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tlidar\Dropbox\__SYNC\Aula\LCF280\"/>
    </mc:Choice>
  </mc:AlternateContent>
  <bookViews>
    <workbookView xWindow="0" yWindow="0" windowWidth="24000" windowHeight="9630"/>
  </bookViews>
  <sheets>
    <sheet name="Dados" sheetId="2" r:id="rId1"/>
    <sheet name="ANOVA" sheetId="4" r:id="rId2"/>
  </sheets>
  <calcPr calcId="162913"/>
</workbook>
</file>

<file path=xl/calcChain.xml><?xml version="1.0" encoding="utf-8"?>
<calcChain xmlns="http://schemas.openxmlformats.org/spreadsheetml/2006/main">
  <c r="F71" i="2" l="1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F10" i="2" s="1"/>
  <c r="E14" i="2"/>
  <c r="D14" i="2"/>
  <c r="D10" i="2" s="1"/>
  <c r="F13" i="2"/>
  <c r="E13" i="2"/>
  <c r="E10" i="2" s="1"/>
  <c r="D13" i="2"/>
  <c r="C10" i="2" l="1"/>
  <c r="D4" i="2" s="1"/>
  <c r="C8" i="2"/>
  <c r="B10" i="2" l="1"/>
  <c r="D2" i="2" s="1"/>
  <c r="B8" i="2"/>
  <c r="I71" i="2" l="1"/>
  <c r="L71" i="2" s="1"/>
  <c r="I67" i="2"/>
  <c r="L67" i="2" s="1"/>
  <c r="I63" i="2"/>
  <c r="L63" i="2" s="1"/>
  <c r="I59" i="2"/>
  <c r="L59" i="2" s="1"/>
  <c r="I55" i="2"/>
  <c r="L55" i="2" s="1"/>
  <c r="I51" i="2"/>
  <c r="L51" i="2" s="1"/>
  <c r="I47" i="2"/>
  <c r="L47" i="2" s="1"/>
  <c r="I43" i="2"/>
  <c r="L43" i="2" s="1"/>
  <c r="I39" i="2"/>
  <c r="L39" i="2" s="1"/>
  <c r="I35" i="2"/>
  <c r="L35" i="2" s="1"/>
  <c r="I31" i="2"/>
  <c r="L31" i="2" s="1"/>
  <c r="I27" i="2"/>
  <c r="L27" i="2" s="1"/>
  <c r="I23" i="2"/>
  <c r="L23" i="2" s="1"/>
  <c r="I19" i="2"/>
  <c r="L19" i="2" s="1"/>
  <c r="I15" i="2"/>
  <c r="L15" i="2" s="1"/>
  <c r="I18" i="2"/>
  <c r="L18" i="2" s="1"/>
  <c r="I70" i="2"/>
  <c r="L70" i="2" s="1"/>
  <c r="I60" i="2"/>
  <c r="L60" i="2" s="1"/>
  <c r="I49" i="2"/>
  <c r="L49" i="2" s="1"/>
  <c r="I38" i="2"/>
  <c r="L38" i="2" s="1"/>
  <c r="I28" i="2"/>
  <c r="L28" i="2" s="1"/>
  <c r="I17" i="2"/>
  <c r="L17" i="2" s="1"/>
  <c r="I69" i="2"/>
  <c r="L69" i="2" s="1"/>
  <c r="I64" i="2"/>
  <c r="L64" i="2" s="1"/>
  <c r="I53" i="2"/>
  <c r="L53" i="2" s="1"/>
  <c r="I42" i="2"/>
  <c r="L42" i="2" s="1"/>
  <c r="I32" i="2"/>
  <c r="L32" i="2" s="1"/>
  <c r="I21" i="2"/>
  <c r="L21" i="2" s="1"/>
  <c r="I68" i="2"/>
  <c r="L68" i="2" s="1"/>
  <c r="I62" i="2"/>
  <c r="L62" i="2" s="1"/>
  <c r="I57" i="2"/>
  <c r="L57" i="2" s="1"/>
  <c r="I52" i="2"/>
  <c r="L52" i="2" s="1"/>
  <c r="I46" i="2"/>
  <c r="L46" i="2" s="1"/>
  <c r="I41" i="2"/>
  <c r="L41" i="2" s="1"/>
  <c r="I36" i="2"/>
  <c r="L36" i="2" s="1"/>
  <c r="I30" i="2"/>
  <c r="L30" i="2" s="1"/>
  <c r="I25" i="2"/>
  <c r="L25" i="2" s="1"/>
  <c r="I20" i="2"/>
  <c r="L20" i="2" s="1"/>
  <c r="I14" i="2"/>
  <c r="L14" i="2" s="1"/>
  <c r="I66" i="2"/>
  <c r="L66" i="2" s="1"/>
  <c r="I61" i="2"/>
  <c r="L61" i="2" s="1"/>
  <c r="I56" i="2"/>
  <c r="L56" i="2" s="1"/>
  <c r="I50" i="2"/>
  <c r="L50" i="2" s="1"/>
  <c r="I45" i="2"/>
  <c r="L45" i="2" s="1"/>
  <c r="I40" i="2"/>
  <c r="L40" i="2" s="1"/>
  <c r="I34" i="2"/>
  <c r="L34" i="2" s="1"/>
  <c r="I29" i="2"/>
  <c r="L29" i="2" s="1"/>
  <c r="I24" i="2"/>
  <c r="L24" i="2" s="1"/>
  <c r="I13" i="2"/>
  <c r="L13" i="2" s="1"/>
  <c r="I65" i="2"/>
  <c r="L65" i="2" s="1"/>
  <c r="I54" i="2"/>
  <c r="L54" i="2" s="1"/>
  <c r="I44" i="2"/>
  <c r="L44" i="2" s="1"/>
  <c r="I33" i="2"/>
  <c r="L33" i="2" s="1"/>
  <c r="I22" i="2"/>
  <c r="L22" i="2" s="1"/>
  <c r="I58" i="2"/>
  <c r="L58" i="2" s="1"/>
  <c r="I48" i="2"/>
  <c r="L48" i="2" s="1"/>
  <c r="I37" i="2"/>
  <c r="L37" i="2" s="1"/>
  <c r="I26" i="2"/>
  <c r="L26" i="2" s="1"/>
  <c r="I16" i="2"/>
  <c r="L16" i="2" s="1"/>
  <c r="L8" i="2"/>
  <c r="D3" i="2"/>
  <c r="D5" i="2" l="1"/>
  <c r="J3" i="2"/>
  <c r="L10" i="2"/>
  <c r="M8" i="2" l="1"/>
  <c r="J4" i="2"/>
  <c r="N8" i="2"/>
  <c r="D6" i="2"/>
  <c r="H68" i="2" l="1"/>
  <c r="H64" i="2"/>
  <c r="H60" i="2"/>
  <c r="H56" i="2"/>
  <c r="H52" i="2"/>
  <c r="H48" i="2"/>
  <c r="H44" i="2"/>
  <c r="H40" i="2"/>
  <c r="H36" i="2"/>
  <c r="H32" i="2"/>
  <c r="H28" i="2"/>
  <c r="H24" i="2"/>
  <c r="H20" i="2"/>
  <c r="H16" i="2"/>
  <c r="H71" i="2"/>
  <c r="H67" i="2"/>
  <c r="H63" i="2"/>
  <c r="H59" i="2"/>
  <c r="H55" i="2"/>
  <c r="H51" i="2"/>
  <c r="H47" i="2"/>
  <c r="H43" i="2"/>
  <c r="H39" i="2"/>
  <c r="H35" i="2"/>
  <c r="H31" i="2"/>
  <c r="H27" i="2"/>
  <c r="H23" i="2"/>
  <c r="H38" i="2"/>
  <c r="H17" i="2"/>
  <c r="H70" i="2"/>
  <c r="H69" i="2"/>
  <c r="H61" i="2"/>
  <c r="H53" i="2"/>
  <c r="H45" i="2"/>
  <c r="H37" i="2"/>
  <c r="H29" i="2"/>
  <c r="H21" i="2"/>
  <c r="H15" i="2"/>
  <c r="H66" i="2"/>
  <c r="H58" i="2"/>
  <c r="H50" i="2"/>
  <c r="H42" i="2"/>
  <c r="H34" i="2"/>
  <c r="H26" i="2"/>
  <c r="H19" i="2"/>
  <c r="H14" i="2"/>
  <c r="H65" i="2"/>
  <c r="H57" i="2"/>
  <c r="H49" i="2"/>
  <c r="H41" i="2"/>
  <c r="H33" i="2"/>
  <c r="H25" i="2"/>
  <c r="H18" i="2"/>
  <c r="H13" i="2"/>
  <c r="H62" i="2"/>
  <c r="H54" i="2"/>
  <c r="H46" i="2"/>
  <c r="H30" i="2"/>
  <c r="H22" i="2"/>
  <c r="K54" i="2" l="1"/>
  <c r="N54" i="2" s="1"/>
  <c r="J54" i="2"/>
  <c r="M54" i="2" s="1"/>
  <c r="J26" i="2"/>
  <c r="M26" i="2" s="1"/>
  <c r="K26" i="2"/>
  <c r="N26" i="2" s="1"/>
  <c r="J61" i="2"/>
  <c r="M61" i="2" s="1"/>
  <c r="K61" i="2"/>
  <c r="N61" i="2" s="1"/>
  <c r="J51" i="2"/>
  <c r="M51" i="2" s="1"/>
  <c r="K51" i="2"/>
  <c r="N51" i="2" s="1"/>
  <c r="J67" i="2"/>
  <c r="M67" i="2" s="1"/>
  <c r="K67" i="2"/>
  <c r="N67" i="2" s="1"/>
  <c r="K40" i="2"/>
  <c r="N40" i="2" s="1"/>
  <c r="J40" i="2"/>
  <c r="M40" i="2" s="1"/>
  <c r="K56" i="2"/>
  <c r="N56" i="2" s="1"/>
  <c r="J56" i="2"/>
  <c r="M56" i="2" s="1"/>
  <c r="K22" i="2"/>
  <c r="N22" i="2" s="1"/>
  <c r="J22" i="2"/>
  <c r="M22" i="2" s="1"/>
  <c r="J62" i="2"/>
  <c r="M62" i="2" s="1"/>
  <c r="K62" i="2"/>
  <c r="N62" i="2" s="1"/>
  <c r="J33" i="2"/>
  <c r="M33" i="2" s="1"/>
  <c r="K33" i="2"/>
  <c r="N33" i="2" s="1"/>
  <c r="J65" i="2"/>
  <c r="M65" i="2" s="1"/>
  <c r="K65" i="2"/>
  <c r="N65" i="2" s="1"/>
  <c r="J34" i="2"/>
  <c r="M34" i="2" s="1"/>
  <c r="K34" i="2"/>
  <c r="N34" i="2" s="1"/>
  <c r="J66" i="2"/>
  <c r="M66" i="2" s="1"/>
  <c r="K66" i="2"/>
  <c r="N66" i="2" s="1"/>
  <c r="J37" i="2"/>
  <c r="M37" i="2" s="1"/>
  <c r="K37" i="2"/>
  <c r="N37" i="2" s="1"/>
  <c r="K69" i="2"/>
  <c r="N69" i="2" s="1"/>
  <c r="J69" i="2"/>
  <c r="M69" i="2" s="1"/>
  <c r="K23" i="2"/>
  <c r="N23" i="2" s="1"/>
  <c r="J23" i="2"/>
  <c r="M23" i="2" s="1"/>
  <c r="J39" i="2"/>
  <c r="M39" i="2" s="1"/>
  <c r="K39" i="2"/>
  <c r="N39" i="2" s="1"/>
  <c r="J55" i="2"/>
  <c r="M55" i="2" s="1"/>
  <c r="K55" i="2"/>
  <c r="N55" i="2" s="1"/>
  <c r="J71" i="2"/>
  <c r="M71" i="2" s="1"/>
  <c r="K71" i="2"/>
  <c r="N71" i="2" s="1"/>
  <c r="K28" i="2"/>
  <c r="N28" i="2" s="1"/>
  <c r="J28" i="2"/>
  <c r="M28" i="2" s="1"/>
  <c r="K44" i="2"/>
  <c r="N44" i="2" s="1"/>
  <c r="J44" i="2"/>
  <c r="M44" i="2" s="1"/>
  <c r="K60" i="2"/>
  <c r="N60" i="2" s="1"/>
  <c r="J60" i="2"/>
  <c r="M60" i="2" s="1"/>
  <c r="J25" i="2"/>
  <c r="M25" i="2" s="1"/>
  <c r="K25" i="2"/>
  <c r="N25" i="2" s="1"/>
  <c r="J58" i="2"/>
  <c r="M58" i="2" s="1"/>
  <c r="K58" i="2"/>
  <c r="N58" i="2" s="1"/>
  <c r="K38" i="2"/>
  <c r="N38" i="2" s="1"/>
  <c r="J38" i="2"/>
  <c r="M38" i="2" s="1"/>
  <c r="K13" i="2"/>
  <c r="N13" i="2" s="1"/>
  <c r="J13" i="2"/>
  <c r="M13" i="2" s="1"/>
  <c r="J42" i="2"/>
  <c r="M42" i="2" s="1"/>
  <c r="K42" i="2"/>
  <c r="N42" i="2" s="1"/>
  <c r="J45" i="2"/>
  <c r="M45" i="2" s="1"/>
  <c r="K45" i="2"/>
  <c r="N45" i="2" s="1"/>
  <c r="K43" i="2"/>
  <c r="N43" i="2" s="1"/>
  <c r="J43" i="2"/>
  <c r="M43" i="2" s="1"/>
  <c r="K16" i="2"/>
  <c r="N16" i="2" s="1"/>
  <c r="J16" i="2"/>
  <c r="M16" i="2" s="1"/>
  <c r="K32" i="2"/>
  <c r="N32" i="2" s="1"/>
  <c r="J32" i="2"/>
  <c r="M32" i="2" s="1"/>
  <c r="K48" i="2"/>
  <c r="N48" i="2" s="1"/>
  <c r="J48" i="2"/>
  <c r="M48" i="2" s="1"/>
  <c r="K64" i="2"/>
  <c r="N64" i="2" s="1"/>
  <c r="J64" i="2"/>
  <c r="M64" i="2" s="1"/>
  <c r="J57" i="2"/>
  <c r="M57" i="2" s="1"/>
  <c r="K57" i="2"/>
  <c r="N57" i="2" s="1"/>
  <c r="J29" i="2"/>
  <c r="M29" i="2" s="1"/>
  <c r="K29" i="2"/>
  <c r="N29" i="2" s="1"/>
  <c r="J35" i="2"/>
  <c r="M35" i="2" s="1"/>
  <c r="K35" i="2"/>
  <c r="N35" i="2" s="1"/>
  <c r="K24" i="2"/>
  <c r="N24" i="2" s="1"/>
  <c r="J24" i="2"/>
  <c r="M24" i="2" s="1"/>
  <c r="K30" i="2"/>
  <c r="N30" i="2" s="1"/>
  <c r="J30" i="2"/>
  <c r="M30" i="2" s="1"/>
  <c r="J41" i="2"/>
  <c r="M41" i="2" s="1"/>
  <c r="K41" i="2"/>
  <c r="N41" i="2" s="1"/>
  <c r="J14" i="2"/>
  <c r="M14" i="2" s="1"/>
  <c r="K14" i="2"/>
  <c r="N14" i="2" s="1"/>
  <c r="J15" i="2"/>
  <c r="M15" i="2" s="1"/>
  <c r="K15" i="2"/>
  <c r="N15" i="2" s="1"/>
  <c r="K70" i="2"/>
  <c r="N70" i="2" s="1"/>
  <c r="J70" i="2"/>
  <c r="M70" i="2" s="1"/>
  <c r="K27" i="2"/>
  <c r="N27" i="2" s="1"/>
  <c r="J27" i="2"/>
  <c r="M27" i="2" s="1"/>
  <c r="K59" i="2"/>
  <c r="N59" i="2" s="1"/>
  <c r="J59" i="2"/>
  <c r="M59" i="2" s="1"/>
  <c r="K46" i="2"/>
  <c r="N46" i="2" s="1"/>
  <c r="J46" i="2"/>
  <c r="M46" i="2" s="1"/>
  <c r="J18" i="2"/>
  <c r="M18" i="2" s="1"/>
  <c r="K18" i="2"/>
  <c r="N18" i="2" s="1"/>
  <c r="J49" i="2"/>
  <c r="M49" i="2" s="1"/>
  <c r="K49" i="2"/>
  <c r="N49" i="2" s="1"/>
  <c r="J19" i="2"/>
  <c r="M19" i="2" s="1"/>
  <c r="K19" i="2"/>
  <c r="N19" i="2" s="1"/>
  <c r="J50" i="2"/>
  <c r="M50" i="2" s="1"/>
  <c r="K50" i="2"/>
  <c r="N50" i="2" s="1"/>
  <c r="J21" i="2"/>
  <c r="M21" i="2" s="1"/>
  <c r="K21" i="2"/>
  <c r="N21" i="2" s="1"/>
  <c r="J53" i="2"/>
  <c r="M53" i="2" s="1"/>
  <c r="K53" i="2"/>
  <c r="N53" i="2" s="1"/>
  <c r="J17" i="2"/>
  <c r="M17" i="2" s="1"/>
  <c r="K17" i="2"/>
  <c r="N17" i="2" s="1"/>
  <c r="J31" i="2"/>
  <c r="M31" i="2" s="1"/>
  <c r="K31" i="2"/>
  <c r="N31" i="2" s="1"/>
  <c r="J47" i="2"/>
  <c r="M47" i="2" s="1"/>
  <c r="K47" i="2"/>
  <c r="N47" i="2" s="1"/>
  <c r="K63" i="2"/>
  <c r="N63" i="2" s="1"/>
  <c r="J63" i="2"/>
  <c r="M63" i="2" s="1"/>
  <c r="K20" i="2"/>
  <c r="N20" i="2" s="1"/>
  <c r="J20" i="2"/>
  <c r="M20" i="2" s="1"/>
  <c r="K36" i="2"/>
  <c r="N36" i="2" s="1"/>
  <c r="J36" i="2"/>
  <c r="M36" i="2" s="1"/>
  <c r="K52" i="2"/>
  <c r="N52" i="2" s="1"/>
  <c r="J52" i="2"/>
  <c r="M52" i="2" s="1"/>
  <c r="K68" i="2"/>
  <c r="N68" i="2" s="1"/>
  <c r="J68" i="2"/>
  <c r="M68" i="2" s="1"/>
  <c r="N10" i="2" l="1"/>
  <c r="M10" i="2"/>
</calcChain>
</file>

<file path=xl/sharedStrings.xml><?xml version="1.0" encoding="utf-8"?>
<sst xmlns="http://schemas.openxmlformats.org/spreadsheetml/2006/main" count="75" uniqueCount="70">
  <si>
    <t>Y</t>
  </si>
  <si>
    <t>X</t>
  </si>
  <si>
    <t>XY</t>
  </si>
  <si>
    <t>Somatórios</t>
  </si>
  <si>
    <r>
      <t>S</t>
    </r>
    <r>
      <rPr>
        <vertAlign val="subscript"/>
        <sz val="11"/>
        <color theme="1"/>
        <rFont val="Calibri"/>
        <family val="2"/>
        <scheme val="minor"/>
      </rPr>
      <t>XY</t>
    </r>
    <r>
      <rPr>
        <sz val="11"/>
        <color theme="1"/>
        <rFont val="Calibri"/>
        <family val="2"/>
        <scheme val="minor"/>
      </rPr>
      <t>:</t>
    </r>
  </si>
  <si>
    <r>
      <t>S</t>
    </r>
    <r>
      <rPr>
        <vertAlign val="subscript"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:</t>
    </r>
  </si>
  <si>
    <r>
      <t>Coeficiente 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</si>
  <si>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r>
      <t>Coeficiente 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:</t>
    </r>
  </si>
  <si>
    <t>Ẋ</t>
  </si>
  <si>
    <t>Ῡ</t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</si>
  <si>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</si>
  <si>
    <r>
      <t>X</t>
    </r>
    <r>
      <rPr>
        <vertAlign val="superscript"/>
        <sz val="12"/>
        <color theme="1"/>
        <rFont val="Calibri"/>
        <family val="2"/>
        <scheme val="minor"/>
      </rPr>
      <t>2</t>
    </r>
  </si>
  <si>
    <t>Y estimado</t>
  </si>
  <si>
    <r>
      <t>Desvio de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c/ relação à média </t>
    </r>
    <r>
      <rPr>
        <sz val="11"/>
        <color theme="1"/>
        <rFont val="Calibri"/>
        <family val="2"/>
      </rPr>
      <t>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</si>
  <si>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</si>
  <si>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</t>
    </r>
  </si>
  <si>
    <r>
      <t>Desvio de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com relação à média 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</si>
  <si>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y</t>
    </r>
    <r>
      <rPr>
        <vertAlign val="subscript"/>
        <sz val="12"/>
        <color theme="1"/>
        <rFont val="Calibri"/>
        <family val="2"/>
        <scheme val="minor"/>
      </rPr>
      <t>i</t>
    </r>
  </si>
  <si>
    <r>
      <t>Desvio de Yi com relação à média y</t>
    </r>
    <r>
      <rPr>
        <vertAlign val="subscript"/>
        <sz val="11"/>
        <color theme="1"/>
        <rFont val="Calibri"/>
        <family val="2"/>
        <scheme val="minor"/>
      </rPr>
      <t>i</t>
    </r>
  </si>
  <si>
    <t>&lt;== Médias</t>
  </si>
  <si>
    <t>SQT</t>
  </si>
  <si>
    <t>SQReg</t>
  </si>
  <si>
    <t>Quadrado Total</t>
  </si>
  <si>
    <t>Quadrado do Erro</t>
  </si>
  <si>
    <t>Quadrado da Regressão</t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</si>
  <si>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Ῡ)</t>
    </r>
    <r>
      <rPr>
        <vertAlign val="superscript"/>
        <sz val="12"/>
        <color theme="1"/>
        <rFont val="Calibri"/>
        <family val="2"/>
        <scheme val="minor"/>
      </rPr>
      <t>2</t>
    </r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</si>
  <si>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Ῡ)</t>
    </r>
    <r>
      <rPr>
        <vertAlign val="superscript"/>
        <sz val="12"/>
        <color theme="1"/>
        <rFont val="Calibri"/>
        <family val="2"/>
        <scheme val="minor"/>
      </rPr>
      <t>2</t>
    </r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</si>
  <si>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)</t>
    </r>
    <r>
      <rPr>
        <vertAlign val="superscript"/>
        <sz val="12"/>
        <color theme="1"/>
        <rFont val="Calibri"/>
        <family val="2"/>
        <scheme val="minor"/>
      </rPr>
      <t>2</t>
    </r>
  </si>
  <si>
    <t>SQE</t>
  </si>
  <si>
    <t>Confira se estes valores resultam iguais</t>
  </si>
  <si>
    <t>=====&gt;</t>
  </si>
  <si>
    <r>
      <t>Coeficiente de correlação (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):</t>
    </r>
  </si>
  <si>
    <r>
      <t>Coeficiente de determinação (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</si>
  <si>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>Use a fórmula para cálculo destas somas:</t>
  </si>
  <si>
    <r>
      <t>S</t>
    </r>
    <r>
      <rPr>
        <vertAlign val="subscript"/>
        <sz val="11"/>
        <color theme="1"/>
        <rFont val="Calibri"/>
        <family val="2"/>
        <scheme val="minor"/>
      </rPr>
      <t>YY</t>
    </r>
    <r>
      <rPr>
        <sz val="11"/>
        <color theme="1"/>
        <rFont val="Calibri"/>
        <family val="2"/>
        <scheme val="minor"/>
      </rPr>
      <t>:</t>
    </r>
  </si>
  <si>
    <r>
      <t>Y</t>
    </r>
    <r>
      <rPr>
        <vertAlign val="superscript"/>
        <sz val="12"/>
        <color theme="1"/>
        <rFont val="Calibri"/>
        <family val="2"/>
        <scheme val="minor"/>
      </rPr>
      <t>2</t>
    </r>
  </si>
  <si>
    <t>Use o Roteiro de Estudo sobre Regressão Linear Simples como referência para completar os cálculos desta planilha</t>
  </si>
  <si>
    <r>
      <t>Ano (</t>
    </r>
    <r>
      <rPr>
        <i/>
        <sz val="11"/>
        <color theme="1"/>
        <rFont val="Calibri"/>
        <family val="2"/>
        <scheme val="minor"/>
      </rPr>
      <t>i)</t>
    </r>
  </si>
  <si>
    <t>Anomalia na temperatura da atmosfera (A)</t>
  </si>
  <si>
    <r>
      <t>Concentração de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(C)</t>
    </r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</si>
  <si>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</si>
  <si>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</si>
  <si>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</si>
  <si>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</si>
  <si>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</si>
  <si>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</si>
  <si>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</si>
  <si>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</si>
  <si>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</si>
  <si>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</si>
  <si>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</si>
  <si>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</si>
  <si>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</si>
  <si>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</si>
  <si>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</si>
  <si>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</si>
  <si>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</si>
  <si>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</si>
  <si>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</si>
  <si>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</si>
  <si>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</si>
  <si>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</si>
  <si>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95.0%</t>
  </si>
  <si>
    <t>Superior 95.0%</t>
  </si>
  <si>
    <t>Concentração de CO2 (C)</t>
  </si>
  <si>
    <t>RESULTADOS DE RESÍDUOS</t>
  </si>
  <si>
    <t>Observação</t>
  </si>
  <si>
    <t>Previsto(a) Anomalia na temperatura da atmosfera (A)</t>
  </si>
  <si>
    <t>Resíduos</t>
  </si>
  <si>
    <t>Resíduos padrão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</si>
</sst>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000"/>
    <numFmt numFmtId="166" formatCode="0.000"/>
    <numFmt numFmtId="167" formatCode="0.00000000000"/>
    <numFmt numFmtId="168" formatCode="0.0000000000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4" borderId="0" xfId="0" quotePrefix="1" applyFont="1" applyFill="1" applyBorder="1" applyAlignment="1">
      <alignment horizontal="right"/>
    </xf>
    <xf numFmtId="0" fontId="9" fillId="0" borderId="0" xfId="0" applyFont="1" applyFill="1" applyBorder="1" applyAlignment="1"/>
    <xf numFmtId="164" fontId="0" fillId="3" borderId="4" xfId="0" applyNumberFormat="1" applyFont="1" applyFill="1" applyBorder="1" applyAlignment="1" applyProtection="1">
      <protection locked="0"/>
    </xf>
    <xf numFmtId="2" fontId="0" fillId="3" borderId="4" xfId="0" applyNumberFormat="1" applyFont="1" applyFill="1" applyBorder="1" applyAlignment="1" applyProtection="1">
      <protection locked="0"/>
    </xf>
    <xf numFmtId="165" fontId="0" fillId="3" borderId="4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/>
    <xf numFmtId="0" fontId="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5" xfId="0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Continuous"/>
    </xf>
    <xf numFmtId="164" fontId="0" fillId="0" borderId="0" xfId="0" applyNumberFormat="1" applyFont="1" applyFill="1" applyBorder="1" applyAlignment="1">
      <alignment horizontal="center"/>
    </xf>
    <xf numFmtId="167" fontId="0" fillId="3" borderId="4" xfId="0" applyNumberFormat="1" applyFont="1" applyFill="1" applyBorder="1" applyAlignment="1" applyProtection="1">
      <protection locked="0"/>
    </xf>
    <xf numFmtId="168" fontId="0" fillId="3" borderId="4" xfId="0" applyNumberFormat="1" applyFont="1" applyFill="1" applyBorder="1" applyAlignment="1" applyProtection="1">
      <protection locked="0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Concentração de CO2 (C) Plotagem de resíduos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Dados!$C$13:$C$71</c:f>
              <c:numCache>
                <c:formatCode>0.000</c:formatCode>
                <c:ptCount val="59"/>
                <c:pt idx="0">
                  <c:v>315.24099999999999</c:v>
                </c:pt>
                <c:pt idx="1">
                  <c:v>315.97416666666669</c:v>
                </c:pt>
                <c:pt idx="2">
                  <c:v>316.90749999999997</c:v>
                </c:pt>
                <c:pt idx="3">
                  <c:v>317.63750000000005</c:v>
                </c:pt>
                <c:pt idx="4">
                  <c:v>318.45083333333332</c:v>
                </c:pt>
                <c:pt idx="5">
                  <c:v>318.99416666666667</c:v>
                </c:pt>
                <c:pt idx="6">
                  <c:v>319.61749999999995</c:v>
                </c:pt>
                <c:pt idx="7">
                  <c:v>320.04416666666668</c:v>
                </c:pt>
                <c:pt idx="8">
                  <c:v>321.38333333333327</c:v>
                </c:pt>
                <c:pt idx="9">
                  <c:v>322.15750000000003</c:v>
                </c:pt>
                <c:pt idx="10">
                  <c:v>323.04499999999996</c:v>
                </c:pt>
                <c:pt idx="11">
                  <c:v>324.62416666666667</c:v>
                </c:pt>
                <c:pt idx="12">
                  <c:v>325.68</c:v>
                </c:pt>
                <c:pt idx="13">
                  <c:v>326.32</c:v>
                </c:pt>
                <c:pt idx="14">
                  <c:v>327.45333333333332</c:v>
                </c:pt>
                <c:pt idx="15">
                  <c:v>329.67666666666668</c:v>
                </c:pt>
                <c:pt idx="16">
                  <c:v>330.18416666666667</c:v>
                </c:pt>
                <c:pt idx="17">
                  <c:v>331.11500000000001</c:v>
                </c:pt>
                <c:pt idx="18">
                  <c:v>332.03999999999996</c:v>
                </c:pt>
                <c:pt idx="19">
                  <c:v>333.83166666666665</c:v>
                </c:pt>
                <c:pt idx="20">
                  <c:v>335.40416666666664</c:v>
                </c:pt>
                <c:pt idx="21">
                  <c:v>336.84166666666664</c:v>
                </c:pt>
                <c:pt idx="22">
                  <c:v>338.75166666666667</c:v>
                </c:pt>
                <c:pt idx="23">
                  <c:v>340.10499999999996</c:v>
                </c:pt>
                <c:pt idx="24">
                  <c:v>341.44749999999999</c:v>
                </c:pt>
                <c:pt idx="25">
                  <c:v>343.05416666666662</c:v>
                </c:pt>
                <c:pt idx="26">
                  <c:v>344.65083333333337</c:v>
                </c:pt>
                <c:pt idx="27">
                  <c:v>346.11583333333334</c:v>
                </c:pt>
                <c:pt idx="28">
                  <c:v>347.4199999999999</c:v>
                </c:pt>
                <c:pt idx="29">
                  <c:v>349.19416666666666</c:v>
                </c:pt>
                <c:pt idx="30">
                  <c:v>351.56666666666666</c:v>
                </c:pt>
                <c:pt idx="31">
                  <c:v>353.12083333333339</c:v>
                </c:pt>
                <c:pt idx="32">
                  <c:v>354.39416666666671</c:v>
                </c:pt>
                <c:pt idx="33">
                  <c:v>355.60750000000002</c:v>
                </c:pt>
                <c:pt idx="34">
                  <c:v>356.44583333333338</c:v>
                </c:pt>
                <c:pt idx="35">
                  <c:v>357.09999999999997</c:v>
                </c:pt>
                <c:pt idx="36">
                  <c:v>358.83333333333331</c:v>
                </c:pt>
                <c:pt idx="37">
                  <c:v>360.82</c:v>
                </c:pt>
                <c:pt idx="38">
                  <c:v>362.60666666666663</c:v>
                </c:pt>
                <c:pt idx="39">
                  <c:v>363.72916666666669</c:v>
                </c:pt>
                <c:pt idx="40">
                  <c:v>366.69916666666671</c:v>
                </c:pt>
                <c:pt idx="41">
                  <c:v>368.37750000000005</c:v>
                </c:pt>
                <c:pt idx="42">
                  <c:v>369.54916666666668</c:v>
                </c:pt>
                <c:pt idx="43">
                  <c:v>371.14333333333337</c:v>
                </c:pt>
                <c:pt idx="44">
                  <c:v>373.27916666666664</c:v>
                </c:pt>
                <c:pt idx="45">
                  <c:v>375.80250000000001</c:v>
                </c:pt>
                <c:pt idx="46">
                  <c:v>377.52250000000004</c:v>
                </c:pt>
                <c:pt idx="47">
                  <c:v>379.79583333333329</c:v>
                </c:pt>
                <c:pt idx="48">
                  <c:v>381.89583333333326</c:v>
                </c:pt>
                <c:pt idx="49">
                  <c:v>383.79166666666657</c:v>
                </c:pt>
                <c:pt idx="50">
                  <c:v>385.60416666666669</c:v>
                </c:pt>
                <c:pt idx="51">
                  <c:v>387.43</c:v>
                </c:pt>
                <c:pt idx="52">
                  <c:v>389.89916666666664</c:v>
                </c:pt>
                <c:pt idx="53">
                  <c:v>391.65249999999997</c:v>
                </c:pt>
                <c:pt idx="54">
                  <c:v>393.85333333333341</c:v>
                </c:pt>
                <c:pt idx="55">
                  <c:v>396.52083333333331</c:v>
                </c:pt>
                <c:pt idx="56">
                  <c:v>398.64749999999998</c:v>
                </c:pt>
                <c:pt idx="57">
                  <c:v>400.8341666666667</c:v>
                </c:pt>
                <c:pt idx="58">
                  <c:v>404.23916666666668</c:v>
                </c:pt>
              </c:numCache>
            </c:numRef>
          </c:xVal>
          <c:yVal>
            <c:numRef>
              <c:f>ANOVA!$C$25:$C$83</c:f>
              <c:numCache>
                <c:formatCode>General</c:formatCode>
                <c:ptCount val="59"/>
                <c:pt idx="0">
                  <c:v>0.14743405567245177</c:v>
                </c:pt>
                <c:pt idx="1">
                  <c:v>9.9855317645778569E-2</c:v>
                </c:pt>
                <c:pt idx="2">
                  <c:v>4.0207458371087426E-2</c:v>
                </c:pt>
                <c:pt idx="3">
                  <c:v>0.10266145415266666</c:v>
                </c:pt>
                <c:pt idx="4">
                  <c:v>7.4254033927578983E-2</c:v>
                </c:pt>
                <c:pt idx="5">
                  <c:v>9.8637601564097233E-2</c:v>
                </c:pt>
                <c:pt idx="6">
                  <c:v>-0.16780579016578551</c:v>
                </c:pt>
                <c:pt idx="7">
                  <c:v>-7.2216240119931024E-2</c:v>
                </c:pt>
                <c:pt idx="8">
                  <c:v>-3.6059195347099407E-2</c:v>
                </c:pt>
                <c:pt idx="9">
                  <c:v>-1.4061750049054727E-2</c:v>
                </c:pt>
                <c:pt idx="10">
                  <c:v>-7.3235830520077705E-2</c:v>
                </c:pt>
                <c:pt idx="11">
                  <c:v>5.0440336153546095E-2</c:v>
                </c:pt>
                <c:pt idx="12">
                  <c:v>-1.0473804650949176E-2</c:v>
                </c:pt>
                <c:pt idx="13">
                  <c:v>-0.12708947958216635</c:v>
                </c:pt>
                <c:pt idx="14">
                  <c:v>-3.8804737272863273E-2</c:v>
                </c:pt>
                <c:pt idx="15">
                  <c:v>7.8212683669209943E-2</c:v>
                </c:pt>
                <c:pt idx="16">
                  <c:v>-0.1470333398114036</c:v>
                </c:pt>
                <c:pt idx="17">
                  <c:v>-0.10665535660589541</c:v>
                </c:pt>
                <c:pt idx="18">
                  <c:v>-0.20621707427991975</c:v>
                </c:pt>
                <c:pt idx="19">
                  <c:v>6.5262481576698506E-2</c:v>
                </c:pt>
                <c:pt idx="20">
                  <c:v>-6.0992438469143651E-2</c:v>
                </c:pt>
                <c:pt idx="21">
                  <c:v>2.414813541581759E-2</c:v>
                </c:pt>
                <c:pt idx="22">
                  <c:v>0.10440448054296603</c:v>
                </c:pt>
                <c:pt idx="23">
                  <c:v>0.15041508459466341</c:v>
                </c:pt>
                <c:pt idx="24">
                  <c:v>-6.3462327272773122E-2</c:v>
                </c:pt>
                <c:pt idx="25">
                  <c:v>8.9929572118650991E-2</c:v>
                </c:pt>
                <c:pt idx="26">
                  <c:v>-7.657515856912625E-2</c:v>
                </c:pt>
                <c:pt idx="27">
                  <c:v>-0.12171885196636556</c:v>
                </c:pt>
                <c:pt idx="28">
                  <c:v>-6.520001247073276E-2</c:v>
                </c:pt>
                <c:pt idx="29">
                  <c:v>5.6460440747285234E-2</c:v>
                </c:pt>
                <c:pt idx="30">
                  <c:v>0.11193592703742167</c:v>
                </c:pt>
                <c:pt idx="31">
                  <c:v>-2.4129481486954207E-2</c:v>
                </c:pt>
                <c:pt idx="32">
                  <c:v>0.11270808193114507</c:v>
                </c:pt>
                <c:pt idx="33">
                  <c:v>9.016586487404582E-2</c:v>
                </c:pt>
                <c:pt idx="34">
                  <c:v>-0.1184999801530435</c:v>
                </c:pt>
                <c:pt idx="35">
                  <c:v>-0.11526209580539359</c:v>
                </c:pt>
                <c:pt idx="36">
                  <c:v>-5.3179548744106964E-2</c:v>
                </c:pt>
                <c:pt idx="37">
                  <c:v>6.6284293656905968E-2</c:v>
                </c:pt>
                <c:pt idx="38">
                  <c:v>-6.2184465526074928E-2</c:v>
                </c:pt>
                <c:pt idx="39">
                  <c:v>5.6212260864094254E-2</c:v>
                </c:pt>
                <c:pt idx="40">
                  <c:v>0.18551139438641406</c:v>
                </c:pt>
                <c:pt idx="41">
                  <c:v>-5.1837523987897816E-2</c:v>
                </c:pt>
                <c:pt idx="42">
                  <c:v>-6.3949033041662273E-2</c:v>
                </c:pt>
                <c:pt idx="43">
                  <c:v>4.9572078750761195E-2</c:v>
                </c:pt>
                <c:pt idx="44">
                  <c:v>0.10749398649983777</c:v>
                </c:pt>
                <c:pt idx="45">
                  <c:v>7.1410309817902973E-2</c:v>
                </c:pt>
                <c:pt idx="46">
                  <c:v>-1.6369316559743607E-2</c:v>
                </c:pt>
                <c:pt idx="47">
                  <c:v>0.10013125477832929</c:v>
                </c:pt>
                <c:pt idx="48">
                  <c:v>1.8423571410273287E-2</c:v>
                </c:pt>
                <c:pt idx="49">
                  <c:v>2.8826357258555979E-2</c:v>
                </c:pt>
                <c:pt idx="50">
                  <c:v>-0.10990944088649401</c:v>
                </c:pt>
                <c:pt idx="51">
                  <c:v>-2.8783065592609458E-2</c:v>
                </c:pt>
                <c:pt idx="52">
                  <c:v>1.5693178129791097E-2</c:v>
                </c:pt>
                <c:pt idx="53">
                  <c:v>-0.11243101465052352</c:v>
                </c:pt>
                <c:pt idx="54">
                  <c:v>-0.10518101138665015</c:v>
                </c:pt>
                <c:pt idx="55">
                  <c:v>-0.1127549377601208</c:v>
                </c:pt>
                <c:pt idx="56">
                  <c:v>-4.473827425031085E-2</c:v>
                </c:pt>
                <c:pt idx="57">
                  <c:v>6.2658169734695845E-2</c:v>
                </c:pt>
                <c:pt idx="58">
                  <c:v>0.14746071170220465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14-4CCF-95F4-E69EF0453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419568"/>
        <c:axId val="642413040"/>
      </c:scatterChart>
      <c:valAx>
        <c:axId val="642419568"/>
        <c:scaling>
          <c:orientation val="minMax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Concentração de CO2 (C)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642413040"/>
        <c:crosses val="autoZero"/>
        <c:crossBetween val="midCat"/>
      </c:valAx>
      <c:valAx>
        <c:axId val="642413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Resíduos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42419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Concentração de CO2 (C) Plotagem de ajuste de linha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Anomalia na temperatura da atmosfera (A)</c:v>
          </c:tx>
          <c:spPr>
            <a:ln w="28575">
              <a:noFill/>
            </a:ln>
          </c:spPr>
          <c:xVal>
            <c:numRef>
              <c:f>Dados!$C$13:$C$71</c:f>
              <c:numCache>
                <c:formatCode>0.000</c:formatCode>
                <c:ptCount val="59"/>
                <c:pt idx="0">
                  <c:v>315.24099999999999</c:v>
                </c:pt>
                <c:pt idx="1">
                  <c:v>315.97416666666669</c:v>
                </c:pt>
                <c:pt idx="2">
                  <c:v>316.90749999999997</c:v>
                </c:pt>
                <c:pt idx="3">
                  <c:v>317.63750000000005</c:v>
                </c:pt>
                <c:pt idx="4">
                  <c:v>318.45083333333332</c:v>
                </c:pt>
                <c:pt idx="5">
                  <c:v>318.99416666666667</c:v>
                </c:pt>
                <c:pt idx="6">
                  <c:v>319.61749999999995</c:v>
                </c:pt>
                <c:pt idx="7">
                  <c:v>320.04416666666668</c:v>
                </c:pt>
                <c:pt idx="8">
                  <c:v>321.38333333333327</c:v>
                </c:pt>
                <c:pt idx="9">
                  <c:v>322.15750000000003</c:v>
                </c:pt>
                <c:pt idx="10">
                  <c:v>323.04499999999996</c:v>
                </c:pt>
                <c:pt idx="11">
                  <c:v>324.62416666666667</c:v>
                </c:pt>
                <c:pt idx="12">
                  <c:v>325.68</c:v>
                </c:pt>
                <c:pt idx="13">
                  <c:v>326.32</c:v>
                </c:pt>
                <c:pt idx="14">
                  <c:v>327.45333333333332</c:v>
                </c:pt>
                <c:pt idx="15">
                  <c:v>329.67666666666668</c:v>
                </c:pt>
                <c:pt idx="16">
                  <c:v>330.18416666666667</c:v>
                </c:pt>
                <c:pt idx="17">
                  <c:v>331.11500000000001</c:v>
                </c:pt>
                <c:pt idx="18">
                  <c:v>332.03999999999996</c:v>
                </c:pt>
                <c:pt idx="19">
                  <c:v>333.83166666666665</c:v>
                </c:pt>
                <c:pt idx="20">
                  <c:v>335.40416666666664</c:v>
                </c:pt>
                <c:pt idx="21">
                  <c:v>336.84166666666664</c:v>
                </c:pt>
                <c:pt idx="22">
                  <c:v>338.75166666666667</c:v>
                </c:pt>
                <c:pt idx="23">
                  <c:v>340.10499999999996</c:v>
                </c:pt>
                <c:pt idx="24">
                  <c:v>341.44749999999999</c:v>
                </c:pt>
                <c:pt idx="25">
                  <c:v>343.05416666666662</c:v>
                </c:pt>
                <c:pt idx="26">
                  <c:v>344.65083333333337</c:v>
                </c:pt>
                <c:pt idx="27">
                  <c:v>346.11583333333334</c:v>
                </c:pt>
                <c:pt idx="28">
                  <c:v>347.4199999999999</c:v>
                </c:pt>
                <c:pt idx="29">
                  <c:v>349.19416666666666</c:v>
                </c:pt>
                <c:pt idx="30">
                  <c:v>351.56666666666666</c:v>
                </c:pt>
                <c:pt idx="31">
                  <c:v>353.12083333333339</c:v>
                </c:pt>
                <c:pt idx="32">
                  <c:v>354.39416666666671</c:v>
                </c:pt>
                <c:pt idx="33">
                  <c:v>355.60750000000002</c:v>
                </c:pt>
                <c:pt idx="34">
                  <c:v>356.44583333333338</c:v>
                </c:pt>
                <c:pt idx="35">
                  <c:v>357.09999999999997</c:v>
                </c:pt>
                <c:pt idx="36">
                  <c:v>358.83333333333331</c:v>
                </c:pt>
                <c:pt idx="37">
                  <c:v>360.82</c:v>
                </c:pt>
                <c:pt idx="38">
                  <c:v>362.60666666666663</c:v>
                </c:pt>
                <c:pt idx="39">
                  <c:v>363.72916666666669</c:v>
                </c:pt>
                <c:pt idx="40">
                  <c:v>366.69916666666671</c:v>
                </c:pt>
                <c:pt idx="41">
                  <c:v>368.37750000000005</c:v>
                </c:pt>
                <c:pt idx="42">
                  <c:v>369.54916666666668</c:v>
                </c:pt>
                <c:pt idx="43">
                  <c:v>371.14333333333337</c:v>
                </c:pt>
                <c:pt idx="44">
                  <c:v>373.27916666666664</c:v>
                </c:pt>
                <c:pt idx="45">
                  <c:v>375.80250000000001</c:v>
                </c:pt>
                <c:pt idx="46">
                  <c:v>377.52250000000004</c:v>
                </c:pt>
                <c:pt idx="47">
                  <c:v>379.79583333333329</c:v>
                </c:pt>
                <c:pt idx="48">
                  <c:v>381.89583333333326</c:v>
                </c:pt>
                <c:pt idx="49">
                  <c:v>383.79166666666657</c:v>
                </c:pt>
                <c:pt idx="50">
                  <c:v>385.60416666666669</c:v>
                </c:pt>
                <c:pt idx="51">
                  <c:v>387.43</c:v>
                </c:pt>
                <c:pt idx="52">
                  <c:v>389.89916666666664</c:v>
                </c:pt>
                <c:pt idx="53">
                  <c:v>391.65249999999997</c:v>
                </c:pt>
                <c:pt idx="54">
                  <c:v>393.85333333333341</c:v>
                </c:pt>
                <c:pt idx="55">
                  <c:v>396.52083333333331</c:v>
                </c:pt>
                <c:pt idx="56">
                  <c:v>398.64749999999998</c:v>
                </c:pt>
                <c:pt idx="57">
                  <c:v>400.8341666666667</c:v>
                </c:pt>
                <c:pt idx="58">
                  <c:v>404.23916666666668</c:v>
                </c:pt>
              </c:numCache>
            </c:numRef>
          </c:xVal>
          <c:yVal>
            <c:numRef>
              <c:f>Dados!$B$13:$B$71</c:f>
              <c:numCache>
                <c:formatCode>0.00</c:formatCode>
                <c:ptCount val="59"/>
                <c:pt idx="0">
                  <c:v>7.0000000000000007E-2</c:v>
                </c:pt>
                <c:pt idx="1">
                  <c:v>0.03</c:v>
                </c:pt>
                <c:pt idx="2">
                  <c:v>-0.02</c:v>
                </c:pt>
                <c:pt idx="3">
                  <c:v>0.05</c:v>
                </c:pt>
                <c:pt idx="4">
                  <c:v>0.03</c:v>
                </c:pt>
                <c:pt idx="5">
                  <c:v>0.06</c:v>
                </c:pt>
                <c:pt idx="6">
                  <c:v>-0.2</c:v>
                </c:pt>
                <c:pt idx="7">
                  <c:v>-0.1</c:v>
                </c:pt>
                <c:pt idx="8">
                  <c:v>-0.05</c:v>
                </c:pt>
                <c:pt idx="9">
                  <c:v>-0.02</c:v>
                </c:pt>
                <c:pt idx="10">
                  <c:v>-7.0000000000000007E-2</c:v>
                </c:pt>
                <c:pt idx="11">
                  <c:v>7.0000000000000007E-2</c:v>
                </c:pt>
                <c:pt idx="12">
                  <c:v>0.02</c:v>
                </c:pt>
                <c:pt idx="13">
                  <c:v>-0.09</c:v>
                </c:pt>
                <c:pt idx="14">
                  <c:v>0.01</c:v>
                </c:pt>
                <c:pt idx="15">
                  <c:v>0.15</c:v>
                </c:pt>
                <c:pt idx="16">
                  <c:v>-7.0000000000000007E-2</c:v>
                </c:pt>
                <c:pt idx="17">
                  <c:v>-0.02</c:v>
                </c:pt>
                <c:pt idx="18">
                  <c:v>-0.11</c:v>
                </c:pt>
                <c:pt idx="19">
                  <c:v>0.18</c:v>
                </c:pt>
                <c:pt idx="20">
                  <c:v>7.0000000000000007E-2</c:v>
                </c:pt>
                <c:pt idx="21">
                  <c:v>0.17</c:v>
                </c:pt>
                <c:pt idx="22">
                  <c:v>0.27</c:v>
                </c:pt>
                <c:pt idx="23">
                  <c:v>0.33</c:v>
                </c:pt>
                <c:pt idx="24">
                  <c:v>0.13</c:v>
                </c:pt>
                <c:pt idx="25">
                  <c:v>0.3</c:v>
                </c:pt>
                <c:pt idx="26">
                  <c:v>0.15</c:v>
                </c:pt>
                <c:pt idx="27">
                  <c:v>0.12</c:v>
                </c:pt>
                <c:pt idx="28">
                  <c:v>0.19</c:v>
                </c:pt>
                <c:pt idx="29">
                  <c:v>0.33</c:v>
                </c:pt>
                <c:pt idx="30">
                  <c:v>0.41</c:v>
                </c:pt>
                <c:pt idx="31">
                  <c:v>0.28999999999999998</c:v>
                </c:pt>
                <c:pt idx="32">
                  <c:v>0.44</c:v>
                </c:pt>
                <c:pt idx="33">
                  <c:v>0.43</c:v>
                </c:pt>
                <c:pt idx="34">
                  <c:v>0.23</c:v>
                </c:pt>
                <c:pt idx="35">
                  <c:v>0.24</c:v>
                </c:pt>
                <c:pt idx="36">
                  <c:v>0.32</c:v>
                </c:pt>
                <c:pt idx="37">
                  <c:v>0.46</c:v>
                </c:pt>
                <c:pt idx="38">
                  <c:v>0.35</c:v>
                </c:pt>
                <c:pt idx="39">
                  <c:v>0.48</c:v>
                </c:pt>
                <c:pt idx="40">
                  <c:v>0.64</c:v>
                </c:pt>
                <c:pt idx="41">
                  <c:v>0.42</c:v>
                </c:pt>
                <c:pt idx="42">
                  <c:v>0.42</c:v>
                </c:pt>
                <c:pt idx="43">
                  <c:v>0.55000000000000004</c:v>
                </c:pt>
                <c:pt idx="44">
                  <c:v>0.63</c:v>
                </c:pt>
                <c:pt idx="45">
                  <c:v>0.62</c:v>
                </c:pt>
                <c:pt idx="46">
                  <c:v>0.55000000000000004</c:v>
                </c:pt>
                <c:pt idx="47">
                  <c:v>0.69</c:v>
                </c:pt>
                <c:pt idx="48">
                  <c:v>0.63</c:v>
                </c:pt>
                <c:pt idx="49">
                  <c:v>0.66</c:v>
                </c:pt>
                <c:pt idx="50">
                  <c:v>0.54</c:v>
                </c:pt>
                <c:pt idx="51">
                  <c:v>0.64</c:v>
                </c:pt>
                <c:pt idx="52">
                  <c:v>0.71</c:v>
                </c:pt>
                <c:pt idx="53">
                  <c:v>0.6</c:v>
                </c:pt>
                <c:pt idx="54">
                  <c:v>0.63</c:v>
                </c:pt>
                <c:pt idx="55">
                  <c:v>0.65</c:v>
                </c:pt>
                <c:pt idx="56">
                  <c:v>0.74</c:v>
                </c:pt>
                <c:pt idx="57">
                  <c:v>0.87</c:v>
                </c:pt>
                <c:pt idx="58">
                  <c:v>0.99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0D-41F0-BC76-0B57921FF91F}"/>
            </c:ext>
          </c:extLst>
        </c:ser>
        <c:ser>
          <c:idx val="1"/>
          <c:order val="1"/>
          <c:tx>
            <c:v>Previsto(a) Anomalia na temperatura da atmosfera (A)</c:v>
          </c:tx>
          <c:spPr>
            <a:ln w="28575">
              <a:noFill/>
            </a:ln>
          </c:spPr>
          <c:xVal>
            <c:numRef>
              <c:f>Dados!$C$13:$C$71</c:f>
              <c:numCache>
                <c:formatCode>0.000</c:formatCode>
                <c:ptCount val="59"/>
                <c:pt idx="0">
                  <c:v>315.24099999999999</c:v>
                </c:pt>
                <c:pt idx="1">
                  <c:v>315.97416666666669</c:v>
                </c:pt>
                <c:pt idx="2">
                  <c:v>316.90749999999997</c:v>
                </c:pt>
                <c:pt idx="3">
                  <c:v>317.63750000000005</c:v>
                </c:pt>
                <c:pt idx="4">
                  <c:v>318.45083333333332</c:v>
                </c:pt>
                <c:pt idx="5">
                  <c:v>318.99416666666667</c:v>
                </c:pt>
                <c:pt idx="6">
                  <c:v>319.61749999999995</c:v>
                </c:pt>
                <c:pt idx="7">
                  <c:v>320.04416666666668</c:v>
                </c:pt>
                <c:pt idx="8">
                  <c:v>321.38333333333327</c:v>
                </c:pt>
                <c:pt idx="9">
                  <c:v>322.15750000000003</c:v>
                </c:pt>
                <c:pt idx="10">
                  <c:v>323.04499999999996</c:v>
                </c:pt>
                <c:pt idx="11">
                  <c:v>324.62416666666667</c:v>
                </c:pt>
                <c:pt idx="12">
                  <c:v>325.68</c:v>
                </c:pt>
                <c:pt idx="13">
                  <c:v>326.32</c:v>
                </c:pt>
                <c:pt idx="14">
                  <c:v>327.45333333333332</c:v>
                </c:pt>
                <c:pt idx="15">
                  <c:v>329.67666666666668</c:v>
                </c:pt>
                <c:pt idx="16">
                  <c:v>330.18416666666667</c:v>
                </c:pt>
                <c:pt idx="17">
                  <c:v>331.11500000000001</c:v>
                </c:pt>
                <c:pt idx="18">
                  <c:v>332.03999999999996</c:v>
                </c:pt>
                <c:pt idx="19">
                  <c:v>333.83166666666665</c:v>
                </c:pt>
                <c:pt idx="20">
                  <c:v>335.40416666666664</c:v>
                </c:pt>
                <c:pt idx="21">
                  <c:v>336.84166666666664</c:v>
                </c:pt>
                <c:pt idx="22">
                  <c:v>338.75166666666667</c:v>
                </c:pt>
                <c:pt idx="23">
                  <c:v>340.10499999999996</c:v>
                </c:pt>
                <c:pt idx="24">
                  <c:v>341.44749999999999</c:v>
                </c:pt>
                <c:pt idx="25">
                  <c:v>343.05416666666662</c:v>
                </c:pt>
                <c:pt idx="26">
                  <c:v>344.65083333333337</c:v>
                </c:pt>
                <c:pt idx="27">
                  <c:v>346.11583333333334</c:v>
                </c:pt>
                <c:pt idx="28">
                  <c:v>347.4199999999999</c:v>
                </c:pt>
                <c:pt idx="29">
                  <c:v>349.19416666666666</c:v>
                </c:pt>
                <c:pt idx="30">
                  <c:v>351.56666666666666</c:v>
                </c:pt>
                <c:pt idx="31">
                  <c:v>353.12083333333339</c:v>
                </c:pt>
                <c:pt idx="32">
                  <c:v>354.39416666666671</c:v>
                </c:pt>
                <c:pt idx="33">
                  <c:v>355.60750000000002</c:v>
                </c:pt>
                <c:pt idx="34">
                  <c:v>356.44583333333338</c:v>
                </c:pt>
                <c:pt idx="35">
                  <c:v>357.09999999999997</c:v>
                </c:pt>
                <c:pt idx="36">
                  <c:v>358.83333333333331</c:v>
                </c:pt>
                <c:pt idx="37">
                  <c:v>360.82</c:v>
                </c:pt>
                <c:pt idx="38">
                  <c:v>362.60666666666663</c:v>
                </c:pt>
                <c:pt idx="39">
                  <c:v>363.72916666666669</c:v>
                </c:pt>
                <c:pt idx="40">
                  <c:v>366.69916666666671</c:v>
                </c:pt>
                <c:pt idx="41">
                  <c:v>368.37750000000005</c:v>
                </c:pt>
                <c:pt idx="42">
                  <c:v>369.54916666666668</c:v>
                </c:pt>
                <c:pt idx="43">
                  <c:v>371.14333333333337</c:v>
                </c:pt>
                <c:pt idx="44">
                  <c:v>373.27916666666664</c:v>
                </c:pt>
                <c:pt idx="45">
                  <c:v>375.80250000000001</c:v>
                </c:pt>
                <c:pt idx="46">
                  <c:v>377.52250000000004</c:v>
                </c:pt>
                <c:pt idx="47">
                  <c:v>379.79583333333329</c:v>
                </c:pt>
                <c:pt idx="48">
                  <c:v>381.89583333333326</c:v>
                </c:pt>
                <c:pt idx="49">
                  <c:v>383.79166666666657</c:v>
                </c:pt>
                <c:pt idx="50">
                  <c:v>385.60416666666669</c:v>
                </c:pt>
                <c:pt idx="51">
                  <c:v>387.43</c:v>
                </c:pt>
                <c:pt idx="52">
                  <c:v>389.89916666666664</c:v>
                </c:pt>
                <c:pt idx="53">
                  <c:v>391.65249999999997</c:v>
                </c:pt>
                <c:pt idx="54">
                  <c:v>393.85333333333341</c:v>
                </c:pt>
                <c:pt idx="55">
                  <c:v>396.52083333333331</c:v>
                </c:pt>
                <c:pt idx="56">
                  <c:v>398.64749999999998</c:v>
                </c:pt>
                <c:pt idx="57">
                  <c:v>400.8341666666667</c:v>
                </c:pt>
                <c:pt idx="58">
                  <c:v>404.23916666666668</c:v>
                </c:pt>
              </c:numCache>
            </c:numRef>
          </c:xVal>
          <c:yVal>
            <c:numRef>
              <c:f>ANOVA!$B$25:$B$83</c:f>
              <c:numCache>
                <c:formatCode>General</c:formatCode>
                <c:ptCount val="59"/>
                <c:pt idx="0">
                  <c:v>-7.7434055672451763E-2</c:v>
                </c:pt>
                <c:pt idx="1">
                  <c:v>-6.985531764577857E-2</c:v>
                </c:pt>
                <c:pt idx="2">
                  <c:v>-6.020745837108743E-2</c:v>
                </c:pt>
                <c:pt idx="3">
                  <c:v>-5.2661454152666654E-2</c:v>
                </c:pt>
                <c:pt idx="4">
                  <c:v>-4.4254033927578984E-2</c:v>
                </c:pt>
                <c:pt idx="5">
                  <c:v>-3.8637601564097235E-2</c:v>
                </c:pt>
                <c:pt idx="6">
                  <c:v>-3.2194209834214504E-2</c:v>
                </c:pt>
                <c:pt idx="7">
                  <c:v>-2.7783759880068981E-2</c:v>
                </c:pt>
                <c:pt idx="8">
                  <c:v>-1.3940804652900596E-2</c:v>
                </c:pt>
                <c:pt idx="9">
                  <c:v>-5.9382499509452735E-3</c:v>
                </c:pt>
                <c:pt idx="10">
                  <c:v>3.2358305200776982E-3</c:v>
                </c:pt>
                <c:pt idx="11">
                  <c:v>1.9559663846453912E-2</c:v>
                </c:pt>
                <c:pt idx="12">
                  <c:v>3.0473804650949177E-2</c:v>
                </c:pt>
                <c:pt idx="13">
                  <c:v>3.7089479582166351E-2</c:v>
                </c:pt>
                <c:pt idx="14">
                  <c:v>4.8804737272863274E-2</c:v>
                </c:pt>
                <c:pt idx="15">
                  <c:v>7.1787316330790052E-2</c:v>
                </c:pt>
                <c:pt idx="16">
                  <c:v>7.7033339811403589E-2</c:v>
                </c:pt>
                <c:pt idx="17">
                  <c:v>8.6655356605895406E-2</c:v>
                </c:pt>
                <c:pt idx="18">
                  <c:v>9.6217074279919768E-2</c:v>
                </c:pt>
                <c:pt idx="19">
                  <c:v>0.11473751842330149</c:v>
                </c:pt>
                <c:pt idx="20">
                  <c:v>0.13099243846914366</c:v>
                </c:pt>
                <c:pt idx="21">
                  <c:v>0.14585186458418242</c:v>
                </c:pt>
                <c:pt idx="22">
                  <c:v>0.16559551945703399</c:v>
                </c:pt>
                <c:pt idx="23">
                  <c:v>0.17958491540533661</c:v>
                </c:pt>
                <c:pt idx="24">
                  <c:v>0.19346232727277313</c:v>
                </c:pt>
                <c:pt idx="25">
                  <c:v>0.210070427881349</c:v>
                </c:pt>
                <c:pt idx="26">
                  <c:v>0.22657515856912624</c:v>
                </c:pt>
                <c:pt idx="27">
                  <c:v>0.24171885196636556</c:v>
                </c:pt>
                <c:pt idx="28">
                  <c:v>0.25520001247073276</c:v>
                </c:pt>
                <c:pt idx="29">
                  <c:v>0.27353955925271478</c:v>
                </c:pt>
                <c:pt idx="30">
                  <c:v>0.29806407296257831</c:v>
                </c:pt>
                <c:pt idx="31">
                  <c:v>0.31412948148695419</c:v>
                </c:pt>
                <c:pt idx="32">
                  <c:v>0.32729191806885494</c:v>
                </c:pt>
                <c:pt idx="33">
                  <c:v>0.33983413512595417</c:v>
                </c:pt>
                <c:pt idx="34">
                  <c:v>0.34849998015304351</c:v>
                </c:pt>
                <c:pt idx="35">
                  <c:v>0.35526209580539359</c:v>
                </c:pt>
                <c:pt idx="36">
                  <c:v>0.37317954874410697</c:v>
                </c:pt>
                <c:pt idx="37">
                  <c:v>0.39371570634309405</c:v>
                </c:pt>
                <c:pt idx="38">
                  <c:v>0.41218446552607491</c:v>
                </c:pt>
                <c:pt idx="39">
                  <c:v>0.42378773913590573</c:v>
                </c:pt>
                <c:pt idx="40">
                  <c:v>0.45448860561358595</c:v>
                </c:pt>
                <c:pt idx="41">
                  <c:v>0.4718375239878978</c:v>
                </c:pt>
                <c:pt idx="42">
                  <c:v>0.48394903304166226</c:v>
                </c:pt>
                <c:pt idx="43">
                  <c:v>0.50042792124923885</c:v>
                </c:pt>
                <c:pt idx="44">
                  <c:v>0.52250601350016224</c:v>
                </c:pt>
                <c:pt idx="45">
                  <c:v>0.54858969018209702</c:v>
                </c:pt>
                <c:pt idx="46">
                  <c:v>0.56636931655974365</c:v>
                </c:pt>
                <c:pt idx="47">
                  <c:v>0.58986874522167065</c:v>
                </c:pt>
                <c:pt idx="48">
                  <c:v>0.61157642858972672</c:v>
                </c:pt>
                <c:pt idx="49">
                  <c:v>0.63117364274144405</c:v>
                </c:pt>
                <c:pt idx="50">
                  <c:v>0.64990944088649405</c:v>
                </c:pt>
                <c:pt idx="51">
                  <c:v>0.66878306559260947</c:v>
                </c:pt>
                <c:pt idx="52">
                  <c:v>0.69430682187020887</c:v>
                </c:pt>
                <c:pt idx="53">
                  <c:v>0.7124310146505235</c:v>
                </c:pt>
                <c:pt idx="54">
                  <c:v>0.73518101138665015</c:v>
                </c:pt>
                <c:pt idx="55">
                  <c:v>0.76275493776012082</c:v>
                </c:pt>
                <c:pt idx="56">
                  <c:v>0.78473827425031084</c:v>
                </c:pt>
                <c:pt idx="57">
                  <c:v>0.80734183026530415</c:v>
                </c:pt>
                <c:pt idx="58">
                  <c:v>0.84253928829779534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0D-41F0-BC76-0B57921FF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413584"/>
        <c:axId val="642411408"/>
      </c:scatterChart>
      <c:valAx>
        <c:axId val="642413584"/>
        <c:scaling>
          <c:orientation val="minMax"/>
          <c:max val="420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Concentração de CO2 (C)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642411408"/>
        <c:crosses val="autoZero"/>
        <c:crossBetween val="midCat"/>
      </c:valAx>
      <c:valAx>
        <c:axId val="642411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Anomalia na temperatura da atmosfera (A)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642413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0</xdr:row>
      <xdr:rowOff>76200</xdr:rowOff>
    </xdr:from>
    <xdr:to>
      <xdr:col>17</xdr:col>
      <xdr:colOff>259080</xdr:colOff>
      <xdr:row>11</xdr:row>
      <xdr:rowOff>137160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11</xdr:row>
      <xdr:rowOff>175260</xdr:rowOff>
    </xdr:from>
    <xdr:to>
      <xdr:col>20</xdr:col>
      <xdr:colOff>289560</xdr:colOff>
      <xdr:row>31</xdr:row>
      <xdr:rowOff>91440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="120" zoomScaleNormal="120" workbookViewId="0">
      <selection activeCell="B5" sqref="B5"/>
    </sheetView>
  </sheetViews>
  <sheetFormatPr defaultColWidth="9.140625" defaultRowHeight="15" x14ac:dyDescent="0.25"/>
  <cols>
    <col min="1" max="1" width="12" style="2" customWidth="1"/>
    <col min="2" max="2" width="24.85546875" style="2" bestFit="1" customWidth="1"/>
    <col min="3" max="3" width="19.85546875" style="2" bestFit="1" customWidth="1"/>
    <col min="4" max="4" width="13.85546875" style="2" bestFit="1" customWidth="1"/>
    <col min="5" max="5" width="11.5703125" style="2" bestFit="1" customWidth="1"/>
    <col min="6" max="6" width="9.140625" style="2"/>
    <col min="7" max="7" width="3.140625" style="2" customWidth="1"/>
    <col min="8" max="8" width="9.7109375" style="2" customWidth="1"/>
    <col min="9" max="9" width="16" style="2" customWidth="1"/>
    <col min="10" max="13" width="16.5703125" style="2" customWidth="1"/>
    <col min="14" max="14" width="12.7109375" style="2" customWidth="1"/>
    <col min="15" max="16384" width="9.140625" style="2"/>
  </cols>
  <sheetData>
    <row r="1" spans="1:16" ht="15.75" x14ac:dyDescent="0.25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6" ht="18" x14ac:dyDescent="0.35">
      <c r="C2" s="1" t="s">
        <v>34</v>
      </c>
      <c r="D2" s="14">
        <f>F10-(B10^2)/COUNTA(A13:A71)</f>
        <v>4.8196949152542379</v>
      </c>
    </row>
    <row r="3" spans="1:16" ht="18" x14ac:dyDescent="0.35">
      <c r="C3" s="1" t="s">
        <v>4</v>
      </c>
      <c r="D3" s="14">
        <f>D10-(C10*B10)/COUNTA(A13:A71)</f>
        <v>417.09919581920803</v>
      </c>
      <c r="I3" s="1" t="s">
        <v>31</v>
      </c>
      <c r="J3" s="12">
        <f>D3/SQRT(D4*D2)</f>
        <v>0.94581673450659809</v>
      </c>
      <c r="N3" s="15"/>
      <c r="P3" s="11"/>
    </row>
    <row r="4" spans="1:16" ht="18.75" x14ac:dyDescent="0.35">
      <c r="C4" s="1" t="s">
        <v>5</v>
      </c>
      <c r="D4" s="14">
        <f>E10-(C10^2)/COUNTA(A13:A71)</f>
        <v>40350.151435749605</v>
      </c>
      <c r="I4" s="1" t="s">
        <v>32</v>
      </c>
      <c r="J4" s="12">
        <f>D5^2*(D4/D2)</f>
        <v>0.89456929527272466</v>
      </c>
    </row>
    <row r="5" spans="1:16" ht="18" x14ac:dyDescent="0.35">
      <c r="C5" s="1" t="s">
        <v>6</v>
      </c>
      <c r="D5" s="14">
        <f>D3/D4</f>
        <v>1.0336992080026362E-2</v>
      </c>
    </row>
    <row r="6" spans="1:16" ht="18" x14ac:dyDescent="0.35">
      <c r="C6" s="1" t="s">
        <v>7</v>
      </c>
      <c r="D6" s="14">
        <f>B8-D5*C8</f>
        <v>-3.3360777759720226</v>
      </c>
      <c r="L6" s="27" t="s">
        <v>33</v>
      </c>
      <c r="M6" s="27"/>
      <c r="N6" s="27"/>
    </row>
    <row r="7" spans="1:16" ht="15.75" x14ac:dyDescent="0.25">
      <c r="B7" s="7" t="s">
        <v>9</v>
      </c>
      <c r="C7" s="8" t="s">
        <v>8</v>
      </c>
      <c r="D7" s="34" t="s">
        <v>19</v>
      </c>
      <c r="J7" s="36" t="s">
        <v>29</v>
      </c>
      <c r="L7" s="9" t="s">
        <v>20</v>
      </c>
      <c r="M7" s="9" t="s">
        <v>21</v>
      </c>
      <c r="N7" s="9" t="s">
        <v>28</v>
      </c>
    </row>
    <row r="8" spans="1:16" x14ac:dyDescent="0.25">
      <c r="B8" s="4">
        <f>AVERAGE(B13:B71)</f>
        <v>0.30186440677966103</v>
      </c>
      <c r="C8" s="18">
        <f>AVERAGE(C13:C71)</f>
        <v>351.93431073446328</v>
      </c>
      <c r="D8" s="35"/>
      <c r="J8" s="36"/>
      <c r="K8" s="10" t="s">
        <v>30</v>
      </c>
      <c r="L8" s="13">
        <f>D2</f>
        <v>4.8196949152542379</v>
      </c>
      <c r="M8" s="13">
        <f>D5*D3</f>
        <v>4.311551083768518</v>
      </c>
      <c r="N8" s="13">
        <f>D2-D5*D3</f>
        <v>0.50814383148571984</v>
      </c>
    </row>
    <row r="9" spans="1:16" x14ac:dyDescent="0.25">
      <c r="B9" s="33" t="s">
        <v>3</v>
      </c>
      <c r="C9" s="33"/>
      <c r="D9" s="33"/>
      <c r="E9" s="33"/>
      <c r="F9" s="33"/>
      <c r="J9" s="36"/>
      <c r="K9" s="1"/>
      <c r="L9" s="9" t="s">
        <v>20</v>
      </c>
      <c r="M9" s="9" t="s">
        <v>21</v>
      </c>
      <c r="N9" s="9" t="s">
        <v>28</v>
      </c>
    </row>
    <row r="10" spans="1:16" x14ac:dyDescent="0.25">
      <c r="B10" s="3">
        <f>SUM(B13:B71)</f>
        <v>17.810000000000002</v>
      </c>
      <c r="C10" s="19">
        <f>SUM(C13:C71)</f>
        <v>20764.124333333333</v>
      </c>
      <c r="D10" s="3">
        <f>SUM(D13:D71)</f>
        <v>6685.0492700000004</v>
      </c>
      <c r="E10" s="3">
        <f>SUM(E13:E71)</f>
        <v>7347957.9366921131</v>
      </c>
      <c r="F10" s="24">
        <f>SUM(F13:F71)</f>
        <v>10.195900000000002</v>
      </c>
      <c r="J10" s="37"/>
      <c r="K10" s="10" t="s">
        <v>30</v>
      </c>
      <c r="L10" s="5">
        <f>SUM(L13:L71)</f>
        <v>4.8196949152542361</v>
      </c>
      <c r="M10" s="5">
        <f>SUM(M13:M71)</f>
        <v>4.3115510837683093</v>
      </c>
      <c r="N10" s="5">
        <f>SUM(N13:N71)</f>
        <v>0.5081438314854887</v>
      </c>
    </row>
    <row r="11" spans="1:16" ht="18.75" customHeight="1" x14ac:dyDescent="0.25">
      <c r="A11" s="28" t="s">
        <v>37</v>
      </c>
      <c r="B11" s="7" t="s">
        <v>0</v>
      </c>
      <c r="C11" s="7" t="s">
        <v>1</v>
      </c>
      <c r="D11" s="31" t="s">
        <v>2</v>
      </c>
      <c r="E11" s="31" t="s">
        <v>11</v>
      </c>
      <c r="F11" s="31" t="s">
        <v>35</v>
      </c>
      <c r="H11" s="7" t="s">
        <v>10</v>
      </c>
      <c r="I11" s="7" t="s">
        <v>14</v>
      </c>
      <c r="J11" s="7" t="s">
        <v>15</v>
      </c>
      <c r="K11" s="7" t="s">
        <v>17</v>
      </c>
      <c r="L11" s="7" t="s">
        <v>25</v>
      </c>
      <c r="M11" s="7" t="s">
        <v>26</v>
      </c>
      <c r="N11" s="7" t="s">
        <v>27</v>
      </c>
    </row>
    <row r="12" spans="1:16" s="1" customFormat="1" ht="52.5" customHeight="1" x14ac:dyDescent="0.25">
      <c r="A12" s="29"/>
      <c r="B12" s="16" t="s">
        <v>38</v>
      </c>
      <c r="C12" s="17" t="s">
        <v>39</v>
      </c>
      <c r="D12" s="32"/>
      <c r="E12" s="32"/>
      <c r="F12" s="32"/>
      <c r="H12" s="9" t="s">
        <v>12</v>
      </c>
      <c r="I12" s="9" t="s">
        <v>13</v>
      </c>
      <c r="J12" s="9" t="s">
        <v>16</v>
      </c>
      <c r="K12" s="9" t="s">
        <v>18</v>
      </c>
      <c r="L12" s="9" t="s">
        <v>22</v>
      </c>
      <c r="M12" s="9" t="s">
        <v>24</v>
      </c>
      <c r="N12" s="9" t="s">
        <v>23</v>
      </c>
    </row>
    <row r="13" spans="1:16" x14ac:dyDescent="0.25">
      <c r="A13" s="6">
        <v>1958</v>
      </c>
      <c r="B13" s="4">
        <v>7.0000000000000007E-2</v>
      </c>
      <c r="C13" s="18">
        <v>315.24099999999999</v>
      </c>
      <c r="D13" s="13">
        <f>C13*B13</f>
        <v>22.066870000000002</v>
      </c>
      <c r="E13" s="13">
        <f>C13^2</f>
        <v>99376.888080999997</v>
      </c>
      <c r="F13" s="12">
        <f>B13^2</f>
        <v>4.9000000000000007E-3</v>
      </c>
      <c r="H13" s="12">
        <f>$D$6+$D$5*C13</f>
        <v>-7.7434055672432223E-2</v>
      </c>
      <c r="I13" s="12">
        <f>B13-$B$8</f>
        <v>-0.23186440677966103</v>
      </c>
      <c r="J13" s="12">
        <f>H13-$B$8</f>
        <v>-0.37929846245209325</v>
      </c>
      <c r="K13" s="26">
        <f>B13-H13</f>
        <v>0.14743405567243223</v>
      </c>
      <c r="L13" s="25">
        <f>I13^2</f>
        <v>5.376110313128412E-2</v>
      </c>
      <c r="M13" s="25">
        <f>J13^2</f>
        <v>0.143867323618522</v>
      </c>
      <c r="N13" s="12">
        <f>K13^2</f>
        <v>2.1736800772021846E-2</v>
      </c>
    </row>
    <row r="14" spans="1:16" x14ac:dyDescent="0.25">
      <c r="A14" s="6">
        <v>1959</v>
      </c>
      <c r="B14" s="4">
        <v>0.03</v>
      </c>
      <c r="C14" s="18">
        <v>315.97416666666669</v>
      </c>
      <c r="D14" s="13">
        <f t="shared" ref="D14:D71" si="0">C14*B14</f>
        <v>9.4792249999999996</v>
      </c>
      <c r="E14" s="13">
        <f t="shared" ref="E14:E71" si="1">C14^2</f>
        <v>99839.67400069446</v>
      </c>
      <c r="F14" s="12">
        <f t="shared" ref="F14:F71" si="2">B14^2</f>
        <v>8.9999999999999998E-4</v>
      </c>
      <c r="H14" s="12">
        <f t="shared" ref="H14:H71" si="3">$D$6+$D$5*C14</f>
        <v>-6.9855317645759474E-2</v>
      </c>
      <c r="I14" s="12">
        <f t="shared" ref="I14:I71" si="4">B14-$B$8</f>
        <v>-0.27186440677966106</v>
      </c>
      <c r="J14" s="12">
        <f t="shared" ref="J14:J71" si="5">H14-$B$8</f>
        <v>-0.37171972442542051</v>
      </c>
      <c r="K14" s="26">
        <f t="shared" ref="K14:K71" si="6">B14-H14</f>
        <v>9.9855317645759473E-2</v>
      </c>
      <c r="L14" s="25">
        <f t="shared" ref="L14:L71" si="7">I14^2</f>
        <v>7.3910255673657013E-2</v>
      </c>
      <c r="M14" s="25">
        <f t="shared" ref="M14:M71" si="8">J14^2</f>
        <v>0.13817555352691055</v>
      </c>
      <c r="N14" s="12">
        <f t="shared" ref="N14:N71" si="9">K14^2</f>
        <v>9.9710844621355224E-3</v>
      </c>
    </row>
    <row r="15" spans="1:16" x14ac:dyDescent="0.25">
      <c r="A15" s="6">
        <v>1960</v>
      </c>
      <c r="B15" s="4">
        <v>-0.02</v>
      </c>
      <c r="C15" s="18">
        <v>316.90749999999997</v>
      </c>
      <c r="D15" s="13">
        <f t="shared" si="0"/>
        <v>-6.3381499999999997</v>
      </c>
      <c r="E15" s="13">
        <f t="shared" si="1"/>
        <v>100430.36355624998</v>
      </c>
      <c r="F15" s="12">
        <f t="shared" si="2"/>
        <v>4.0000000000000002E-4</v>
      </c>
      <c r="H15" s="12">
        <f t="shared" si="3"/>
        <v>-6.0207458371068778E-2</v>
      </c>
      <c r="I15" s="12">
        <f t="shared" si="4"/>
        <v>-0.32186440677966105</v>
      </c>
      <c r="J15" s="12">
        <f t="shared" si="5"/>
        <v>-0.36207186515072981</v>
      </c>
      <c r="K15" s="26">
        <f t="shared" si="6"/>
        <v>4.0207458371068774E-2</v>
      </c>
      <c r="L15" s="25">
        <f t="shared" si="7"/>
        <v>0.10359669635162312</v>
      </c>
      <c r="M15" s="25">
        <f t="shared" si="8"/>
        <v>0.13109603553372828</v>
      </c>
      <c r="N15" s="12">
        <f t="shared" si="9"/>
        <v>1.6166397086612285E-3</v>
      </c>
    </row>
    <row r="16" spans="1:16" x14ac:dyDescent="0.25">
      <c r="A16" s="6">
        <v>1961</v>
      </c>
      <c r="B16" s="4">
        <v>0.05</v>
      </c>
      <c r="C16" s="18">
        <v>317.63750000000005</v>
      </c>
      <c r="D16" s="13">
        <f t="shared" si="0"/>
        <v>15.881875000000003</v>
      </c>
      <c r="E16" s="13">
        <f t="shared" si="1"/>
        <v>100893.58140625003</v>
      </c>
      <c r="F16" s="12">
        <f t="shared" si="2"/>
        <v>2.5000000000000005E-3</v>
      </c>
      <c r="H16" s="12">
        <f t="shared" si="3"/>
        <v>-5.2661454152648446E-2</v>
      </c>
      <c r="I16" s="12">
        <f t="shared" si="4"/>
        <v>-0.25186440677966104</v>
      </c>
      <c r="J16" s="12">
        <f t="shared" si="5"/>
        <v>-0.35452586093230948</v>
      </c>
      <c r="K16" s="26">
        <f t="shared" si="6"/>
        <v>0.10266145415264845</v>
      </c>
      <c r="L16" s="25">
        <f t="shared" si="7"/>
        <v>6.3435679402470566E-2</v>
      </c>
      <c r="M16" s="25">
        <f t="shared" si="8"/>
        <v>0.12568858606979524</v>
      </c>
      <c r="N16" s="12">
        <f t="shared" si="9"/>
        <v>1.053937416873634E-2</v>
      </c>
    </row>
    <row r="17" spans="1:14" x14ac:dyDescent="0.25">
      <c r="A17" s="6">
        <v>1962</v>
      </c>
      <c r="B17" s="4">
        <v>0.03</v>
      </c>
      <c r="C17" s="18">
        <v>318.45083333333332</v>
      </c>
      <c r="D17" s="13">
        <f t="shared" si="0"/>
        <v>9.5535249999999987</v>
      </c>
      <c r="E17" s="13">
        <f t="shared" si="1"/>
        <v>101410.93325069443</v>
      </c>
      <c r="F17" s="12">
        <f t="shared" si="2"/>
        <v>8.9999999999999998E-4</v>
      </c>
      <c r="H17" s="12">
        <f t="shared" si="3"/>
        <v>-4.425403392756122E-2</v>
      </c>
      <c r="I17" s="12">
        <f t="shared" si="4"/>
        <v>-0.27186440677966106</v>
      </c>
      <c r="J17" s="12">
        <f t="shared" si="5"/>
        <v>-0.34611844070722225</v>
      </c>
      <c r="K17" s="26">
        <f t="shared" si="6"/>
        <v>7.4254033927561219E-2</v>
      </c>
      <c r="L17" s="25">
        <f t="shared" si="7"/>
        <v>7.3910255673657013E-2</v>
      </c>
      <c r="M17" s="25">
        <f t="shared" si="8"/>
        <v>0.11979797499759892</v>
      </c>
      <c r="N17" s="12">
        <f t="shared" si="9"/>
        <v>5.5136615545154123E-3</v>
      </c>
    </row>
    <row r="18" spans="1:14" x14ac:dyDescent="0.25">
      <c r="A18" s="6">
        <v>1963</v>
      </c>
      <c r="B18" s="4">
        <v>0.06</v>
      </c>
      <c r="C18" s="18">
        <v>318.99416666666667</v>
      </c>
      <c r="D18" s="13">
        <f t="shared" si="0"/>
        <v>19.13965</v>
      </c>
      <c r="E18" s="13">
        <f t="shared" si="1"/>
        <v>101757.27836736111</v>
      </c>
      <c r="F18" s="12">
        <f t="shared" si="2"/>
        <v>3.5999999999999999E-3</v>
      </c>
      <c r="H18" s="12">
        <f t="shared" si="3"/>
        <v>-3.8637601564079915E-2</v>
      </c>
      <c r="I18" s="12">
        <f t="shared" si="4"/>
        <v>-0.24186440677966103</v>
      </c>
      <c r="J18" s="12">
        <f t="shared" si="5"/>
        <v>-0.34050200834374095</v>
      </c>
      <c r="K18" s="26">
        <f t="shared" si="6"/>
        <v>9.8637601564079913E-2</v>
      </c>
      <c r="L18" s="25">
        <f t="shared" si="7"/>
        <v>5.8498391266877343E-2</v>
      </c>
      <c r="M18" s="25">
        <f t="shared" si="8"/>
        <v>0.11594161768612103</v>
      </c>
      <c r="N18" s="12">
        <f t="shared" si="9"/>
        <v>9.7293764423141797E-3</v>
      </c>
    </row>
    <row r="19" spans="1:14" x14ac:dyDescent="0.25">
      <c r="A19" s="6">
        <v>1964</v>
      </c>
      <c r="B19" s="4">
        <v>-0.2</v>
      </c>
      <c r="C19" s="18">
        <v>319.61749999999995</v>
      </c>
      <c r="D19" s="13">
        <f t="shared" si="0"/>
        <v>-63.92349999999999</v>
      </c>
      <c r="E19" s="13">
        <f t="shared" si="1"/>
        <v>102155.34630624996</v>
      </c>
      <c r="F19" s="12">
        <f t="shared" si="2"/>
        <v>4.0000000000000008E-2</v>
      </c>
      <c r="H19" s="12">
        <f t="shared" si="3"/>
        <v>-3.2194209834197185E-2</v>
      </c>
      <c r="I19" s="12">
        <f t="shared" si="4"/>
        <v>-0.50186440677966104</v>
      </c>
      <c r="J19" s="12">
        <f t="shared" si="5"/>
        <v>-0.33405861661385822</v>
      </c>
      <c r="K19" s="26">
        <f t="shared" si="6"/>
        <v>-0.16780579016580283</v>
      </c>
      <c r="L19" s="25">
        <f t="shared" si="7"/>
        <v>0.2518678827923011</v>
      </c>
      <c r="M19" s="25">
        <f t="shared" si="8"/>
        <v>0.1115951593339647</v>
      </c>
      <c r="N19" s="12">
        <f t="shared" si="9"/>
        <v>2.8158783213169447E-2</v>
      </c>
    </row>
    <row r="20" spans="1:14" x14ac:dyDescent="0.25">
      <c r="A20" s="6">
        <v>1965</v>
      </c>
      <c r="B20" s="4">
        <v>-0.1</v>
      </c>
      <c r="C20" s="18">
        <v>320.04416666666668</v>
      </c>
      <c r="D20" s="13">
        <f t="shared" si="0"/>
        <v>-32.004416666666671</v>
      </c>
      <c r="E20" s="13">
        <f t="shared" si="1"/>
        <v>102428.26861736111</v>
      </c>
      <c r="F20" s="12">
        <f t="shared" si="2"/>
        <v>1.0000000000000002E-2</v>
      </c>
      <c r="H20" s="12">
        <f t="shared" si="3"/>
        <v>-2.7783759880052106E-2</v>
      </c>
      <c r="I20" s="12">
        <f t="shared" si="4"/>
        <v>-0.40186440677966107</v>
      </c>
      <c r="J20" s="12">
        <f t="shared" si="5"/>
        <v>-0.32964816665971314</v>
      </c>
      <c r="K20" s="26">
        <f t="shared" si="6"/>
        <v>-7.22162401199479E-2</v>
      </c>
      <c r="L20" s="25">
        <f t="shared" si="7"/>
        <v>0.16149500143636888</v>
      </c>
      <c r="M20" s="25">
        <f t="shared" si="8"/>
        <v>0.10866791378211001</v>
      </c>
      <c r="N20" s="12">
        <f t="shared" si="9"/>
        <v>5.2151853370619727E-3</v>
      </c>
    </row>
    <row r="21" spans="1:14" x14ac:dyDescent="0.25">
      <c r="A21" s="6">
        <v>1966</v>
      </c>
      <c r="B21" s="4">
        <v>-0.05</v>
      </c>
      <c r="C21" s="18">
        <v>321.38333333333327</v>
      </c>
      <c r="D21" s="13">
        <f t="shared" si="0"/>
        <v>-16.069166666666664</v>
      </c>
      <c r="E21" s="13">
        <f t="shared" si="1"/>
        <v>103287.2469444444</v>
      </c>
      <c r="F21" s="12">
        <f t="shared" si="2"/>
        <v>2.5000000000000005E-3</v>
      </c>
      <c r="H21" s="12">
        <f t="shared" si="3"/>
        <v>-1.3940804652884164E-2</v>
      </c>
      <c r="I21" s="12">
        <f t="shared" si="4"/>
        <v>-0.35186440677966102</v>
      </c>
      <c r="J21" s="12">
        <f t="shared" si="5"/>
        <v>-0.3158052114325452</v>
      </c>
      <c r="K21" s="26">
        <f t="shared" si="6"/>
        <v>-3.6059195347115838E-2</v>
      </c>
      <c r="L21" s="25">
        <f t="shared" si="7"/>
        <v>0.12380856075840276</v>
      </c>
      <c r="M21" s="25">
        <f t="shared" si="8"/>
        <v>9.9732931567954569E-2</v>
      </c>
      <c r="N21" s="12">
        <f t="shared" si="9"/>
        <v>1.3002655690814604E-3</v>
      </c>
    </row>
    <row r="22" spans="1:14" x14ac:dyDescent="0.25">
      <c r="A22" s="6">
        <v>1967</v>
      </c>
      <c r="B22" s="4">
        <v>-0.02</v>
      </c>
      <c r="C22" s="18">
        <v>322.15750000000003</v>
      </c>
      <c r="D22" s="13">
        <f t="shared" si="0"/>
        <v>-6.443150000000001</v>
      </c>
      <c r="E22" s="13">
        <f t="shared" si="1"/>
        <v>103785.45480625001</v>
      </c>
      <c r="F22" s="12">
        <f t="shared" si="2"/>
        <v>4.0000000000000002E-4</v>
      </c>
      <c r="H22" s="12">
        <f t="shared" si="3"/>
        <v>-5.9382499509297304E-3</v>
      </c>
      <c r="I22" s="12">
        <f t="shared" si="4"/>
        <v>-0.32186440677966105</v>
      </c>
      <c r="J22" s="12">
        <f t="shared" si="5"/>
        <v>-0.30780265673059076</v>
      </c>
      <c r="K22" s="26">
        <f t="shared" si="6"/>
        <v>-1.406175004907027E-2</v>
      </c>
      <c r="L22" s="25">
        <f t="shared" si="7"/>
        <v>0.10359669635162312</v>
      </c>
      <c r="M22" s="25">
        <f t="shared" si="8"/>
        <v>9.4742475490409886E-2</v>
      </c>
      <c r="N22" s="12">
        <f t="shared" si="9"/>
        <v>1.9773281444252774E-4</v>
      </c>
    </row>
    <row r="23" spans="1:14" x14ac:dyDescent="0.25">
      <c r="A23" s="6">
        <v>1968</v>
      </c>
      <c r="B23" s="4">
        <v>-7.0000000000000007E-2</v>
      </c>
      <c r="C23" s="18">
        <v>323.04499999999996</v>
      </c>
      <c r="D23" s="13">
        <f t="shared" si="0"/>
        <v>-22.613150000000001</v>
      </c>
      <c r="E23" s="13">
        <f t="shared" si="1"/>
        <v>104358.07202499997</v>
      </c>
      <c r="F23" s="12">
        <f t="shared" si="2"/>
        <v>4.9000000000000007E-3</v>
      </c>
      <c r="H23" s="12">
        <f t="shared" si="3"/>
        <v>3.2358305200932413E-3</v>
      </c>
      <c r="I23" s="12">
        <f t="shared" si="4"/>
        <v>-0.37186440677966104</v>
      </c>
      <c r="J23" s="12">
        <f t="shared" si="5"/>
        <v>-0.29862857625956779</v>
      </c>
      <c r="K23" s="26">
        <f t="shared" si="6"/>
        <v>-7.3235830520093248E-2</v>
      </c>
      <c r="L23" s="25">
        <f t="shared" si="7"/>
        <v>0.13828313702958922</v>
      </c>
      <c r="M23" s="25">
        <f t="shared" si="8"/>
        <v>8.9179026558816502E-2</v>
      </c>
      <c r="N23" s="12">
        <f t="shared" si="9"/>
        <v>5.3634868719678215E-3</v>
      </c>
    </row>
    <row r="24" spans="1:14" x14ac:dyDescent="0.25">
      <c r="A24" s="6">
        <v>1969</v>
      </c>
      <c r="B24" s="4">
        <v>7.0000000000000007E-2</v>
      </c>
      <c r="C24" s="18">
        <v>324.62416666666667</v>
      </c>
      <c r="D24" s="13">
        <f t="shared" si="0"/>
        <v>22.723691666666667</v>
      </c>
      <c r="E24" s="13">
        <f t="shared" si="1"/>
        <v>105380.84958402778</v>
      </c>
      <c r="F24" s="12">
        <f t="shared" si="2"/>
        <v>4.9000000000000007E-3</v>
      </c>
      <c r="H24" s="12">
        <f t="shared" si="3"/>
        <v>1.9559663846468567E-2</v>
      </c>
      <c r="I24" s="12">
        <f t="shared" si="4"/>
        <v>-0.23186440677966103</v>
      </c>
      <c r="J24" s="12">
        <f t="shared" si="5"/>
        <v>-0.28230474293319247</v>
      </c>
      <c r="K24" s="26">
        <f t="shared" si="6"/>
        <v>5.044033615353144E-2</v>
      </c>
      <c r="L24" s="25">
        <f t="shared" si="7"/>
        <v>5.376110313128412E-2</v>
      </c>
      <c r="M24" s="25">
        <f t="shared" si="8"/>
        <v>7.969596788257588E-2</v>
      </c>
      <c r="N24" s="12">
        <f t="shared" si="9"/>
        <v>2.5442275112812509E-3</v>
      </c>
    </row>
    <row r="25" spans="1:14" x14ac:dyDescent="0.25">
      <c r="A25" s="6">
        <v>1970</v>
      </c>
      <c r="B25" s="4">
        <v>0.02</v>
      </c>
      <c r="C25" s="18">
        <v>325.68</v>
      </c>
      <c r="D25" s="13">
        <f t="shared" si="0"/>
        <v>6.5136000000000003</v>
      </c>
      <c r="E25" s="13">
        <f t="shared" si="1"/>
        <v>106067.4624</v>
      </c>
      <c r="F25" s="12">
        <f t="shared" si="2"/>
        <v>4.0000000000000002E-4</v>
      </c>
      <c r="H25" s="12">
        <f t="shared" si="3"/>
        <v>3.0473804650962943E-2</v>
      </c>
      <c r="I25" s="12">
        <f t="shared" si="4"/>
        <v>-0.28186440677966101</v>
      </c>
      <c r="J25" s="12">
        <f t="shared" si="5"/>
        <v>-0.27139060212869809</v>
      </c>
      <c r="K25" s="26">
        <f t="shared" si="6"/>
        <v>-1.0473804650962943E-2</v>
      </c>
      <c r="L25" s="25">
        <f t="shared" si="7"/>
        <v>7.9447543809250218E-2</v>
      </c>
      <c r="M25" s="25">
        <f t="shared" si="8"/>
        <v>7.3652858923777306E-2</v>
      </c>
      <c r="N25" s="12">
        <f t="shared" si="9"/>
        <v>1.0970058386653297E-4</v>
      </c>
    </row>
    <row r="26" spans="1:14" x14ac:dyDescent="0.25">
      <c r="A26" s="6">
        <v>1971</v>
      </c>
      <c r="B26" s="4">
        <v>-0.09</v>
      </c>
      <c r="C26" s="18">
        <v>326.32</v>
      </c>
      <c r="D26" s="13">
        <f t="shared" si="0"/>
        <v>-29.368799999999997</v>
      </c>
      <c r="E26" s="13">
        <f t="shared" si="1"/>
        <v>106484.7424</v>
      </c>
      <c r="F26" s="12">
        <f t="shared" si="2"/>
        <v>8.0999999999999996E-3</v>
      </c>
      <c r="H26" s="12">
        <f t="shared" si="3"/>
        <v>3.7089479582179674E-2</v>
      </c>
      <c r="I26" s="12">
        <f t="shared" si="4"/>
        <v>-0.39186440677966106</v>
      </c>
      <c r="J26" s="12">
        <f t="shared" si="5"/>
        <v>-0.26477492719748136</v>
      </c>
      <c r="K26" s="26">
        <f t="shared" si="6"/>
        <v>-0.12708947958217967</v>
      </c>
      <c r="L26" s="25">
        <f t="shared" si="7"/>
        <v>0.15355771330077567</v>
      </c>
      <c r="M26" s="25">
        <f t="shared" si="8"/>
        <v>7.0105762072431549E-2</v>
      </c>
      <c r="N26" s="12">
        <f t="shared" si="9"/>
        <v>1.6151735820469262E-2</v>
      </c>
    </row>
    <row r="27" spans="1:14" x14ac:dyDescent="0.25">
      <c r="A27" s="6">
        <v>1972</v>
      </c>
      <c r="B27" s="4">
        <v>0.01</v>
      </c>
      <c r="C27" s="18">
        <v>327.45333333333332</v>
      </c>
      <c r="D27" s="13">
        <f t="shared" si="0"/>
        <v>3.2745333333333333</v>
      </c>
      <c r="E27" s="13">
        <f t="shared" si="1"/>
        <v>107225.68551111111</v>
      </c>
      <c r="F27" s="12">
        <f t="shared" si="2"/>
        <v>1E-4</v>
      </c>
      <c r="H27" s="12">
        <f t="shared" si="3"/>
        <v>4.8804737272876153E-2</v>
      </c>
      <c r="I27" s="12">
        <f t="shared" si="4"/>
        <v>-0.29186440677966102</v>
      </c>
      <c r="J27" s="12">
        <f t="shared" si="5"/>
        <v>-0.25305966950678488</v>
      </c>
      <c r="K27" s="26">
        <f t="shared" si="6"/>
        <v>-3.8804737272876151E-2</v>
      </c>
      <c r="L27" s="25">
        <f t="shared" si="7"/>
        <v>8.5184831944843442E-2</v>
      </c>
      <c r="M27" s="25">
        <f t="shared" si="8"/>
        <v>6.4039196330883189E-2</v>
      </c>
      <c r="N27" s="12">
        <f t="shared" si="9"/>
        <v>1.5058076348169437E-3</v>
      </c>
    </row>
    <row r="28" spans="1:14" x14ac:dyDescent="0.25">
      <c r="A28" s="6">
        <v>1973</v>
      </c>
      <c r="B28" s="4">
        <v>0.15</v>
      </c>
      <c r="C28" s="18">
        <v>329.67666666666668</v>
      </c>
      <c r="D28" s="13">
        <f t="shared" si="0"/>
        <v>49.451500000000003</v>
      </c>
      <c r="E28" s="13">
        <f t="shared" si="1"/>
        <v>108686.70454444445</v>
      </c>
      <c r="F28" s="12">
        <f t="shared" si="2"/>
        <v>2.2499999999999999E-2</v>
      </c>
      <c r="H28" s="12">
        <f t="shared" si="3"/>
        <v>7.1787316330801598E-2</v>
      </c>
      <c r="I28" s="12">
        <f t="shared" si="4"/>
        <v>-0.15186440677966104</v>
      </c>
      <c r="J28" s="12">
        <f t="shared" si="5"/>
        <v>-0.23007709044885943</v>
      </c>
      <c r="K28" s="26">
        <f t="shared" si="6"/>
        <v>7.8212683669198396E-2</v>
      </c>
      <c r="L28" s="25">
        <f t="shared" si="7"/>
        <v>2.3062798046538359E-2</v>
      </c>
      <c r="M28" s="25">
        <f t="shared" si="8"/>
        <v>5.2935467549412647E-2</v>
      </c>
      <c r="N28" s="12">
        <f t="shared" si="9"/>
        <v>6.1172238867380933E-3</v>
      </c>
    </row>
    <row r="29" spans="1:14" x14ac:dyDescent="0.25">
      <c r="A29" s="6">
        <v>1974</v>
      </c>
      <c r="B29" s="4">
        <v>-7.0000000000000007E-2</v>
      </c>
      <c r="C29" s="18">
        <v>330.18416666666667</v>
      </c>
      <c r="D29" s="13">
        <f t="shared" si="0"/>
        <v>-23.11289166666667</v>
      </c>
      <c r="E29" s="13">
        <f t="shared" si="1"/>
        <v>109021.58391736112</v>
      </c>
      <c r="F29" s="12">
        <f t="shared" si="2"/>
        <v>4.9000000000000007E-3</v>
      </c>
      <c r="H29" s="12">
        <f t="shared" si="3"/>
        <v>7.7033339811415136E-2</v>
      </c>
      <c r="I29" s="12">
        <f t="shared" si="4"/>
        <v>-0.37186440677966104</v>
      </c>
      <c r="J29" s="12">
        <f t="shared" si="5"/>
        <v>-0.2248310669682459</v>
      </c>
      <c r="K29" s="26">
        <f t="shared" si="6"/>
        <v>-0.14703333981141514</v>
      </c>
      <c r="L29" s="25">
        <f t="shared" si="7"/>
        <v>0.13828313702958922</v>
      </c>
      <c r="M29" s="25">
        <f t="shared" si="8"/>
        <v>5.0549008674079868E-2</v>
      </c>
      <c r="N29" s="12">
        <f t="shared" si="9"/>
        <v>2.1618803016099076E-2</v>
      </c>
    </row>
    <row r="30" spans="1:14" x14ac:dyDescent="0.25">
      <c r="A30" s="6">
        <v>1975</v>
      </c>
      <c r="B30" s="4">
        <v>-0.02</v>
      </c>
      <c r="C30" s="18">
        <v>331.11500000000001</v>
      </c>
      <c r="D30" s="13">
        <f t="shared" si="0"/>
        <v>-6.6223000000000001</v>
      </c>
      <c r="E30" s="13">
        <f t="shared" si="1"/>
        <v>109637.14322500001</v>
      </c>
      <c r="F30" s="12">
        <f t="shared" si="2"/>
        <v>4.0000000000000002E-4</v>
      </c>
      <c r="H30" s="12">
        <f t="shared" si="3"/>
        <v>8.6655356605906508E-2</v>
      </c>
      <c r="I30" s="12">
        <f t="shared" si="4"/>
        <v>-0.32186440677966105</v>
      </c>
      <c r="J30" s="12">
        <f t="shared" si="5"/>
        <v>-0.21520905017375452</v>
      </c>
      <c r="K30" s="26">
        <f t="shared" si="6"/>
        <v>-0.10665535660590651</v>
      </c>
      <c r="L30" s="25">
        <f t="shared" si="7"/>
        <v>0.10359669635162312</v>
      </c>
      <c r="M30" s="25">
        <f t="shared" si="8"/>
        <v>4.6314935276689589E-2</v>
      </c>
      <c r="N30" s="12">
        <f t="shared" si="9"/>
        <v>1.1375365092733085E-2</v>
      </c>
    </row>
    <row r="31" spans="1:14" x14ac:dyDescent="0.25">
      <c r="A31" s="6">
        <v>1976</v>
      </c>
      <c r="B31" s="4">
        <v>-0.11</v>
      </c>
      <c r="C31" s="18">
        <v>332.03999999999996</v>
      </c>
      <c r="D31" s="13">
        <f t="shared" si="0"/>
        <v>-36.524399999999993</v>
      </c>
      <c r="E31" s="13">
        <f t="shared" si="1"/>
        <v>110250.56159999997</v>
      </c>
      <c r="F31" s="12">
        <f t="shared" si="2"/>
        <v>1.21E-2</v>
      </c>
      <c r="H31" s="12">
        <f t="shared" si="3"/>
        <v>9.6217074279930426E-2</v>
      </c>
      <c r="I31" s="12">
        <f t="shared" si="4"/>
        <v>-0.41186440677966102</v>
      </c>
      <c r="J31" s="12">
        <f t="shared" si="5"/>
        <v>-0.20564733249973061</v>
      </c>
      <c r="K31" s="26">
        <f t="shared" si="6"/>
        <v>-0.20621707427993041</v>
      </c>
      <c r="L31" s="25">
        <f t="shared" si="7"/>
        <v>0.16963228957196208</v>
      </c>
      <c r="M31" s="25">
        <f t="shared" si="8"/>
        <v>4.2290825364254755E-2</v>
      </c>
      <c r="N31" s="12">
        <f t="shared" si="9"/>
        <v>4.2525481724574335E-2</v>
      </c>
    </row>
    <row r="32" spans="1:14" x14ac:dyDescent="0.25">
      <c r="A32" s="6">
        <v>1977</v>
      </c>
      <c r="B32" s="4">
        <v>0.18</v>
      </c>
      <c r="C32" s="18">
        <v>333.83166666666665</v>
      </c>
      <c r="D32" s="13">
        <f t="shared" si="0"/>
        <v>60.089699999999993</v>
      </c>
      <c r="E32" s="13">
        <f t="shared" si="1"/>
        <v>111443.58166944444</v>
      </c>
      <c r="F32" s="12">
        <f t="shared" si="2"/>
        <v>3.2399999999999998E-2</v>
      </c>
      <c r="H32" s="12">
        <f t="shared" si="3"/>
        <v>0.11473751842331081</v>
      </c>
      <c r="I32" s="12">
        <f t="shared" si="4"/>
        <v>-0.12186440677966104</v>
      </c>
      <c r="J32" s="12">
        <f t="shared" si="5"/>
        <v>-0.18712688835635022</v>
      </c>
      <c r="K32" s="26">
        <f t="shared" si="6"/>
        <v>6.526248157668918E-2</v>
      </c>
      <c r="L32" s="25">
        <f t="shared" si="7"/>
        <v>1.4850933639758696E-2</v>
      </c>
      <c r="M32" s="25">
        <f t="shared" si="8"/>
        <v>3.5016472345929958E-2</v>
      </c>
      <c r="N32" s="12">
        <f t="shared" si="9"/>
        <v>4.2591915015476947E-3</v>
      </c>
    </row>
    <row r="33" spans="1:14" x14ac:dyDescent="0.25">
      <c r="A33" s="6">
        <v>1978</v>
      </c>
      <c r="B33" s="4">
        <v>7.0000000000000007E-2</v>
      </c>
      <c r="C33" s="18">
        <v>335.40416666666664</v>
      </c>
      <c r="D33" s="13">
        <f t="shared" si="0"/>
        <v>23.478291666666667</v>
      </c>
      <c r="E33" s="13">
        <f t="shared" si="1"/>
        <v>112495.95501736109</v>
      </c>
      <c r="F33" s="12">
        <f t="shared" si="2"/>
        <v>4.9000000000000007E-3</v>
      </c>
      <c r="H33" s="12">
        <f t="shared" si="3"/>
        <v>0.13099243846915254</v>
      </c>
      <c r="I33" s="12">
        <f t="shared" si="4"/>
        <v>-0.23186440677966103</v>
      </c>
      <c r="J33" s="12">
        <f t="shared" si="5"/>
        <v>-0.17087196831050849</v>
      </c>
      <c r="K33" s="26">
        <f t="shared" si="6"/>
        <v>-6.0992438469152532E-2</v>
      </c>
      <c r="L33" s="25">
        <f t="shared" si="7"/>
        <v>5.376110313128412E-2</v>
      </c>
      <c r="M33" s="25">
        <f t="shared" si="8"/>
        <v>2.9197229554307418E-2</v>
      </c>
      <c r="N33" s="12">
        <f t="shared" si="9"/>
        <v>3.7200775504133577E-3</v>
      </c>
    </row>
    <row r="34" spans="1:14" x14ac:dyDescent="0.25">
      <c r="A34" s="6">
        <v>1979</v>
      </c>
      <c r="B34" s="4">
        <v>0.17</v>
      </c>
      <c r="C34" s="18">
        <v>336.84166666666664</v>
      </c>
      <c r="D34" s="13">
        <f t="shared" si="0"/>
        <v>57.263083333333334</v>
      </c>
      <c r="E34" s="13">
        <f t="shared" si="1"/>
        <v>113462.30840277777</v>
      </c>
      <c r="F34" s="12">
        <f t="shared" si="2"/>
        <v>2.8900000000000006E-2</v>
      </c>
      <c r="H34" s="12">
        <f t="shared" si="3"/>
        <v>0.14585186458419042</v>
      </c>
      <c r="I34" s="12">
        <f t="shared" si="4"/>
        <v>-0.13186440677966102</v>
      </c>
      <c r="J34" s="12">
        <f t="shared" si="5"/>
        <v>-0.15601254219547062</v>
      </c>
      <c r="K34" s="26">
        <f t="shared" si="6"/>
        <v>2.4148135415809596E-2</v>
      </c>
      <c r="L34" s="25">
        <f t="shared" si="7"/>
        <v>1.738822177535191E-2</v>
      </c>
      <c r="M34" s="25">
        <f t="shared" si="8"/>
        <v>2.4339913322293499E-2</v>
      </c>
      <c r="N34" s="12">
        <f t="shared" si="9"/>
        <v>5.8313244406027768E-4</v>
      </c>
    </row>
    <row r="35" spans="1:14" x14ac:dyDescent="0.25">
      <c r="A35" s="6">
        <v>1980</v>
      </c>
      <c r="B35" s="4">
        <v>0.27</v>
      </c>
      <c r="C35" s="18">
        <v>338.75166666666667</v>
      </c>
      <c r="D35" s="13">
        <f t="shared" si="0"/>
        <v>91.462950000000006</v>
      </c>
      <c r="E35" s="13">
        <f t="shared" si="1"/>
        <v>114752.69166944444</v>
      </c>
      <c r="F35" s="12">
        <f t="shared" si="2"/>
        <v>7.2900000000000006E-2</v>
      </c>
      <c r="H35" s="12">
        <f t="shared" si="3"/>
        <v>0.1655955194570411</v>
      </c>
      <c r="I35" s="12">
        <f t="shared" si="4"/>
        <v>-3.1864406779661014E-2</v>
      </c>
      <c r="J35" s="12">
        <f t="shared" si="5"/>
        <v>-0.13626888732261994</v>
      </c>
      <c r="K35" s="26">
        <f t="shared" si="6"/>
        <v>0.10440448054295892</v>
      </c>
      <c r="L35" s="25">
        <f t="shared" si="7"/>
        <v>1.0153404194197069E-3</v>
      </c>
      <c r="M35" s="25">
        <f t="shared" si="8"/>
        <v>1.856920965214489E-2</v>
      </c>
      <c r="N35" s="12">
        <f t="shared" si="9"/>
        <v>1.0900295557445087E-2</v>
      </c>
    </row>
    <row r="36" spans="1:14" x14ac:dyDescent="0.25">
      <c r="A36" s="6">
        <v>1981</v>
      </c>
      <c r="B36" s="4">
        <v>0.33</v>
      </c>
      <c r="C36" s="18">
        <v>340.10499999999996</v>
      </c>
      <c r="D36" s="13">
        <f t="shared" si="0"/>
        <v>112.23464999999999</v>
      </c>
      <c r="E36" s="13">
        <f t="shared" si="1"/>
        <v>115671.41102499998</v>
      </c>
      <c r="F36" s="12">
        <f t="shared" si="2"/>
        <v>0.10890000000000001</v>
      </c>
      <c r="H36" s="12">
        <f t="shared" si="3"/>
        <v>0.17958491540534283</v>
      </c>
      <c r="I36" s="12">
        <f t="shared" si="4"/>
        <v>2.8135593220338984E-2</v>
      </c>
      <c r="J36" s="12">
        <f t="shared" si="5"/>
        <v>-0.12227949137431821</v>
      </c>
      <c r="K36" s="26">
        <f t="shared" si="6"/>
        <v>0.15041508459465719</v>
      </c>
      <c r="L36" s="25">
        <f t="shared" si="7"/>
        <v>7.9161160586038498E-4</v>
      </c>
      <c r="M36" s="25">
        <f t="shared" si="8"/>
        <v>1.4952274010761961E-2</v>
      </c>
      <c r="N36" s="12">
        <f t="shared" si="9"/>
        <v>2.2624697673617879E-2</v>
      </c>
    </row>
    <row r="37" spans="1:14" x14ac:dyDescent="0.25">
      <c r="A37" s="6">
        <v>1982</v>
      </c>
      <c r="B37" s="4">
        <v>0.13</v>
      </c>
      <c r="C37" s="18">
        <v>341.44749999999999</v>
      </c>
      <c r="D37" s="13">
        <f t="shared" si="0"/>
        <v>44.388174999999997</v>
      </c>
      <c r="E37" s="13">
        <f t="shared" si="1"/>
        <v>116586.39525624999</v>
      </c>
      <c r="F37" s="12">
        <f t="shared" si="2"/>
        <v>1.6900000000000002E-2</v>
      </c>
      <c r="H37" s="12">
        <f t="shared" si="3"/>
        <v>0.19346232727277846</v>
      </c>
      <c r="I37" s="12">
        <f t="shared" si="4"/>
        <v>-0.17186440677966103</v>
      </c>
      <c r="J37" s="12">
        <f t="shared" si="5"/>
        <v>-0.10840207950688258</v>
      </c>
      <c r="K37" s="26">
        <f t="shared" si="6"/>
        <v>-6.3462327272778452E-2</v>
      </c>
      <c r="L37" s="25">
        <f t="shared" si="7"/>
        <v>2.9537374317724796E-2</v>
      </c>
      <c r="M37" s="25">
        <f t="shared" si="8"/>
        <v>1.1751010841416491E-2</v>
      </c>
      <c r="N37" s="12">
        <f t="shared" si="9"/>
        <v>4.02746698287724E-3</v>
      </c>
    </row>
    <row r="38" spans="1:14" x14ac:dyDescent="0.25">
      <c r="A38" s="6">
        <v>1983</v>
      </c>
      <c r="B38" s="4">
        <v>0.3</v>
      </c>
      <c r="C38" s="18">
        <v>343.05416666666662</v>
      </c>
      <c r="D38" s="13">
        <f t="shared" si="0"/>
        <v>102.91624999999998</v>
      </c>
      <c r="E38" s="13">
        <f t="shared" si="1"/>
        <v>117686.16126736108</v>
      </c>
      <c r="F38" s="12">
        <f t="shared" si="2"/>
        <v>0.09</v>
      </c>
      <c r="H38" s="12">
        <f t="shared" si="3"/>
        <v>0.21007042788135388</v>
      </c>
      <c r="I38" s="12">
        <f t="shared" si="4"/>
        <v>-1.8644067796610431E-3</v>
      </c>
      <c r="J38" s="12">
        <f t="shared" si="5"/>
        <v>-9.1793978898307149E-2</v>
      </c>
      <c r="K38" s="26">
        <f t="shared" si="6"/>
        <v>8.9929572118646106E-2</v>
      </c>
      <c r="L38" s="25">
        <f t="shared" si="7"/>
        <v>3.4760126400460612E-6</v>
      </c>
      <c r="M38" s="25">
        <f t="shared" si="8"/>
        <v>8.4261345619828579E-3</v>
      </c>
      <c r="N38" s="12">
        <f t="shared" si="9"/>
        <v>8.087327941442771E-3</v>
      </c>
    </row>
    <row r="39" spans="1:14" x14ac:dyDescent="0.25">
      <c r="A39" s="6">
        <v>1984</v>
      </c>
      <c r="B39" s="4">
        <v>0.15</v>
      </c>
      <c r="C39" s="18">
        <v>344.65083333333337</v>
      </c>
      <c r="D39" s="13">
        <f t="shared" si="0"/>
        <v>51.697625000000002</v>
      </c>
      <c r="E39" s="13">
        <f t="shared" si="1"/>
        <v>118784.19691736113</v>
      </c>
      <c r="F39" s="12">
        <f t="shared" si="2"/>
        <v>2.2499999999999999E-2</v>
      </c>
      <c r="H39" s="12">
        <f t="shared" si="3"/>
        <v>0.22657515856913024</v>
      </c>
      <c r="I39" s="12">
        <f t="shared" si="4"/>
        <v>-0.15186440677966104</v>
      </c>
      <c r="J39" s="12">
        <f t="shared" si="5"/>
        <v>-7.528924821053079E-2</v>
      </c>
      <c r="K39" s="26">
        <f t="shared" si="6"/>
        <v>-7.6575158569130247E-2</v>
      </c>
      <c r="L39" s="25">
        <f t="shared" si="7"/>
        <v>2.3062798046538359E-2</v>
      </c>
      <c r="M39" s="25">
        <f t="shared" si="8"/>
        <v>5.6684708961069136E-3</v>
      </c>
      <c r="N39" s="12">
        <f t="shared" si="9"/>
        <v>5.8637549098874411E-3</v>
      </c>
    </row>
    <row r="40" spans="1:14" x14ac:dyDescent="0.25">
      <c r="A40" s="6">
        <v>1985</v>
      </c>
      <c r="B40" s="4">
        <v>0.12</v>
      </c>
      <c r="C40" s="18">
        <v>346.11583333333334</v>
      </c>
      <c r="D40" s="13">
        <f t="shared" si="0"/>
        <v>41.533900000000003</v>
      </c>
      <c r="E40" s="13">
        <f t="shared" si="1"/>
        <v>119796.17008402778</v>
      </c>
      <c r="F40" s="12">
        <f t="shared" si="2"/>
        <v>1.44E-2</v>
      </c>
      <c r="H40" s="12">
        <f t="shared" si="3"/>
        <v>0.24171885196636866</v>
      </c>
      <c r="I40" s="12">
        <f t="shared" si="4"/>
        <v>-0.18186440677966104</v>
      </c>
      <c r="J40" s="12">
        <f t="shared" si="5"/>
        <v>-6.0145554813292368E-2</v>
      </c>
      <c r="K40" s="26">
        <f t="shared" si="6"/>
        <v>-0.12171885196636867</v>
      </c>
      <c r="L40" s="25">
        <f t="shared" si="7"/>
        <v>3.307466245331802E-2</v>
      </c>
      <c r="M40" s="25">
        <f t="shared" si="8"/>
        <v>3.6174877637987568E-3</v>
      </c>
      <c r="N40" s="12">
        <f t="shared" si="9"/>
        <v>1.4815478924010771E-2</v>
      </c>
    </row>
    <row r="41" spans="1:14" x14ac:dyDescent="0.25">
      <c r="A41" s="6">
        <v>1986</v>
      </c>
      <c r="B41" s="4">
        <v>0.19</v>
      </c>
      <c r="C41" s="18">
        <v>347.4199999999999</v>
      </c>
      <c r="D41" s="13">
        <f t="shared" si="0"/>
        <v>66.009799999999984</v>
      </c>
      <c r="E41" s="13">
        <f t="shared" si="1"/>
        <v>120700.65639999993</v>
      </c>
      <c r="F41" s="12">
        <f t="shared" si="2"/>
        <v>3.61E-2</v>
      </c>
      <c r="H41" s="12">
        <f t="shared" si="3"/>
        <v>0.25520001247073498</v>
      </c>
      <c r="I41" s="12">
        <f t="shared" si="4"/>
        <v>-0.11186440677966103</v>
      </c>
      <c r="J41" s="12">
        <f t="shared" si="5"/>
        <v>-4.6664394308926049E-2</v>
      </c>
      <c r="K41" s="26">
        <f t="shared" si="6"/>
        <v>-6.520001247073498E-2</v>
      </c>
      <c r="L41" s="25">
        <f t="shared" si="7"/>
        <v>1.2513645504165472E-2</v>
      </c>
      <c r="M41" s="25">
        <f t="shared" si="8"/>
        <v>2.17756569621893E-3</v>
      </c>
      <c r="N41" s="12">
        <f t="shared" si="9"/>
        <v>4.2510416261839967E-3</v>
      </c>
    </row>
    <row r="42" spans="1:14" x14ac:dyDescent="0.25">
      <c r="A42" s="6">
        <v>1987</v>
      </c>
      <c r="B42" s="4">
        <v>0.33</v>
      </c>
      <c r="C42" s="18">
        <v>349.19416666666666</v>
      </c>
      <c r="D42" s="13">
        <f t="shared" si="0"/>
        <v>115.234075</v>
      </c>
      <c r="E42" s="13">
        <f t="shared" si="1"/>
        <v>121936.56603402777</v>
      </c>
      <c r="F42" s="12">
        <f t="shared" si="2"/>
        <v>0.10890000000000001</v>
      </c>
      <c r="H42" s="12">
        <f t="shared" si="3"/>
        <v>0.27353955925271611</v>
      </c>
      <c r="I42" s="12">
        <f t="shared" si="4"/>
        <v>2.8135593220338984E-2</v>
      </c>
      <c r="J42" s="12">
        <f t="shared" si="5"/>
        <v>-2.8324847526944918E-2</v>
      </c>
      <c r="K42" s="26">
        <f t="shared" si="6"/>
        <v>5.6460440747283902E-2</v>
      </c>
      <c r="L42" s="25">
        <f t="shared" si="7"/>
        <v>7.9161160586038498E-4</v>
      </c>
      <c r="M42" s="25">
        <f t="shared" si="8"/>
        <v>8.022969874246777E-4</v>
      </c>
      <c r="N42" s="12">
        <f t="shared" si="9"/>
        <v>3.1877813693775565E-3</v>
      </c>
    </row>
    <row r="43" spans="1:14" x14ac:dyDescent="0.25">
      <c r="A43" s="6">
        <v>1988</v>
      </c>
      <c r="B43" s="4">
        <v>0.41</v>
      </c>
      <c r="C43" s="18">
        <v>351.56666666666666</v>
      </c>
      <c r="D43" s="13">
        <f t="shared" si="0"/>
        <v>144.14233333333331</v>
      </c>
      <c r="E43" s="13">
        <f t="shared" si="1"/>
        <v>123599.1211111111</v>
      </c>
      <c r="F43" s="12">
        <f t="shared" si="2"/>
        <v>0.16809999999999997</v>
      </c>
      <c r="H43" s="12">
        <f t="shared" si="3"/>
        <v>0.29806407296257875</v>
      </c>
      <c r="I43" s="12">
        <f t="shared" si="4"/>
        <v>0.10813559322033894</v>
      </c>
      <c r="J43" s="12">
        <f t="shared" si="5"/>
        <v>-3.8003338170822798E-3</v>
      </c>
      <c r="K43" s="26">
        <f t="shared" si="6"/>
        <v>0.11193592703742122</v>
      </c>
      <c r="L43" s="25">
        <f t="shared" si="7"/>
        <v>1.1693306521114614E-2</v>
      </c>
      <c r="M43" s="25">
        <f t="shared" si="8"/>
        <v>1.4442537121259171E-5</v>
      </c>
      <c r="N43" s="12">
        <f t="shared" si="9"/>
        <v>1.2529651761726887E-2</v>
      </c>
    </row>
    <row r="44" spans="1:14" x14ac:dyDescent="0.25">
      <c r="A44" s="6">
        <v>1989</v>
      </c>
      <c r="B44" s="4">
        <v>0.28999999999999998</v>
      </c>
      <c r="C44" s="18">
        <v>353.12083333333339</v>
      </c>
      <c r="D44" s="13">
        <f t="shared" si="0"/>
        <v>102.40504166666668</v>
      </c>
      <c r="E44" s="13">
        <f t="shared" si="1"/>
        <v>124694.32293402782</v>
      </c>
      <c r="F44" s="12">
        <f t="shared" si="2"/>
        <v>8.4099999999999994E-2</v>
      </c>
      <c r="H44" s="12">
        <f t="shared" si="3"/>
        <v>0.31412948148695374</v>
      </c>
      <c r="I44" s="12">
        <f t="shared" si="4"/>
        <v>-1.1864406779661052E-2</v>
      </c>
      <c r="J44" s="12">
        <f t="shared" si="5"/>
        <v>1.2265074707292711E-2</v>
      </c>
      <c r="K44" s="26">
        <f t="shared" si="6"/>
        <v>-2.4129481486953763E-2</v>
      </c>
      <c r="L44" s="25">
        <f t="shared" si="7"/>
        <v>1.4076414823326714E-4</v>
      </c>
      <c r="M44" s="25">
        <f t="shared" si="8"/>
        <v>1.5043205757547139E-4</v>
      </c>
      <c r="N44" s="12">
        <f t="shared" si="9"/>
        <v>5.8223187682924441E-4</v>
      </c>
    </row>
    <row r="45" spans="1:14" x14ac:dyDescent="0.25">
      <c r="A45" s="6">
        <v>1990</v>
      </c>
      <c r="B45" s="4">
        <v>0.44</v>
      </c>
      <c r="C45" s="18">
        <v>354.39416666666671</v>
      </c>
      <c r="D45" s="13">
        <f t="shared" si="0"/>
        <v>155.93343333333334</v>
      </c>
      <c r="E45" s="13">
        <f t="shared" si="1"/>
        <v>125595.22536736114</v>
      </c>
      <c r="F45" s="12">
        <f t="shared" si="2"/>
        <v>0.19359999999999999</v>
      </c>
      <c r="H45" s="12">
        <f t="shared" si="3"/>
        <v>0.3272919180688536</v>
      </c>
      <c r="I45" s="12">
        <f t="shared" si="4"/>
        <v>0.13813559322033897</v>
      </c>
      <c r="J45" s="12">
        <f t="shared" si="5"/>
        <v>2.5427511289192573E-2</v>
      </c>
      <c r="K45" s="26">
        <f t="shared" si="6"/>
        <v>0.1127080819311464</v>
      </c>
      <c r="L45" s="25">
        <f t="shared" si="7"/>
        <v>1.9081442114334959E-2</v>
      </c>
      <c r="M45" s="25">
        <f t="shared" si="8"/>
        <v>6.4655833036201572E-4</v>
      </c>
      <c r="N45" s="12">
        <f t="shared" si="9"/>
        <v>1.270311173259801E-2</v>
      </c>
    </row>
    <row r="46" spans="1:14" x14ac:dyDescent="0.25">
      <c r="A46" s="6">
        <v>1991</v>
      </c>
      <c r="B46" s="4">
        <v>0.43</v>
      </c>
      <c r="C46" s="18">
        <v>355.60750000000002</v>
      </c>
      <c r="D46" s="13">
        <f t="shared" si="0"/>
        <v>152.911225</v>
      </c>
      <c r="E46" s="13">
        <f t="shared" si="1"/>
        <v>126456.69405625001</v>
      </c>
      <c r="F46" s="12">
        <f t="shared" si="2"/>
        <v>0.18489999999999998</v>
      </c>
      <c r="H46" s="12">
        <f t="shared" si="3"/>
        <v>0.33983413512595195</v>
      </c>
      <c r="I46" s="12">
        <f t="shared" si="4"/>
        <v>0.12813559322033896</v>
      </c>
      <c r="J46" s="12">
        <f t="shared" si="5"/>
        <v>3.7969728346290921E-2</v>
      </c>
      <c r="K46" s="26">
        <f t="shared" si="6"/>
        <v>9.0165864874048041E-2</v>
      </c>
      <c r="L46" s="25">
        <f t="shared" si="7"/>
        <v>1.6418730249928175E-2</v>
      </c>
      <c r="M46" s="25">
        <f t="shared" si="8"/>
        <v>1.4417002706911283E-3</v>
      </c>
      <c r="N46" s="12">
        <f t="shared" si="9"/>
        <v>8.1298831884850896E-3</v>
      </c>
    </row>
    <row r="47" spans="1:14" x14ac:dyDescent="0.25">
      <c r="A47" s="6">
        <v>1992</v>
      </c>
      <c r="B47" s="4">
        <v>0.23</v>
      </c>
      <c r="C47" s="18">
        <v>356.44583333333338</v>
      </c>
      <c r="D47" s="13">
        <f t="shared" si="0"/>
        <v>81.982541666666677</v>
      </c>
      <c r="E47" s="13">
        <f t="shared" si="1"/>
        <v>127053.63210069448</v>
      </c>
      <c r="F47" s="12">
        <f t="shared" si="2"/>
        <v>5.2900000000000003E-2</v>
      </c>
      <c r="H47" s="12">
        <f t="shared" si="3"/>
        <v>0.34849998015304129</v>
      </c>
      <c r="I47" s="12">
        <f t="shared" si="4"/>
        <v>-7.1864406779661022E-2</v>
      </c>
      <c r="J47" s="12">
        <f t="shared" si="5"/>
        <v>4.6635573373380257E-2</v>
      </c>
      <c r="K47" s="26">
        <f t="shared" si="6"/>
        <v>-0.11849998015304128</v>
      </c>
      <c r="L47" s="25">
        <f t="shared" si="7"/>
        <v>5.1644929617925888E-3</v>
      </c>
      <c r="M47" s="25">
        <f t="shared" si="8"/>
        <v>2.1748767038639338E-3</v>
      </c>
      <c r="N47" s="12">
        <f t="shared" si="9"/>
        <v>1.4042245296271178E-2</v>
      </c>
    </row>
    <row r="48" spans="1:14" x14ac:dyDescent="0.25">
      <c r="A48" s="6">
        <v>1993</v>
      </c>
      <c r="B48" s="4">
        <v>0.24</v>
      </c>
      <c r="C48" s="18">
        <v>357.09999999999997</v>
      </c>
      <c r="D48" s="13">
        <f t="shared" si="0"/>
        <v>85.703999999999994</v>
      </c>
      <c r="E48" s="13">
        <f t="shared" si="1"/>
        <v>127520.40999999997</v>
      </c>
      <c r="F48" s="12">
        <f t="shared" si="2"/>
        <v>5.7599999999999998E-2</v>
      </c>
      <c r="H48" s="12">
        <f t="shared" si="3"/>
        <v>0.35526209580539092</v>
      </c>
      <c r="I48" s="12">
        <f t="shared" si="4"/>
        <v>-6.1864406779661041E-2</v>
      </c>
      <c r="J48" s="12">
        <f t="shared" si="5"/>
        <v>5.3397689025729889E-2</v>
      </c>
      <c r="K48" s="26">
        <f t="shared" si="6"/>
        <v>-0.11526209580539093</v>
      </c>
      <c r="L48" s="25">
        <f t="shared" si="7"/>
        <v>3.8272048261993709E-3</v>
      </c>
      <c r="M48" s="25">
        <f t="shared" si="8"/>
        <v>2.8513131932885543E-3</v>
      </c>
      <c r="N48" s="12">
        <f t="shared" si="9"/>
        <v>1.3285350729451117E-2</v>
      </c>
    </row>
    <row r="49" spans="1:14" x14ac:dyDescent="0.25">
      <c r="A49" s="6">
        <v>1994</v>
      </c>
      <c r="B49" s="4">
        <v>0.32</v>
      </c>
      <c r="C49" s="18">
        <v>358.83333333333331</v>
      </c>
      <c r="D49" s="13">
        <f t="shared" si="0"/>
        <v>114.82666666666667</v>
      </c>
      <c r="E49" s="13">
        <f t="shared" si="1"/>
        <v>128761.36111111109</v>
      </c>
      <c r="F49" s="12">
        <f t="shared" si="2"/>
        <v>0.1024</v>
      </c>
      <c r="H49" s="12">
        <f t="shared" si="3"/>
        <v>0.37317954874410342</v>
      </c>
      <c r="I49" s="12">
        <f t="shared" si="4"/>
        <v>1.8135593220338975E-2</v>
      </c>
      <c r="J49" s="12">
        <f t="shared" si="5"/>
        <v>7.1315141964442386E-2</v>
      </c>
      <c r="K49" s="26">
        <f t="shared" si="6"/>
        <v>-5.3179548744103411E-2</v>
      </c>
      <c r="L49" s="25">
        <f t="shared" si="7"/>
        <v>3.2889974145360496E-4</v>
      </c>
      <c r="M49" s="25">
        <f t="shared" si="8"/>
        <v>5.085849473408571E-3</v>
      </c>
      <c r="N49" s="12">
        <f t="shared" si="9"/>
        <v>2.8280644046264707E-3</v>
      </c>
    </row>
    <row r="50" spans="1:14" x14ac:dyDescent="0.25">
      <c r="A50" s="6">
        <v>1995</v>
      </c>
      <c r="B50" s="4">
        <v>0.46</v>
      </c>
      <c r="C50" s="18">
        <v>360.82</v>
      </c>
      <c r="D50" s="13">
        <f t="shared" si="0"/>
        <v>165.97720000000001</v>
      </c>
      <c r="E50" s="13">
        <f t="shared" si="1"/>
        <v>130191.07239999999</v>
      </c>
      <c r="F50" s="12">
        <f t="shared" si="2"/>
        <v>0.21160000000000001</v>
      </c>
      <c r="H50" s="12">
        <f t="shared" si="3"/>
        <v>0.39371570634308917</v>
      </c>
      <c r="I50" s="12">
        <f t="shared" si="4"/>
        <v>0.15813559322033899</v>
      </c>
      <c r="J50" s="12">
        <f t="shared" si="5"/>
        <v>9.1851299563428135E-2</v>
      </c>
      <c r="K50" s="26">
        <f t="shared" si="6"/>
        <v>6.6284293656910853E-2</v>
      </c>
      <c r="L50" s="25">
        <f t="shared" si="7"/>
        <v>2.5006865843148523E-2</v>
      </c>
      <c r="M50" s="25">
        <f t="shared" si="8"/>
        <v>8.4366612314906129E-3</v>
      </c>
      <c r="N50" s="12">
        <f t="shared" si="9"/>
        <v>4.3936075855955927E-3</v>
      </c>
    </row>
    <row r="51" spans="1:14" x14ac:dyDescent="0.25">
      <c r="A51" s="6">
        <v>1996</v>
      </c>
      <c r="B51" s="4">
        <v>0.35</v>
      </c>
      <c r="C51" s="18">
        <v>362.60666666666663</v>
      </c>
      <c r="D51" s="13">
        <f t="shared" si="0"/>
        <v>126.91233333333331</v>
      </c>
      <c r="E51" s="13">
        <f t="shared" si="1"/>
        <v>131483.59471111107</v>
      </c>
      <c r="F51" s="12">
        <f t="shared" si="2"/>
        <v>0.12249999999999998</v>
      </c>
      <c r="H51" s="12">
        <f t="shared" si="3"/>
        <v>0.41218446552606913</v>
      </c>
      <c r="I51" s="12">
        <f t="shared" si="4"/>
        <v>4.8135593220338946E-2</v>
      </c>
      <c r="J51" s="12">
        <f t="shared" si="5"/>
        <v>0.1103200587464081</v>
      </c>
      <c r="K51" s="26">
        <f t="shared" si="6"/>
        <v>-6.2184465526069155E-2</v>
      </c>
      <c r="L51" s="25">
        <f t="shared" si="7"/>
        <v>2.3170353346739407E-3</v>
      </c>
      <c r="M51" s="25">
        <f t="shared" si="8"/>
        <v>1.2170515361810935E-2</v>
      </c>
      <c r="N51" s="12">
        <f t="shared" si="9"/>
        <v>3.866907752762883E-3</v>
      </c>
    </row>
    <row r="52" spans="1:14" x14ac:dyDescent="0.25">
      <c r="A52" s="6">
        <v>1997</v>
      </c>
      <c r="B52" s="4">
        <v>0.48</v>
      </c>
      <c r="C52" s="18">
        <v>363.72916666666669</v>
      </c>
      <c r="D52" s="13">
        <f t="shared" si="0"/>
        <v>174.59</v>
      </c>
      <c r="E52" s="13">
        <f t="shared" si="1"/>
        <v>132298.90668402778</v>
      </c>
      <c r="F52" s="12">
        <f t="shared" si="2"/>
        <v>0.23039999999999999</v>
      </c>
      <c r="H52" s="12">
        <f t="shared" si="3"/>
        <v>0.42378773913589951</v>
      </c>
      <c r="I52" s="12">
        <f t="shared" si="4"/>
        <v>0.17813559322033895</v>
      </c>
      <c r="J52" s="12">
        <f t="shared" si="5"/>
        <v>0.12192333235623848</v>
      </c>
      <c r="K52" s="26">
        <f t="shared" si="6"/>
        <v>5.6212260864100472E-2</v>
      </c>
      <c r="L52" s="25">
        <f t="shared" si="7"/>
        <v>3.1732289571962065E-2</v>
      </c>
      <c r="M52" s="25">
        <f t="shared" si="8"/>
        <v>1.4865298972849789E-2</v>
      </c>
      <c r="N52" s="12">
        <f t="shared" si="9"/>
        <v>3.1598182714536816E-3</v>
      </c>
    </row>
    <row r="53" spans="1:14" x14ac:dyDescent="0.25">
      <c r="A53" s="6">
        <v>1998</v>
      </c>
      <c r="B53" s="4">
        <v>0.64</v>
      </c>
      <c r="C53" s="18">
        <v>366.69916666666671</v>
      </c>
      <c r="D53" s="13">
        <f t="shared" si="0"/>
        <v>234.68746666666669</v>
      </c>
      <c r="E53" s="13">
        <f t="shared" si="1"/>
        <v>134468.27883402782</v>
      </c>
      <c r="F53" s="12">
        <f t="shared" si="2"/>
        <v>0.40960000000000002</v>
      </c>
      <c r="H53" s="12">
        <f t="shared" si="3"/>
        <v>0.45448860561357796</v>
      </c>
      <c r="I53" s="12">
        <f t="shared" si="4"/>
        <v>0.33813559322033898</v>
      </c>
      <c r="J53" s="12">
        <f t="shared" si="5"/>
        <v>0.15262419883391692</v>
      </c>
      <c r="K53" s="26">
        <f t="shared" si="6"/>
        <v>0.18551139438642206</v>
      </c>
      <c r="L53" s="25">
        <f t="shared" si="7"/>
        <v>0.11433567940247055</v>
      </c>
      <c r="M53" s="25">
        <f t="shared" si="8"/>
        <v>2.3294146069695008E-2</v>
      </c>
      <c r="N53" s="12">
        <f t="shared" si="9"/>
        <v>3.4414477447194627E-2</v>
      </c>
    </row>
    <row r="54" spans="1:14" x14ac:dyDescent="0.25">
      <c r="A54" s="6">
        <v>1999</v>
      </c>
      <c r="B54" s="4">
        <v>0.42</v>
      </c>
      <c r="C54" s="18">
        <v>368.37750000000005</v>
      </c>
      <c r="D54" s="13">
        <f t="shared" si="0"/>
        <v>154.71855000000002</v>
      </c>
      <c r="E54" s="13">
        <f t="shared" si="1"/>
        <v>135701.98250625003</v>
      </c>
      <c r="F54" s="12">
        <f t="shared" si="2"/>
        <v>0.17639999999999997</v>
      </c>
      <c r="H54" s="12">
        <f t="shared" si="3"/>
        <v>0.47183752398788892</v>
      </c>
      <c r="I54" s="12">
        <f t="shared" si="4"/>
        <v>0.11813559322033895</v>
      </c>
      <c r="J54" s="12">
        <f t="shared" si="5"/>
        <v>0.16997311720822789</v>
      </c>
      <c r="K54" s="26">
        <f t="shared" si="6"/>
        <v>-5.1837523987888934E-2</v>
      </c>
      <c r="L54" s="25">
        <f t="shared" si="7"/>
        <v>1.3956018385521395E-2</v>
      </c>
      <c r="M54" s="25">
        <f t="shared" si="8"/>
        <v>2.8890860573481975E-2</v>
      </c>
      <c r="N54" s="12">
        <f t="shared" si="9"/>
        <v>2.6871288931949607E-3</v>
      </c>
    </row>
    <row r="55" spans="1:14" x14ac:dyDescent="0.25">
      <c r="A55" s="6">
        <v>2000</v>
      </c>
      <c r="B55" s="4">
        <v>0.42</v>
      </c>
      <c r="C55" s="18">
        <v>369.54916666666668</v>
      </c>
      <c r="D55" s="13">
        <f t="shared" si="0"/>
        <v>155.21064999999999</v>
      </c>
      <c r="E55" s="13">
        <f t="shared" si="1"/>
        <v>136566.5865840278</v>
      </c>
      <c r="F55" s="12">
        <f t="shared" si="2"/>
        <v>0.17639999999999997</v>
      </c>
      <c r="H55" s="12">
        <f t="shared" si="3"/>
        <v>0.48394903304165293</v>
      </c>
      <c r="I55" s="12">
        <f t="shared" si="4"/>
        <v>0.11813559322033895</v>
      </c>
      <c r="J55" s="12">
        <f t="shared" si="5"/>
        <v>0.1820846262619919</v>
      </c>
      <c r="K55" s="26">
        <f t="shared" si="6"/>
        <v>-6.3949033041652947E-2</v>
      </c>
      <c r="L55" s="25">
        <f t="shared" si="7"/>
        <v>1.3956018385521395E-2</v>
      </c>
      <c r="M55" s="25">
        <f t="shared" si="8"/>
        <v>3.3154811120969269E-2</v>
      </c>
      <c r="N55" s="12">
        <f t="shared" si="9"/>
        <v>4.0894788269624201E-3</v>
      </c>
    </row>
    <row r="56" spans="1:14" x14ac:dyDescent="0.25">
      <c r="A56" s="6">
        <v>2001</v>
      </c>
      <c r="B56" s="4">
        <v>0.55000000000000004</v>
      </c>
      <c r="C56" s="18">
        <v>371.14333333333337</v>
      </c>
      <c r="D56" s="13">
        <f t="shared" si="0"/>
        <v>204.12883333333338</v>
      </c>
      <c r="E56" s="13">
        <f t="shared" si="1"/>
        <v>137747.37387777781</v>
      </c>
      <c r="F56" s="12">
        <f t="shared" si="2"/>
        <v>0.30250000000000005</v>
      </c>
      <c r="H56" s="12">
        <f t="shared" si="3"/>
        <v>0.50042792124922864</v>
      </c>
      <c r="I56" s="12">
        <f t="shared" si="4"/>
        <v>0.24813559322033901</v>
      </c>
      <c r="J56" s="12">
        <f t="shared" si="5"/>
        <v>0.1985635144695676</v>
      </c>
      <c r="K56" s="26">
        <f t="shared" si="6"/>
        <v>4.9572078750771409E-2</v>
      </c>
      <c r="L56" s="25">
        <f t="shared" si="7"/>
        <v>6.157127262280955E-2</v>
      </c>
      <c r="M56" s="25">
        <f t="shared" si="8"/>
        <v>3.9427469278506183E-2</v>
      </c>
      <c r="N56" s="12">
        <f t="shared" si="9"/>
        <v>2.4573909916726822E-3</v>
      </c>
    </row>
    <row r="57" spans="1:14" x14ac:dyDescent="0.25">
      <c r="A57" s="6">
        <v>2002</v>
      </c>
      <c r="B57" s="4">
        <v>0.63</v>
      </c>
      <c r="C57" s="18">
        <v>373.27916666666664</v>
      </c>
      <c r="D57" s="13">
        <f t="shared" si="0"/>
        <v>235.16587499999997</v>
      </c>
      <c r="E57" s="13">
        <f t="shared" si="1"/>
        <v>139337.3362673611</v>
      </c>
      <c r="F57" s="12">
        <f t="shared" si="2"/>
        <v>0.39690000000000003</v>
      </c>
      <c r="H57" s="12">
        <f t="shared" si="3"/>
        <v>0.52250601350015069</v>
      </c>
      <c r="I57" s="12">
        <f t="shared" si="4"/>
        <v>0.32813559322033897</v>
      </c>
      <c r="J57" s="12">
        <f t="shared" si="5"/>
        <v>0.22064160672048966</v>
      </c>
      <c r="K57" s="26">
        <f t="shared" si="6"/>
        <v>0.10749398649984931</v>
      </c>
      <c r="L57" s="25">
        <f t="shared" si="7"/>
        <v>0.10767296753806377</v>
      </c>
      <c r="M57" s="25">
        <f t="shared" si="8"/>
        <v>4.868271861619923E-2</v>
      </c>
      <c r="N57" s="12">
        <f t="shared" si="9"/>
        <v>1.1554957133629787E-2</v>
      </c>
    </row>
    <row r="58" spans="1:14" x14ac:dyDescent="0.25">
      <c r="A58" s="6">
        <v>2003</v>
      </c>
      <c r="B58" s="4">
        <v>0.62</v>
      </c>
      <c r="C58" s="18">
        <v>375.80250000000001</v>
      </c>
      <c r="D58" s="13">
        <f t="shared" si="0"/>
        <v>232.99755000000002</v>
      </c>
      <c r="E58" s="13">
        <f t="shared" si="1"/>
        <v>141227.51900625002</v>
      </c>
      <c r="F58" s="12">
        <f t="shared" si="2"/>
        <v>0.38440000000000002</v>
      </c>
      <c r="H58" s="12">
        <f t="shared" si="3"/>
        <v>0.54858969018208459</v>
      </c>
      <c r="I58" s="12">
        <f t="shared" si="4"/>
        <v>0.31813559322033896</v>
      </c>
      <c r="J58" s="12">
        <f t="shared" si="5"/>
        <v>0.24672528340242356</v>
      </c>
      <c r="K58" s="26">
        <f t="shared" si="6"/>
        <v>7.1410309817915407E-2</v>
      </c>
      <c r="L58" s="25">
        <f t="shared" si="7"/>
        <v>0.10121025567365698</v>
      </c>
      <c r="M58" s="25">
        <f t="shared" si="8"/>
        <v>6.087336547000622E-2</v>
      </c>
      <c r="N58" s="12">
        <f t="shared" si="9"/>
        <v>5.0994323482906655E-3</v>
      </c>
    </row>
    <row r="59" spans="1:14" x14ac:dyDescent="0.25">
      <c r="A59" s="6">
        <v>2004</v>
      </c>
      <c r="B59" s="4">
        <v>0.55000000000000004</v>
      </c>
      <c r="C59" s="18">
        <v>377.52250000000004</v>
      </c>
      <c r="D59" s="13">
        <f t="shared" si="0"/>
        <v>207.63737500000005</v>
      </c>
      <c r="E59" s="13">
        <f t="shared" si="1"/>
        <v>142523.23800625003</v>
      </c>
      <c r="F59" s="12">
        <f t="shared" si="2"/>
        <v>0.30250000000000005</v>
      </c>
      <c r="H59" s="12">
        <f t="shared" si="3"/>
        <v>0.56636931655972989</v>
      </c>
      <c r="I59" s="12">
        <f t="shared" si="4"/>
        <v>0.24813559322033901</v>
      </c>
      <c r="J59" s="12">
        <f t="shared" si="5"/>
        <v>0.26450490978006885</v>
      </c>
      <c r="K59" s="26">
        <f t="shared" si="6"/>
        <v>-1.6369316559729841E-2</v>
      </c>
      <c r="L59" s="25">
        <f t="shared" si="7"/>
        <v>6.157127262280955E-2</v>
      </c>
      <c r="M59" s="25">
        <f t="shared" si="8"/>
        <v>6.9962847297762365E-2</v>
      </c>
      <c r="N59" s="12">
        <f t="shared" si="9"/>
        <v>2.6795452463264558E-4</v>
      </c>
    </row>
    <row r="60" spans="1:14" x14ac:dyDescent="0.25">
      <c r="A60" s="6">
        <v>2005</v>
      </c>
      <c r="B60" s="4">
        <v>0.69</v>
      </c>
      <c r="C60" s="18">
        <v>379.79583333333329</v>
      </c>
      <c r="D60" s="13">
        <f t="shared" si="0"/>
        <v>262.05912499999994</v>
      </c>
      <c r="E60" s="13">
        <f t="shared" si="1"/>
        <v>144244.87501736108</v>
      </c>
      <c r="F60" s="12">
        <f t="shared" si="2"/>
        <v>0.47609999999999991</v>
      </c>
      <c r="H60" s="12">
        <f t="shared" si="3"/>
        <v>0.589868745221656</v>
      </c>
      <c r="I60" s="12">
        <f t="shared" si="4"/>
        <v>0.38813559322033891</v>
      </c>
      <c r="J60" s="12">
        <f t="shared" si="5"/>
        <v>0.28800433844199497</v>
      </c>
      <c r="K60" s="26">
        <f t="shared" si="6"/>
        <v>0.10013125477834395</v>
      </c>
      <c r="L60" s="25">
        <f t="shared" si="7"/>
        <v>0.15064923872450439</v>
      </c>
      <c r="M60" s="25">
        <f t="shared" si="8"/>
        <v>8.294649896141118E-2</v>
      </c>
      <c r="N60" s="12">
        <f t="shared" si="9"/>
        <v>1.0026268183485627E-2</v>
      </c>
    </row>
    <row r="61" spans="1:14" x14ac:dyDescent="0.25">
      <c r="A61" s="6">
        <v>2006</v>
      </c>
      <c r="B61" s="4">
        <v>0.63</v>
      </c>
      <c r="C61" s="18">
        <v>381.89583333333326</v>
      </c>
      <c r="D61" s="13">
        <f t="shared" si="0"/>
        <v>240.59437499999996</v>
      </c>
      <c r="E61" s="13">
        <f t="shared" si="1"/>
        <v>145844.42751736107</v>
      </c>
      <c r="F61" s="12">
        <f t="shared" si="2"/>
        <v>0.39690000000000003</v>
      </c>
      <c r="H61" s="12">
        <f t="shared" si="3"/>
        <v>0.61157642858971073</v>
      </c>
      <c r="I61" s="12">
        <f t="shared" si="4"/>
        <v>0.32813559322033897</v>
      </c>
      <c r="J61" s="12">
        <f t="shared" si="5"/>
        <v>0.3097120218100497</v>
      </c>
      <c r="K61" s="26">
        <f t="shared" si="6"/>
        <v>1.8423571410289274E-2</v>
      </c>
      <c r="L61" s="25">
        <f t="shared" si="7"/>
        <v>0.10767296753806377</v>
      </c>
      <c r="M61" s="25">
        <f t="shared" si="8"/>
        <v>9.5921536453668702E-2</v>
      </c>
      <c r="N61" s="12">
        <f t="shared" si="9"/>
        <v>3.394279835100283E-4</v>
      </c>
    </row>
    <row r="62" spans="1:14" x14ac:dyDescent="0.25">
      <c r="A62" s="6">
        <v>2007</v>
      </c>
      <c r="B62" s="4">
        <v>0.66</v>
      </c>
      <c r="C62" s="18">
        <v>383.79166666666657</v>
      </c>
      <c r="D62" s="13">
        <f t="shared" si="0"/>
        <v>253.30249999999995</v>
      </c>
      <c r="E62" s="13">
        <f t="shared" si="1"/>
        <v>147296.04340277769</v>
      </c>
      <c r="F62" s="12">
        <f t="shared" si="2"/>
        <v>0.43560000000000004</v>
      </c>
      <c r="H62" s="12">
        <f t="shared" si="3"/>
        <v>0.63117364274142718</v>
      </c>
      <c r="I62" s="12">
        <f t="shared" si="4"/>
        <v>0.358135593220339</v>
      </c>
      <c r="J62" s="12">
        <f t="shared" si="5"/>
        <v>0.32930923596176614</v>
      </c>
      <c r="K62" s="26">
        <f t="shared" si="6"/>
        <v>2.8826357258572854E-2</v>
      </c>
      <c r="L62" s="25">
        <f t="shared" si="7"/>
        <v>0.12826110313128414</v>
      </c>
      <c r="M62" s="25">
        <f t="shared" si="8"/>
        <v>0.10844457288972217</v>
      </c>
      <c r="N62" s="12">
        <f t="shared" si="9"/>
        <v>8.3095887279887595E-4</v>
      </c>
    </row>
    <row r="63" spans="1:14" x14ac:dyDescent="0.25">
      <c r="A63" s="6">
        <v>2008</v>
      </c>
      <c r="B63" s="4">
        <v>0.54</v>
      </c>
      <c r="C63" s="18">
        <v>385.60416666666669</v>
      </c>
      <c r="D63" s="13">
        <f t="shared" si="0"/>
        <v>208.22625000000002</v>
      </c>
      <c r="E63" s="13">
        <f t="shared" si="1"/>
        <v>148690.57335069447</v>
      </c>
      <c r="F63" s="12">
        <f t="shared" si="2"/>
        <v>0.29160000000000003</v>
      </c>
      <c r="H63" s="12">
        <f t="shared" si="3"/>
        <v>0.64990944088647629</v>
      </c>
      <c r="I63" s="12">
        <f t="shared" si="4"/>
        <v>0.238135593220339</v>
      </c>
      <c r="J63" s="12">
        <f t="shared" si="5"/>
        <v>0.34804503410681525</v>
      </c>
      <c r="K63" s="26">
        <f t="shared" si="6"/>
        <v>-0.10990944088647625</v>
      </c>
      <c r="L63" s="25">
        <f t="shared" si="7"/>
        <v>5.6708560758402769E-2</v>
      </c>
      <c r="M63" s="25">
        <f t="shared" si="8"/>
        <v>0.12113534576641419</v>
      </c>
      <c r="N63" s="12">
        <f t="shared" si="9"/>
        <v>1.2080085195977818E-2</v>
      </c>
    </row>
    <row r="64" spans="1:14" x14ac:dyDescent="0.25">
      <c r="A64" s="6">
        <v>2009</v>
      </c>
      <c r="B64" s="4">
        <v>0.64</v>
      </c>
      <c r="C64" s="18">
        <v>387.43</v>
      </c>
      <c r="D64" s="13">
        <f t="shared" si="0"/>
        <v>247.95520000000002</v>
      </c>
      <c r="E64" s="13">
        <f t="shared" si="1"/>
        <v>150102.0049</v>
      </c>
      <c r="F64" s="12">
        <f t="shared" si="2"/>
        <v>0.40960000000000002</v>
      </c>
      <c r="H64" s="12">
        <f t="shared" si="3"/>
        <v>0.66878306559259082</v>
      </c>
      <c r="I64" s="12">
        <f t="shared" si="4"/>
        <v>0.33813559322033898</v>
      </c>
      <c r="J64" s="12">
        <f t="shared" si="5"/>
        <v>0.36691865881292979</v>
      </c>
      <c r="K64" s="26">
        <f t="shared" si="6"/>
        <v>-2.8783065592590806E-2</v>
      </c>
      <c r="L64" s="25">
        <f t="shared" si="7"/>
        <v>0.11433567940247055</v>
      </c>
      <c r="M64" s="25">
        <f t="shared" si="8"/>
        <v>0.13462930218507918</v>
      </c>
      <c r="N64" s="12">
        <f t="shared" si="9"/>
        <v>8.2846486490738475E-4</v>
      </c>
    </row>
    <row r="65" spans="1:14" x14ac:dyDescent="0.25">
      <c r="A65" s="6">
        <v>2010</v>
      </c>
      <c r="B65" s="4">
        <v>0.71</v>
      </c>
      <c r="C65" s="18">
        <v>389.89916666666664</v>
      </c>
      <c r="D65" s="13">
        <f t="shared" si="0"/>
        <v>276.8284083333333</v>
      </c>
      <c r="E65" s="13">
        <f t="shared" si="1"/>
        <v>152021.3601673611</v>
      </c>
      <c r="F65" s="12">
        <f t="shared" si="2"/>
        <v>0.50409999999999999</v>
      </c>
      <c r="H65" s="12">
        <f t="shared" si="3"/>
        <v>0.69430682187018933</v>
      </c>
      <c r="I65" s="12">
        <f t="shared" si="4"/>
        <v>0.40813559322033893</v>
      </c>
      <c r="J65" s="12">
        <f t="shared" si="5"/>
        <v>0.3924424150905283</v>
      </c>
      <c r="K65" s="26">
        <f t="shared" si="6"/>
        <v>1.5693178129810637E-2</v>
      </c>
      <c r="L65" s="25">
        <f t="shared" si="7"/>
        <v>0.16657466245331798</v>
      </c>
      <c r="M65" s="25">
        <f t="shared" si="8"/>
        <v>0.15401104916208652</v>
      </c>
      <c r="N65" s="12">
        <f t="shared" si="9"/>
        <v>2.4627583981396686E-4</v>
      </c>
    </row>
    <row r="66" spans="1:14" x14ac:dyDescent="0.25">
      <c r="A66" s="6">
        <v>2011</v>
      </c>
      <c r="B66" s="4">
        <v>0.6</v>
      </c>
      <c r="C66" s="18">
        <v>391.65249999999997</v>
      </c>
      <c r="D66" s="13">
        <f t="shared" si="0"/>
        <v>234.99149999999997</v>
      </c>
      <c r="E66" s="13">
        <f t="shared" si="1"/>
        <v>153391.68075624999</v>
      </c>
      <c r="F66" s="12">
        <f t="shared" si="2"/>
        <v>0.36</v>
      </c>
      <c r="H66" s="12">
        <f t="shared" si="3"/>
        <v>0.71243101465050218</v>
      </c>
      <c r="I66" s="12">
        <f t="shared" si="4"/>
        <v>0.29813559322033895</v>
      </c>
      <c r="J66" s="12">
        <f t="shared" si="5"/>
        <v>0.41056660787084115</v>
      </c>
      <c r="K66" s="26">
        <f t="shared" si="6"/>
        <v>-0.1124310146505022</v>
      </c>
      <c r="L66" s="25">
        <f t="shared" si="7"/>
        <v>8.8884831944843409E-2</v>
      </c>
      <c r="M66" s="25">
        <f t="shared" si="8"/>
        <v>0.16856493949856904</v>
      </c>
      <c r="N66" s="12">
        <f t="shared" si="9"/>
        <v>1.2640733055341441E-2</v>
      </c>
    </row>
    <row r="67" spans="1:14" x14ac:dyDescent="0.25">
      <c r="A67" s="6">
        <v>2012</v>
      </c>
      <c r="B67" s="4">
        <v>0.63</v>
      </c>
      <c r="C67" s="18">
        <v>393.85333333333341</v>
      </c>
      <c r="D67" s="13">
        <f t="shared" si="0"/>
        <v>248.12760000000006</v>
      </c>
      <c r="E67" s="13">
        <f t="shared" si="1"/>
        <v>155120.44817777784</v>
      </c>
      <c r="F67" s="12">
        <f t="shared" si="2"/>
        <v>0.39690000000000003</v>
      </c>
      <c r="H67" s="12">
        <f t="shared" si="3"/>
        <v>0.73518101138662795</v>
      </c>
      <c r="I67" s="12">
        <f t="shared" si="4"/>
        <v>0.32813559322033897</v>
      </c>
      <c r="J67" s="12">
        <f t="shared" si="5"/>
        <v>0.43331660460696692</v>
      </c>
      <c r="K67" s="26">
        <f t="shared" si="6"/>
        <v>-0.10518101138662794</v>
      </c>
      <c r="L67" s="25">
        <f t="shared" si="7"/>
        <v>0.10767296753806377</v>
      </c>
      <c r="M67" s="25">
        <f t="shared" si="8"/>
        <v>0.1877632798281105</v>
      </c>
      <c r="N67" s="12">
        <f t="shared" si="9"/>
        <v>1.1063045156313957E-2</v>
      </c>
    </row>
    <row r="68" spans="1:14" x14ac:dyDescent="0.25">
      <c r="A68" s="6">
        <v>2013</v>
      </c>
      <c r="B68" s="4">
        <v>0.65</v>
      </c>
      <c r="C68" s="18">
        <v>396.52083333333331</v>
      </c>
      <c r="D68" s="13">
        <f t="shared" si="0"/>
        <v>257.73854166666666</v>
      </c>
      <c r="E68" s="13">
        <f t="shared" si="1"/>
        <v>157228.77126736109</v>
      </c>
      <c r="F68" s="12">
        <f t="shared" si="2"/>
        <v>0.42250000000000004</v>
      </c>
      <c r="H68" s="12">
        <f t="shared" si="3"/>
        <v>0.76275493776009684</v>
      </c>
      <c r="I68" s="12">
        <f t="shared" si="4"/>
        <v>0.34813559322033899</v>
      </c>
      <c r="J68" s="12">
        <f t="shared" si="5"/>
        <v>0.46089053098043581</v>
      </c>
      <c r="K68" s="26">
        <f t="shared" si="6"/>
        <v>-0.11275493776009682</v>
      </c>
      <c r="L68" s="25">
        <f t="shared" si="7"/>
        <v>0.12119839126687734</v>
      </c>
      <c r="M68" s="25">
        <f t="shared" si="8"/>
        <v>0.21242008154742806</v>
      </c>
      <c r="N68" s="12">
        <f t="shared" si="9"/>
        <v>1.2713675989283307E-2</v>
      </c>
    </row>
    <row r="69" spans="1:14" x14ac:dyDescent="0.25">
      <c r="A69" s="6">
        <v>2014</v>
      </c>
      <c r="B69" s="4">
        <v>0.74</v>
      </c>
      <c r="C69" s="18">
        <v>398.64749999999998</v>
      </c>
      <c r="D69" s="13">
        <f t="shared" si="0"/>
        <v>294.99914999999999</v>
      </c>
      <c r="E69" s="13">
        <f t="shared" si="1"/>
        <v>158919.82925624997</v>
      </c>
      <c r="F69" s="12">
        <f t="shared" si="2"/>
        <v>0.54759999999999998</v>
      </c>
      <c r="H69" s="12">
        <f t="shared" si="3"/>
        <v>0.78473827425028597</v>
      </c>
      <c r="I69" s="12">
        <f t="shared" si="4"/>
        <v>0.43813559322033896</v>
      </c>
      <c r="J69" s="12">
        <f t="shared" si="5"/>
        <v>0.48287386747062494</v>
      </c>
      <c r="K69" s="26">
        <f t="shared" si="6"/>
        <v>-4.4738274250285981E-2</v>
      </c>
      <c r="L69" s="25">
        <f t="shared" si="7"/>
        <v>0.19196279804653832</v>
      </c>
      <c r="M69" s="25">
        <f t="shared" si="8"/>
        <v>0.23316717188603867</v>
      </c>
      <c r="N69" s="12">
        <f t="shared" si="9"/>
        <v>2.0015131828938016E-3</v>
      </c>
    </row>
    <row r="70" spans="1:14" x14ac:dyDescent="0.25">
      <c r="A70" s="6">
        <v>2015</v>
      </c>
      <c r="B70" s="4">
        <v>0.87</v>
      </c>
      <c r="C70" s="18">
        <v>400.8341666666667</v>
      </c>
      <c r="D70" s="13">
        <f t="shared" si="0"/>
        <v>348.72572500000001</v>
      </c>
      <c r="E70" s="13">
        <f t="shared" si="1"/>
        <v>160668.02916736115</v>
      </c>
      <c r="F70" s="12">
        <f t="shared" si="2"/>
        <v>0.75690000000000002</v>
      </c>
      <c r="H70" s="12">
        <f t="shared" si="3"/>
        <v>0.8073418302652775</v>
      </c>
      <c r="I70" s="12">
        <f t="shared" si="4"/>
        <v>0.56813559322033891</v>
      </c>
      <c r="J70" s="12">
        <f t="shared" si="5"/>
        <v>0.50547742348561653</v>
      </c>
      <c r="K70" s="26">
        <f t="shared" si="6"/>
        <v>6.2658169734722491E-2</v>
      </c>
      <c r="L70" s="25">
        <f t="shared" si="7"/>
        <v>0.32277805228382639</v>
      </c>
      <c r="M70" s="25">
        <f t="shared" si="8"/>
        <v>0.25550742565365731</v>
      </c>
      <c r="N70" s="12">
        <f t="shared" si="9"/>
        <v>3.9260462345052935E-3</v>
      </c>
    </row>
    <row r="71" spans="1:14" x14ac:dyDescent="0.25">
      <c r="A71" s="6">
        <v>2016</v>
      </c>
      <c r="B71" s="4">
        <v>0.99</v>
      </c>
      <c r="C71" s="18">
        <v>404.23916666666668</v>
      </c>
      <c r="D71" s="13">
        <f t="shared" si="0"/>
        <v>400.196775</v>
      </c>
      <c r="E71" s="13">
        <f t="shared" si="1"/>
        <v>163409.30386736113</v>
      </c>
      <c r="F71" s="12">
        <f t="shared" si="2"/>
        <v>0.98009999999999997</v>
      </c>
      <c r="H71" s="12">
        <f t="shared" si="3"/>
        <v>0.84253928829776781</v>
      </c>
      <c r="I71" s="12">
        <f t="shared" si="4"/>
        <v>0.68813559322033901</v>
      </c>
      <c r="J71" s="12">
        <f t="shared" si="5"/>
        <v>0.54067488151810683</v>
      </c>
      <c r="K71" s="26">
        <f t="shared" si="6"/>
        <v>0.14746071170223218</v>
      </c>
      <c r="L71" s="25">
        <f t="shared" si="7"/>
        <v>0.47353059465670788</v>
      </c>
      <c r="M71" s="25">
        <f t="shared" si="8"/>
        <v>0.29232932750461887</v>
      </c>
      <c r="N71" s="12">
        <f t="shared" si="9"/>
        <v>2.1744661495728835E-2</v>
      </c>
    </row>
  </sheetData>
  <sortState ref="B13:C162">
    <sortCondition ref="C13:C162"/>
    <sortCondition ref="B13:B162"/>
  </sortState>
  <mergeCells count="9">
    <mergeCell ref="L6:N6"/>
    <mergeCell ref="A11:A12"/>
    <mergeCell ref="A1:N1"/>
    <mergeCell ref="F11:F12"/>
    <mergeCell ref="B9:F9"/>
    <mergeCell ref="E11:E12"/>
    <mergeCell ref="D7:D8"/>
    <mergeCell ref="J7:J10"/>
    <mergeCell ref="D11:D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7" workbookViewId="0">
      <selection activeCell="B25" sqref="B25"/>
    </sheetView>
  </sheetViews>
  <sheetFormatPr defaultRowHeight="15" x14ac:dyDescent="0.25"/>
  <cols>
    <col min="1" max="1" width="23.7109375" bestFit="1" customWidth="1"/>
    <col min="2" max="2" width="14.28515625" customWidth="1"/>
  </cols>
  <sheetData>
    <row r="1" spans="1:9" x14ac:dyDescent="0.25">
      <c r="A1" t="s">
        <v>40</v>
      </c>
    </row>
    <row r="2" spans="1:9" ht="15.75" thickBot="1" x14ac:dyDescent="0.3"/>
    <row r="3" spans="1:9" x14ac:dyDescent="0.25">
      <c r="A3" s="23" t="s">
        <v>41</v>
      </c>
      <c r="B3" s="23"/>
    </row>
    <row r="4" spans="1:9" x14ac:dyDescent="0.25">
      <c r="A4" s="20" t="s">
        <v>42</v>
      </c>
      <c r="B4" s="20">
        <v>0.94581673450662351</v>
      </c>
    </row>
    <row r="5" spans="1:9" x14ac:dyDescent="0.25">
      <c r="A5" s="20" t="s">
        <v>43</v>
      </c>
      <c r="B5" s="20">
        <v>0.89456929527277274</v>
      </c>
    </row>
    <row r="6" spans="1:9" x14ac:dyDescent="0.25">
      <c r="A6" s="20" t="s">
        <v>44</v>
      </c>
      <c r="B6" s="20">
        <v>0.89271963378633012</v>
      </c>
    </row>
    <row r="7" spans="1:9" x14ac:dyDescent="0.25">
      <c r="A7" s="20" t="s">
        <v>45</v>
      </c>
      <c r="B7" s="20">
        <v>9.4418240087119368E-2</v>
      </c>
    </row>
    <row r="8" spans="1:9" ht="15.75" thickBot="1" x14ac:dyDescent="0.3">
      <c r="A8" s="21" t="s">
        <v>46</v>
      </c>
      <c r="B8" s="21">
        <v>59</v>
      </c>
    </row>
    <row r="10" spans="1:9" ht="15.75" thickBot="1" x14ac:dyDescent="0.3">
      <c r="A10" t="s">
        <v>47</v>
      </c>
    </row>
    <row r="11" spans="1:9" x14ac:dyDescent="0.25">
      <c r="A11" s="22"/>
      <c r="B11" s="22" t="s">
        <v>52</v>
      </c>
      <c r="C11" s="22" t="s">
        <v>53</v>
      </c>
      <c r="D11" s="22" t="s">
        <v>54</v>
      </c>
      <c r="E11" s="22" t="s">
        <v>55</v>
      </c>
      <c r="F11" s="22" t="s">
        <v>56</v>
      </c>
    </row>
    <row r="12" spans="1:9" x14ac:dyDescent="0.25">
      <c r="A12" s="20" t="s">
        <v>48</v>
      </c>
      <c r="B12" s="20">
        <v>1</v>
      </c>
      <c r="C12" s="20">
        <v>4.3115510837687481</v>
      </c>
      <c r="D12" s="20">
        <v>4.3115510837687481</v>
      </c>
      <c r="E12" s="20">
        <v>483.63946691309411</v>
      </c>
      <c r="F12" s="20">
        <v>1.5848572447986019E-29</v>
      </c>
    </row>
    <row r="13" spans="1:9" x14ac:dyDescent="0.25">
      <c r="A13" s="20" t="s">
        <v>49</v>
      </c>
      <c r="B13" s="20">
        <v>57</v>
      </c>
      <c r="C13" s="20">
        <v>0.50814383148548825</v>
      </c>
      <c r="D13" s="20">
        <v>8.9148040611489159E-3</v>
      </c>
      <c r="E13" s="20"/>
      <c r="F13" s="20"/>
    </row>
    <row r="14" spans="1:9" ht="15.75" thickBot="1" x14ac:dyDescent="0.3">
      <c r="A14" s="21" t="s">
        <v>50</v>
      </c>
      <c r="B14" s="21">
        <v>58</v>
      </c>
      <c r="C14" s="21">
        <v>4.8196949152542361</v>
      </c>
      <c r="D14" s="21"/>
      <c r="E14" s="21"/>
      <c r="F14" s="21"/>
    </row>
    <row r="15" spans="1:9" ht="15.75" thickBot="1" x14ac:dyDescent="0.3"/>
    <row r="16" spans="1:9" x14ac:dyDescent="0.25">
      <c r="A16" s="22"/>
      <c r="B16" s="22" t="s">
        <v>57</v>
      </c>
      <c r="C16" s="22" t="s">
        <v>45</v>
      </c>
      <c r="D16" s="22" t="s">
        <v>58</v>
      </c>
      <c r="E16" s="22" t="s">
        <v>59</v>
      </c>
      <c r="F16" s="22" t="s">
        <v>60</v>
      </c>
      <c r="G16" s="22" t="s">
        <v>61</v>
      </c>
      <c r="H16" s="22" t="s">
        <v>62</v>
      </c>
      <c r="I16" s="22" t="s">
        <v>63</v>
      </c>
    </row>
    <row r="17" spans="1:9" x14ac:dyDescent="0.25">
      <c r="A17" s="20" t="s">
        <v>51</v>
      </c>
      <c r="B17" s="20">
        <v>-3.33607777597221</v>
      </c>
      <c r="C17" s="20">
        <v>0.16587870704785862</v>
      </c>
      <c r="D17" s="20">
        <v>-20.111549187622369</v>
      </c>
      <c r="E17" s="20">
        <v>1.4585485198710447E-27</v>
      </c>
      <c r="F17" s="20">
        <v>-3.6682441572673987</v>
      </c>
      <c r="G17" s="20">
        <v>-3.0039113946770213</v>
      </c>
      <c r="H17" s="20">
        <v>-3.6682441572673987</v>
      </c>
      <c r="I17" s="20">
        <v>-3.0039113946770213</v>
      </c>
    </row>
    <row r="18" spans="1:9" ht="15.75" thickBot="1" x14ac:dyDescent="0.3">
      <c r="A18" s="21" t="s">
        <v>64</v>
      </c>
      <c r="B18" s="21">
        <v>1.0336992080026895E-2</v>
      </c>
      <c r="C18" s="21">
        <v>4.7003837549386288E-4</v>
      </c>
      <c r="D18" s="21">
        <v>21.991804539716483</v>
      </c>
      <c r="E18" s="21">
        <v>1.5848572447985568E-29</v>
      </c>
      <c r="F18" s="21">
        <v>9.3957564685591775E-3</v>
      </c>
      <c r="G18" s="21">
        <v>1.1278227691494612E-2</v>
      </c>
      <c r="H18" s="21">
        <v>9.3957564685591775E-3</v>
      </c>
      <c r="I18" s="21">
        <v>1.1278227691494612E-2</v>
      </c>
    </row>
    <row r="22" spans="1:9" x14ac:dyDescent="0.25">
      <c r="A22" t="s">
        <v>65</v>
      </c>
    </row>
    <row r="23" spans="1:9" ht="15.75" thickBot="1" x14ac:dyDescent="0.3"/>
    <row r="24" spans="1:9" x14ac:dyDescent="0.25">
      <c r="A24" s="22" t="s">
        <v>66</v>
      </c>
      <c r="B24" s="22" t="s">
        <v>67</v>
      </c>
      <c r="C24" s="22" t="s">
        <v>68</v>
      </c>
      <c r="D24" s="22" t="s">
        <v>69</v>
      </c>
    </row>
    <row r="25" spans="1:9" x14ac:dyDescent="0.25">
      <c r="A25" s="20">
        <v>1</v>
      </c>
      <c r="B25" s="20">
        <v>-7.7434055672451763E-2</v>
      </c>
      <c r="C25" s="20">
        <v>0.14743405567245177</v>
      </c>
      <c r="D25" s="20">
        <v>1.5751375333552249</v>
      </c>
    </row>
    <row r="26" spans="1:9" x14ac:dyDescent="0.25">
      <c r="A26" s="20">
        <v>2</v>
      </c>
      <c r="B26" s="20">
        <v>-6.985531764577857E-2</v>
      </c>
      <c r="C26" s="20">
        <v>9.9855317645778569E-2</v>
      </c>
      <c r="D26" s="20">
        <v>1.0668217598138228</v>
      </c>
    </row>
    <row r="27" spans="1:9" x14ac:dyDescent="0.25">
      <c r="A27" s="20">
        <v>3</v>
      </c>
      <c r="B27" s="20">
        <v>-6.020745837108743E-2</v>
      </c>
      <c r="C27" s="20">
        <v>4.0207458371087426E-2</v>
      </c>
      <c r="D27" s="20">
        <v>0.42956341743606563</v>
      </c>
    </row>
    <row r="28" spans="1:9" x14ac:dyDescent="0.25">
      <c r="A28" s="20">
        <v>4</v>
      </c>
      <c r="B28" s="20">
        <v>-5.2661454152666654E-2</v>
      </c>
      <c r="C28" s="20">
        <v>0.10266145415266666</v>
      </c>
      <c r="D28" s="20">
        <v>1.0968016102327627</v>
      </c>
    </row>
    <row r="29" spans="1:9" x14ac:dyDescent="0.25">
      <c r="A29" s="20">
        <v>5</v>
      </c>
      <c r="B29" s="20">
        <v>-4.4254033927578984E-2</v>
      </c>
      <c r="C29" s="20">
        <v>7.4254033927578983E-2</v>
      </c>
      <c r="D29" s="20">
        <v>0.79330596522561869</v>
      </c>
    </row>
    <row r="30" spans="1:9" x14ac:dyDescent="0.25">
      <c r="A30" s="20">
        <v>6</v>
      </c>
      <c r="B30" s="20">
        <v>-3.8637601564097235E-2</v>
      </c>
      <c r="C30" s="20">
        <v>9.8637601564097233E-2</v>
      </c>
      <c r="D30" s="20">
        <v>1.0538120769662735</v>
      </c>
    </row>
    <row r="31" spans="1:9" x14ac:dyDescent="0.25">
      <c r="A31" s="20">
        <v>7</v>
      </c>
      <c r="B31" s="20">
        <v>-3.2194209834214504E-2</v>
      </c>
      <c r="C31" s="20">
        <v>-0.16780579016578551</v>
      </c>
      <c r="D31" s="20">
        <v>-1.7927825236774508</v>
      </c>
    </row>
    <row r="32" spans="1:9" x14ac:dyDescent="0.25">
      <c r="A32" s="20">
        <v>8</v>
      </c>
      <c r="B32" s="20">
        <v>-2.7783759880068981E-2</v>
      </c>
      <c r="C32" s="20">
        <v>-7.2216240119931024E-2</v>
      </c>
      <c r="D32" s="20">
        <v>-0.77153483848678528</v>
      </c>
    </row>
    <row r="33" spans="1:4" x14ac:dyDescent="0.25">
      <c r="A33" s="20">
        <v>9</v>
      </c>
      <c r="B33" s="20">
        <v>-1.3940804652900596E-2</v>
      </c>
      <c r="C33" s="20">
        <v>-3.6059195347099407E-2</v>
      </c>
      <c r="D33" s="20">
        <v>-0.38524472351212119</v>
      </c>
    </row>
    <row r="34" spans="1:4" x14ac:dyDescent="0.25">
      <c r="A34" s="20">
        <v>10</v>
      </c>
      <c r="B34" s="20">
        <v>-5.9382499509452735E-3</v>
      </c>
      <c r="C34" s="20">
        <v>-1.4061750049054727E-2</v>
      </c>
      <c r="D34" s="20">
        <v>-0.15023116732360486</v>
      </c>
    </row>
    <row r="35" spans="1:4" x14ac:dyDescent="0.25">
      <c r="A35" s="20">
        <v>11</v>
      </c>
      <c r="B35" s="20">
        <v>3.2358305200776982E-3</v>
      </c>
      <c r="C35" s="20">
        <v>-7.3235830520077705E-2</v>
      </c>
      <c r="D35" s="20">
        <v>-0.78242781094552094</v>
      </c>
    </row>
    <row r="36" spans="1:4" x14ac:dyDescent="0.25">
      <c r="A36" s="20">
        <v>12</v>
      </c>
      <c r="B36" s="20">
        <v>1.9559663846453912E-2</v>
      </c>
      <c r="C36" s="20">
        <v>5.0440336153546095E-2</v>
      </c>
      <c r="D36" s="20">
        <v>0.5388881578827136</v>
      </c>
    </row>
    <row r="37" spans="1:4" x14ac:dyDescent="0.25">
      <c r="A37" s="20">
        <v>13</v>
      </c>
      <c r="B37" s="20">
        <v>3.0473804650949177E-2</v>
      </c>
      <c r="C37" s="20">
        <v>-1.0473804650949176E-2</v>
      </c>
      <c r="D37" s="20">
        <v>-0.11189872480611127</v>
      </c>
    </row>
    <row r="38" spans="1:4" x14ac:dyDescent="0.25">
      <c r="A38" s="20">
        <v>14</v>
      </c>
      <c r="B38" s="20">
        <v>3.7089479582166351E-2</v>
      </c>
      <c r="C38" s="20">
        <v>-0.12708947958216635</v>
      </c>
      <c r="D38" s="20">
        <v>-1.357782694584432</v>
      </c>
    </row>
    <row r="39" spans="1:4" x14ac:dyDescent="0.25">
      <c r="A39" s="20">
        <v>15</v>
      </c>
      <c r="B39" s="20">
        <v>4.8804737272863274E-2</v>
      </c>
      <c r="C39" s="20">
        <v>-3.8804737272863273E-2</v>
      </c>
      <c r="D39" s="20">
        <v>-0.41457720112013635</v>
      </c>
    </row>
    <row r="40" spans="1:4" x14ac:dyDescent="0.25">
      <c r="A40" s="20">
        <v>16</v>
      </c>
      <c r="B40" s="20">
        <v>7.1787316330790052E-2</v>
      </c>
      <c r="C40" s="20">
        <v>7.8212683669209943E-2</v>
      </c>
      <c r="D40" s="20">
        <v>0.83559889246695329</v>
      </c>
    </row>
    <row r="41" spans="1:4" x14ac:dyDescent="0.25">
      <c r="A41" s="20">
        <v>17</v>
      </c>
      <c r="B41" s="20">
        <v>7.7033339811403589E-2</v>
      </c>
      <c r="C41" s="20">
        <v>-0.1470333398114036</v>
      </c>
      <c r="D41" s="20">
        <v>-1.5708564153321951</v>
      </c>
    </row>
    <row r="42" spans="1:4" x14ac:dyDescent="0.25">
      <c r="A42" s="20">
        <v>18</v>
      </c>
      <c r="B42" s="20">
        <v>8.6655356605895406E-2</v>
      </c>
      <c r="C42" s="20">
        <v>-0.10665535660589541</v>
      </c>
      <c r="D42" s="20">
        <v>-1.1394711659873467</v>
      </c>
    </row>
    <row r="43" spans="1:4" x14ac:dyDescent="0.25">
      <c r="A43" s="20">
        <v>19</v>
      </c>
      <c r="B43" s="20">
        <v>9.6217074279919768E-2</v>
      </c>
      <c r="C43" s="20">
        <v>-0.20621707427991975</v>
      </c>
      <c r="D43" s="20">
        <v>-2.2031561991256887</v>
      </c>
    </row>
    <row r="44" spans="1:4" x14ac:dyDescent="0.25">
      <c r="A44" s="20">
        <v>20</v>
      </c>
      <c r="B44" s="20">
        <v>0.11473751842330149</v>
      </c>
      <c r="C44" s="20">
        <v>6.5262481576698506E-2</v>
      </c>
      <c r="D44" s="20">
        <v>0.69724314224755812</v>
      </c>
    </row>
    <row r="45" spans="1:4" x14ac:dyDescent="0.25">
      <c r="A45" s="20">
        <v>21</v>
      </c>
      <c r="B45" s="20">
        <v>0.13099243846914366</v>
      </c>
      <c r="C45" s="20">
        <v>-6.0992438469143651E-2</v>
      </c>
      <c r="D45" s="20">
        <v>-0.65162338949045362</v>
      </c>
    </row>
    <row r="46" spans="1:4" x14ac:dyDescent="0.25">
      <c r="A46" s="20">
        <v>22</v>
      </c>
      <c r="B46" s="20">
        <v>0.14585186458418242</v>
      </c>
      <c r="C46" s="20">
        <v>2.414813541581759E-2</v>
      </c>
      <c r="D46" s="20">
        <v>0.25799083041236626</v>
      </c>
    </row>
    <row r="47" spans="1:4" x14ac:dyDescent="0.25">
      <c r="A47" s="20">
        <v>23</v>
      </c>
      <c r="B47" s="20">
        <v>0.16559551945703399</v>
      </c>
      <c r="C47" s="20">
        <v>0.10440448054296603</v>
      </c>
      <c r="D47" s="20">
        <v>1.1154235376868158</v>
      </c>
    </row>
    <row r="48" spans="1:4" x14ac:dyDescent="0.25">
      <c r="A48" s="20">
        <v>24</v>
      </c>
      <c r="B48" s="20">
        <v>0.17958491540533661</v>
      </c>
      <c r="C48" s="20">
        <v>0.15041508459466341</v>
      </c>
      <c r="D48" s="20">
        <v>1.6069858774978083</v>
      </c>
    </row>
    <row r="49" spans="1:4" x14ac:dyDescent="0.25">
      <c r="A49" s="20">
        <v>25</v>
      </c>
      <c r="B49" s="20">
        <v>0.19346232727277313</v>
      </c>
      <c r="C49" s="20">
        <v>-6.3462327272773122E-2</v>
      </c>
      <c r="D49" s="20">
        <v>-0.67801087873143195</v>
      </c>
    </row>
    <row r="50" spans="1:4" x14ac:dyDescent="0.25">
      <c r="A50" s="20">
        <v>26</v>
      </c>
      <c r="B50" s="20">
        <v>0.210070427881349</v>
      </c>
      <c r="C50" s="20">
        <v>8.9929572118650991E-2</v>
      </c>
      <c r="D50" s="20">
        <v>0.96077832056227208</v>
      </c>
    </row>
    <row r="51" spans="1:4" x14ac:dyDescent="0.25">
      <c r="A51" s="20">
        <v>27</v>
      </c>
      <c r="B51" s="20">
        <v>0.22657515856912624</v>
      </c>
      <c r="C51" s="20">
        <v>-7.657515856912625E-2</v>
      </c>
      <c r="D51" s="20">
        <v>-0.81810410650865695</v>
      </c>
    </row>
    <row r="52" spans="1:4" x14ac:dyDescent="0.25">
      <c r="A52" s="20">
        <v>28</v>
      </c>
      <c r="B52" s="20">
        <v>0.24171885196636556</v>
      </c>
      <c r="C52" s="20">
        <v>-0.12171885196636556</v>
      </c>
      <c r="D52" s="20">
        <v>-1.3004046546415033</v>
      </c>
    </row>
    <row r="53" spans="1:4" x14ac:dyDescent="0.25">
      <c r="A53" s="20">
        <v>29</v>
      </c>
      <c r="B53" s="20">
        <v>0.25520001247073276</v>
      </c>
      <c r="C53" s="20">
        <v>-6.520001247073276E-2</v>
      </c>
      <c r="D53" s="20">
        <v>-0.6965757426224648</v>
      </c>
    </row>
    <row r="54" spans="1:4" x14ac:dyDescent="0.25">
      <c r="A54" s="20">
        <v>30</v>
      </c>
      <c r="B54" s="20">
        <v>0.27353955925271478</v>
      </c>
      <c r="C54" s="20">
        <v>5.6460440747285234E-2</v>
      </c>
      <c r="D54" s="20">
        <v>0.60320499877183353</v>
      </c>
    </row>
    <row r="55" spans="1:4" x14ac:dyDescent="0.25">
      <c r="A55" s="20">
        <v>31</v>
      </c>
      <c r="B55" s="20">
        <v>0.29806407296257831</v>
      </c>
      <c r="C55" s="20">
        <v>0.11193592703742167</v>
      </c>
      <c r="D55" s="20">
        <v>1.1958870642429147</v>
      </c>
    </row>
    <row r="56" spans="1:4" x14ac:dyDescent="0.25">
      <c r="A56" s="20">
        <v>32</v>
      </c>
      <c r="B56" s="20">
        <v>0.31412948148695419</v>
      </c>
      <c r="C56" s="20">
        <v>-2.4129481486954207E-2</v>
      </c>
      <c r="D56" s="20">
        <v>-0.25779153789909148</v>
      </c>
    </row>
    <row r="57" spans="1:4" x14ac:dyDescent="0.25">
      <c r="A57" s="20">
        <v>33</v>
      </c>
      <c r="B57" s="20">
        <v>0.32729191806885494</v>
      </c>
      <c r="C57" s="20">
        <v>0.11270808193114507</v>
      </c>
      <c r="D57" s="20">
        <v>1.2041365161698816</v>
      </c>
    </row>
    <row r="58" spans="1:4" x14ac:dyDescent="0.25">
      <c r="A58" s="20">
        <v>34</v>
      </c>
      <c r="B58" s="20">
        <v>0.33983413512595417</v>
      </c>
      <c r="C58" s="20">
        <v>9.016586487404582E-2</v>
      </c>
      <c r="D58" s="20">
        <v>0.96330279556355136</v>
      </c>
    </row>
    <row r="59" spans="1:4" x14ac:dyDescent="0.25">
      <c r="A59" s="20">
        <v>35</v>
      </c>
      <c r="B59" s="20">
        <v>0.34849998015304351</v>
      </c>
      <c r="C59" s="20">
        <v>-0.1184999801530435</v>
      </c>
      <c r="D59" s="20">
        <v>-1.2660152743514641</v>
      </c>
    </row>
    <row r="60" spans="1:4" x14ac:dyDescent="0.25">
      <c r="A60" s="20">
        <v>36</v>
      </c>
      <c r="B60" s="20">
        <v>0.35526209580539359</v>
      </c>
      <c r="C60" s="20">
        <v>-0.11526209580539359</v>
      </c>
      <c r="D60" s="20">
        <v>-1.2314227703239178</v>
      </c>
    </row>
    <row r="61" spans="1:4" x14ac:dyDescent="0.25">
      <c r="A61" s="20">
        <v>37</v>
      </c>
      <c r="B61" s="20">
        <v>0.37317954874410697</v>
      </c>
      <c r="C61" s="20">
        <v>-5.3179548744106964E-2</v>
      </c>
      <c r="D61" s="20">
        <v>-0.56815301493051318</v>
      </c>
    </row>
    <row r="62" spans="1:4" x14ac:dyDescent="0.25">
      <c r="A62" s="20">
        <v>38</v>
      </c>
      <c r="B62" s="20">
        <v>0.39371570634309405</v>
      </c>
      <c r="C62" s="20">
        <v>6.6284293656905968E-2</v>
      </c>
      <c r="D62" s="20">
        <v>0.70815985041399632</v>
      </c>
    </row>
    <row r="63" spans="1:4" x14ac:dyDescent="0.25">
      <c r="A63" s="20">
        <v>39</v>
      </c>
      <c r="B63" s="20">
        <v>0.41218446552607491</v>
      </c>
      <c r="C63" s="20">
        <v>-6.2184465526074928E-2</v>
      </c>
      <c r="D63" s="20">
        <v>-0.66435861914674699</v>
      </c>
    </row>
    <row r="64" spans="1:4" x14ac:dyDescent="0.25">
      <c r="A64" s="20">
        <v>40</v>
      </c>
      <c r="B64" s="20">
        <v>0.42378773913590573</v>
      </c>
      <c r="C64" s="20">
        <v>5.6212260864094254E-2</v>
      </c>
      <c r="D64" s="20">
        <v>0.60055352556060804</v>
      </c>
    </row>
    <row r="65" spans="1:4" x14ac:dyDescent="0.25">
      <c r="A65" s="20">
        <v>41</v>
      </c>
      <c r="B65" s="20">
        <v>0.45448860561358595</v>
      </c>
      <c r="C65" s="20">
        <v>0.18551139438641406</v>
      </c>
      <c r="D65" s="20">
        <v>1.9819434446834092</v>
      </c>
    </row>
    <row r="66" spans="1:4" x14ac:dyDescent="0.25">
      <c r="A66" s="20">
        <v>42</v>
      </c>
      <c r="B66" s="20">
        <v>0.4718375239878978</v>
      </c>
      <c r="C66" s="20">
        <v>-5.1837523987897816E-2</v>
      </c>
      <c r="D66" s="20">
        <v>-0.55381525860579239</v>
      </c>
    </row>
    <row r="67" spans="1:4" x14ac:dyDescent="0.25">
      <c r="A67" s="20">
        <v>43</v>
      </c>
      <c r="B67" s="20">
        <v>0.48394903304166226</v>
      </c>
      <c r="C67" s="20">
        <v>-6.3949033041662273E-2</v>
      </c>
      <c r="D67" s="20">
        <v>-0.6832106849823093</v>
      </c>
    </row>
    <row r="68" spans="1:4" x14ac:dyDescent="0.25">
      <c r="A68" s="20">
        <v>44</v>
      </c>
      <c r="B68" s="20">
        <v>0.50042792124923885</v>
      </c>
      <c r="C68" s="20">
        <v>4.9572078750761195E-2</v>
      </c>
      <c r="D68" s="20">
        <v>0.52961197798314941</v>
      </c>
    </row>
    <row r="69" spans="1:4" x14ac:dyDescent="0.25">
      <c r="A69" s="20">
        <v>45</v>
      </c>
      <c r="B69" s="20">
        <v>0.52250601350016224</v>
      </c>
      <c r="C69" s="20">
        <v>0.10749398649983777</v>
      </c>
      <c r="D69" s="20">
        <v>1.1484308152116549</v>
      </c>
    </row>
    <row r="70" spans="1:4" x14ac:dyDescent="0.25">
      <c r="A70" s="20">
        <v>46</v>
      </c>
      <c r="B70" s="20">
        <v>0.54858969018209702</v>
      </c>
      <c r="C70" s="20">
        <v>7.1410309817902973E-2</v>
      </c>
      <c r="D70" s="20">
        <v>0.76292454107481567</v>
      </c>
    </row>
    <row r="71" spans="1:4" x14ac:dyDescent="0.25">
      <c r="A71" s="20">
        <v>47</v>
      </c>
      <c r="B71" s="20">
        <v>0.56636931655974365</v>
      </c>
      <c r="C71" s="20">
        <v>-1.6369316559743607E-2</v>
      </c>
      <c r="D71" s="20">
        <v>-0.1748844579430717</v>
      </c>
    </row>
    <row r="72" spans="1:4" x14ac:dyDescent="0.25">
      <c r="A72" s="20">
        <v>48</v>
      </c>
      <c r="B72" s="20">
        <v>0.58986874522167065</v>
      </c>
      <c r="C72" s="20">
        <v>0.10013125477832929</v>
      </c>
      <c r="D72" s="20">
        <v>1.0697697824558416</v>
      </c>
    </row>
    <row r="73" spans="1:4" x14ac:dyDescent="0.25">
      <c r="A73" s="20">
        <v>49</v>
      </c>
      <c r="B73" s="20">
        <v>0.61157642858972672</v>
      </c>
      <c r="C73" s="20">
        <v>1.8423571410273287E-2</v>
      </c>
      <c r="D73" s="20">
        <v>0.1968314491140602</v>
      </c>
    </row>
    <row r="74" spans="1:4" x14ac:dyDescent="0.25">
      <c r="A74" s="20">
        <v>50</v>
      </c>
      <c r="B74" s="20">
        <v>0.63117364274144405</v>
      </c>
      <c r="C74" s="20">
        <v>2.8826357258555979E-2</v>
      </c>
      <c r="D74" s="20">
        <v>0.30797143211425893</v>
      </c>
    </row>
    <row r="75" spans="1:4" x14ac:dyDescent="0.25">
      <c r="A75" s="20">
        <v>51</v>
      </c>
      <c r="B75" s="20">
        <v>0.64990944088649405</v>
      </c>
      <c r="C75" s="20">
        <v>-0.10990944088649401</v>
      </c>
      <c r="D75" s="20">
        <v>-1.1742367448333868</v>
      </c>
    </row>
    <row r="76" spans="1:4" x14ac:dyDescent="0.25">
      <c r="A76" s="20">
        <v>52</v>
      </c>
      <c r="B76" s="20">
        <v>0.66878306559260947</v>
      </c>
      <c r="C76" s="20">
        <v>-2.8783065592609458E-2</v>
      </c>
      <c r="D76" s="20">
        <v>-0.3075089180254833</v>
      </c>
    </row>
    <row r="77" spans="1:4" x14ac:dyDescent="0.25">
      <c r="A77" s="20">
        <v>53</v>
      </c>
      <c r="B77" s="20">
        <v>0.69430682187020887</v>
      </c>
      <c r="C77" s="20">
        <v>1.5693178129791097E-2</v>
      </c>
      <c r="D77" s="20">
        <v>0.16766081470878286</v>
      </c>
    </row>
    <row r="78" spans="1:4" x14ac:dyDescent="0.25">
      <c r="A78" s="20">
        <v>54</v>
      </c>
      <c r="B78" s="20">
        <v>0.7124310146505235</v>
      </c>
      <c r="C78" s="20">
        <v>-0.11243101465052352</v>
      </c>
      <c r="D78" s="20">
        <v>-1.2011764193931826</v>
      </c>
    </row>
    <row r="79" spans="1:4" x14ac:dyDescent="0.25">
      <c r="A79" s="20">
        <v>55</v>
      </c>
      <c r="B79" s="20">
        <v>0.73518101138665015</v>
      </c>
      <c r="C79" s="20">
        <v>-0.10518101138665015</v>
      </c>
      <c r="D79" s="20">
        <v>-1.1237197408409381</v>
      </c>
    </row>
    <row r="80" spans="1:4" x14ac:dyDescent="0.25">
      <c r="A80" s="20">
        <v>56</v>
      </c>
      <c r="B80" s="20">
        <v>0.76275493776012082</v>
      </c>
      <c r="C80" s="20">
        <v>-0.1127549377601208</v>
      </c>
      <c r="D80" s="20">
        <v>-1.2046371086180749</v>
      </c>
    </row>
    <row r="81" spans="1:4" x14ac:dyDescent="0.25">
      <c r="A81" s="20">
        <v>57</v>
      </c>
      <c r="B81" s="20">
        <v>0.78473827425031084</v>
      </c>
      <c r="C81" s="20">
        <v>-4.473827425031085E-2</v>
      </c>
      <c r="D81" s="20">
        <v>-0.47796918173208347</v>
      </c>
    </row>
    <row r="82" spans="1:4" x14ac:dyDescent="0.25">
      <c r="A82" s="20">
        <v>58</v>
      </c>
      <c r="B82" s="20">
        <v>0.80734183026530415</v>
      </c>
      <c r="C82" s="20">
        <v>6.2658169734695845E-2</v>
      </c>
      <c r="D82" s="20">
        <v>0.66941952095334745</v>
      </c>
    </row>
    <row r="83" spans="1:4" ht="15.75" thickBot="1" x14ac:dyDescent="0.3">
      <c r="A83" s="21">
        <v>59</v>
      </c>
      <c r="B83" s="21">
        <v>0.84253928829779534</v>
      </c>
      <c r="C83" s="21">
        <v>0.14746071170220465</v>
      </c>
      <c r="D83" s="21">
        <v>1.5754223177136453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ANOVA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LCER</dc:creator>
  <cp:lastModifiedBy>getlidar</cp:lastModifiedBy>
  <dcterms:created xsi:type="dcterms:W3CDTF">2012-09-28T11:53:46Z</dcterms:created>
  <dcterms:modified xsi:type="dcterms:W3CDTF">2020-11-03T22:55:29Z</dcterms:modified>
</cp:coreProperties>
</file>