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1"/>
  </bookViews>
  <sheets>
    <sheet name="Original" sheetId="1" r:id="rId1"/>
    <sheet name="Cana" sheetId="2" r:id="rId2"/>
    <sheet name="Cana + Ureia" sheetId="3" r:id="rId3"/>
    <sheet name="Cana + NaOH" sheetId="4" r:id="rId4"/>
    <sheet name="Cana + CaO" sheetId="5" r:id="rId5"/>
    <sheet name="Comparações" sheetId="6" r:id="rId6"/>
  </sheets>
  <definedNames/>
  <calcPr fullCalcOnLoad="1"/>
</workbook>
</file>

<file path=xl/sharedStrings.xml><?xml version="1.0" encoding="utf-8"?>
<sst xmlns="http://schemas.openxmlformats.org/spreadsheetml/2006/main" count="866" uniqueCount="126">
  <si>
    <t>Custo de Produção:</t>
  </si>
  <si>
    <t>CANA DE AÇÚCAR</t>
  </si>
  <si>
    <t>Objetivo:</t>
  </si>
  <si>
    <t>Produção de forragem</t>
  </si>
  <si>
    <t>Época de Plantio:</t>
  </si>
  <si>
    <t xml:space="preserve">Data do Levantamento: </t>
  </si>
  <si>
    <t>Moeda:</t>
  </si>
  <si>
    <t>Real</t>
  </si>
  <si>
    <t>INFORMAÇÕES GERAIS</t>
  </si>
  <si>
    <t>Produção estimada (cana planta - MV):</t>
  </si>
  <si>
    <t>Produção estimada (cana soca - MV):</t>
  </si>
  <si>
    <t>Produção estimada (cana planta - MS):</t>
  </si>
  <si>
    <t>Produção estimada (cana soca - MS):</t>
  </si>
  <si>
    <t>Número de cortes (ciclo de 4 anos):</t>
  </si>
  <si>
    <t>Rendimento do corte de cana:</t>
  </si>
  <si>
    <t>Quant. Uréia adicionada à cana picada:</t>
  </si>
  <si>
    <t>Quant. Sulfato de Amônia adicionada à cana picada:</t>
  </si>
  <si>
    <t>Porcentagem de MS da cana:</t>
  </si>
  <si>
    <t>Perdas estimadas (colheita)</t>
  </si>
  <si>
    <t>Perdas estimadas (cocho)</t>
  </si>
  <si>
    <t>Área plantada</t>
  </si>
  <si>
    <t>PRODUÇÃO TOTAL (MV)</t>
  </si>
  <si>
    <t>t/ciclo</t>
  </si>
  <si>
    <t>PRODUÇÃO TOTAL (MS)</t>
  </si>
  <si>
    <t>PRODUÇÃO TOTAL ÚTIL  na colheita (MV)</t>
  </si>
  <si>
    <t>PRODUÇÃO TOTAL ÚTIL na colheita (MS)</t>
  </si>
  <si>
    <t>PRODUÇÃO TOTAL ÚTIL  no cocho (MV)</t>
  </si>
  <si>
    <t>PRODUÇÃO TOTAL ÚTIL na cocho (MS)</t>
  </si>
  <si>
    <t>CUSTO DE PRODUÇÃO - CANA PLANTA</t>
  </si>
  <si>
    <t>INSUMOS</t>
  </si>
  <si>
    <t>UNIDADE</t>
  </si>
  <si>
    <t>QUAN-</t>
  </si>
  <si>
    <t>PREÇO</t>
  </si>
  <si>
    <t>TIDADE</t>
  </si>
  <si>
    <t>TOTAL</t>
  </si>
  <si>
    <t>Adubo plantio (04-20-20)</t>
  </si>
  <si>
    <t>t</t>
  </si>
  <si>
    <t>Adubo cobertura (KCl)</t>
  </si>
  <si>
    <t>Calcário dolomítico</t>
  </si>
  <si>
    <t>20-0-20 (1 cobertura)</t>
  </si>
  <si>
    <t>ton</t>
  </si>
  <si>
    <t>Mudas</t>
  </si>
  <si>
    <t>Herbicida (VELPAR-K)</t>
  </si>
  <si>
    <t>L</t>
  </si>
  <si>
    <t>Análise de solo</t>
  </si>
  <si>
    <t>ud</t>
  </si>
  <si>
    <t xml:space="preserve">Formicida </t>
  </si>
  <si>
    <t>kg</t>
  </si>
  <si>
    <t>SUBTOTAL</t>
  </si>
  <si>
    <t>PREPARO DO SOLO</t>
  </si>
  <si>
    <t>- calagem</t>
  </si>
  <si>
    <t>h/ha</t>
  </si>
  <si>
    <t xml:space="preserve"> - aração</t>
  </si>
  <si>
    <t>- gradeação (grade niveladora - 2x)</t>
  </si>
  <si>
    <t>PLANTIO</t>
  </si>
  <si>
    <t>Sulcação e adubação</t>
  </si>
  <si>
    <t>Distribuição de mudas</t>
  </si>
  <si>
    <t>Distribuição de mudas (carreta)</t>
  </si>
  <si>
    <t>Picagem de mudas</t>
  </si>
  <si>
    <t>Cobertura mecânica de mudas</t>
  </si>
  <si>
    <t>Repasse cobertura de mudas</t>
  </si>
  <si>
    <t>TRATOS CULTURAIS</t>
  </si>
  <si>
    <t>Aplicação de herbicida</t>
  </si>
  <si>
    <t>Capina mecânica</t>
  </si>
  <si>
    <t>Aplicação de formicida</t>
  </si>
  <si>
    <t>Transporte interno</t>
  </si>
  <si>
    <t>CUSTO DE PRODUÇÃO CANA PLANTA</t>
  </si>
  <si>
    <t>$/ha</t>
  </si>
  <si>
    <t>CUSTO DE PRODUÇÃO - CANA SOCA</t>
  </si>
  <si>
    <t>Adubo (20-05-20)</t>
  </si>
  <si>
    <t>Herbicida (Laço)</t>
  </si>
  <si>
    <t>l</t>
  </si>
  <si>
    <t>Formicida (MIREX)</t>
  </si>
  <si>
    <t>CUSTO DE PRODUÇÃO CANA SOCA</t>
  </si>
  <si>
    <t>R$/ha/ano</t>
  </si>
  <si>
    <t>$/ha/3 socas</t>
  </si>
  <si>
    <t>ADITIVAÇÃO</t>
  </si>
  <si>
    <t>Uréia</t>
  </si>
  <si>
    <t>Sulfato de amônia (0,1% da M.O.)</t>
  </si>
  <si>
    <t>CUSTO DE ADITIVAÇÃO</t>
  </si>
  <si>
    <t>$/4 cortes</t>
  </si>
  <si>
    <t>Alternativa 1: Convencional (Corte manual no campo e picagem estacionária)</t>
  </si>
  <si>
    <t>COLHEITA/PICAGEM</t>
  </si>
  <si>
    <t>ETAPAS</t>
  </si>
  <si>
    <t>Corte manual</t>
  </si>
  <si>
    <t>Picagem estacionária</t>
  </si>
  <si>
    <t>Transporte e distribuição</t>
  </si>
  <si>
    <t>Distribuição (mão-de-obra)</t>
  </si>
  <si>
    <t xml:space="preserve">CUSTO DE COLHEITA/PICAGEM </t>
  </si>
  <si>
    <t>R$/ 4 cortes</t>
  </si>
  <si>
    <t>CUSTOS TOTAIS PARA 4 cortes</t>
  </si>
  <si>
    <t>ITENS R$/ ha</t>
  </si>
  <si>
    <t>Cana planta (Formação)</t>
  </si>
  <si>
    <t>Cana soca (Todos os cortes)</t>
  </si>
  <si>
    <t>Aditivação (Todos os cortes)</t>
  </si>
  <si>
    <t xml:space="preserve">Colheita, transporte e distribuição </t>
  </si>
  <si>
    <t>TOTAL nos 4 anos</t>
  </si>
  <si>
    <t>Custo médio anual</t>
  </si>
  <si>
    <t>ITENS R$/ton de MV</t>
  </si>
  <si>
    <t>ITENS R$/ton de MS</t>
  </si>
  <si>
    <t>Alternativa 2: Mecanizada (Colheita e picagem mecanizada)</t>
  </si>
  <si>
    <t>Corte e picagem mecanizados</t>
  </si>
  <si>
    <t>R$/4 cortes</t>
  </si>
  <si>
    <t>ITENS</t>
  </si>
  <si>
    <t>TOTAL POR CORTE</t>
  </si>
  <si>
    <t>Tabela 2. Estimativa do custo de produção de cana-de açúcar como volumoso suplementar</t>
  </si>
  <si>
    <t>Formicida (Blitz)</t>
  </si>
  <si>
    <t>Óxido de Cálcio</t>
  </si>
  <si>
    <t>Hidróxido de Sódio</t>
  </si>
  <si>
    <t>Sulfato de Amônio</t>
  </si>
  <si>
    <t>Quant. NaOH adicionada à cana picada:</t>
  </si>
  <si>
    <t>Quant. CaO adicionada à cana picada:</t>
  </si>
  <si>
    <t>Cana s/ trat</t>
  </si>
  <si>
    <t>Cana + Uréia</t>
  </si>
  <si>
    <t>Cana + NaOH</t>
  </si>
  <si>
    <t>LIGNINA (%)</t>
  </si>
  <si>
    <t>FDA (%)</t>
  </si>
  <si>
    <t>FDN (%)</t>
  </si>
  <si>
    <t>DVIVMS(%)</t>
  </si>
  <si>
    <t>MS (%)</t>
  </si>
  <si>
    <t>PB (%MS)</t>
  </si>
  <si>
    <t>NDT (%MS)</t>
  </si>
  <si>
    <t>Cana + CaO</t>
  </si>
  <si>
    <t>Custo/t MS</t>
  </si>
  <si>
    <t>R$/t NDT</t>
  </si>
  <si>
    <t>R$/t PB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</si>
</sst>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"/>
    <numFmt numFmtId="172" formatCode="0.0"/>
    <numFmt numFmtId="173" formatCode="0.0%"/>
    <numFmt numFmtId="174" formatCode="_(&quot;R$ &quot;* #,##0.00000_);_(&quot;R$ &quot;* \(#,##0.00000\);_(&quot;R$ &quot;* &quot;-&quot;??_);_(@_)"/>
    <numFmt numFmtId="175" formatCode="_(* #,##0.00000_);_(* \(#,##0.00000\);_(* &quot;-&quot;???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3" fillId="33" borderId="9">
      <alignment/>
      <protection/>
    </xf>
  </cellStyleXfs>
  <cellXfs count="1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4" fontId="6" fillId="0" borderId="0" xfId="47" applyFont="1" applyFill="1" applyAlignment="1">
      <alignment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9" xfId="62" applyFont="1" applyFill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0" fontId="6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170" fontId="6" fillId="0" borderId="0" xfId="53" applyNumberFormat="1" applyFont="1" applyFill="1" applyAlignment="1">
      <alignment/>
    </xf>
    <xf numFmtId="0" fontId="4" fillId="0" borderId="9" xfId="0" applyFont="1" applyFill="1" applyBorder="1" applyAlignment="1">
      <alignment/>
    </xf>
    <xf numFmtId="4" fontId="4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17" fontId="6" fillId="34" borderId="10" xfId="0" applyNumberFormat="1" applyFont="1" applyFill="1" applyBorder="1" applyAlignment="1">
      <alignment horizontal="center"/>
    </xf>
    <xf numFmtId="17" fontId="6" fillId="35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44" fontId="4" fillId="35" borderId="9" xfId="47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/>
    </xf>
    <xf numFmtId="44" fontId="4" fillId="35" borderId="10" xfId="47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71" fontId="6" fillId="0" borderId="12" xfId="0" applyNumberFormat="1" applyFont="1" applyFill="1" applyBorder="1" applyAlignment="1">
      <alignment horizontal="center"/>
    </xf>
    <xf numFmtId="44" fontId="6" fillId="35" borderId="0" xfId="47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44" fontId="6" fillId="0" borderId="0" xfId="47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71" fontId="6" fillId="0" borderId="13" xfId="0" applyNumberFormat="1" applyFont="1" applyFill="1" applyBorder="1" applyAlignment="1">
      <alignment horizontal="center"/>
    </xf>
    <xf numFmtId="44" fontId="6" fillId="0" borderId="13" xfId="47" applyFont="1" applyFill="1" applyBorder="1" applyAlignment="1">
      <alignment/>
    </xf>
    <xf numFmtId="44" fontId="4" fillId="35" borderId="13" xfId="47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1" fontId="6" fillId="0" borderId="14" xfId="0" applyNumberFormat="1" applyFont="1" applyFill="1" applyBorder="1" applyAlignment="1">
      <alignment horizontal="center"/>
    </xf>
    <xf numFmtId="44" fontId="6" fillId="0" borderId="14" xfId="47" applyFont="1" applyFill="1" applyBorder="1" applyAlignment="1">
      <alignment/>
    </xf>
    <xf numFmtId="44" fontId="6" fillId="35" borderId="14" xfId="47" applyFont="1" applyFill="1" applyBorder="1" applyAlignment="1">
      <alignment horizontal="center"/>
    </xf>
    <xf numFmtId="44" fontId="6" fillId="0" borderId="0" xfId="47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44" fontId="6" fillId="0" borderId="10" xfId="47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44" fontId="4" fillId="35" borderId="0" xfId="47" applyFont="1" applyFill="1" applyAlignment="1">
      <alignment horizontal="center"/>
    </xf>
    <xf numFmtId="44" fontId="6" fillId="35" borderId="10" xfId="47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44" fontId="6" fillId="35" borderId="13" xfId="47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44" fontId="6" fillId="0" borderId="11" xfId="47" applyFont="1" applyFill="1" applyBorder="1" applyAlignment="1">
      <alignment/>
    </xf>
    <xf numFmtId="44" fontId="6" fillId="35" borderId="11" xfId="47" applyFont="1" applyFill="1" applyBorder="1" applyAlignment="1">
      <alignment horizontal="center"/>
    </xf>
    <xf numFmtId="44" fontId="6" fillId="0" borderId="10" xfId="47" applyFont="1" applyBorder="1" applyAlignment="1">
      <alignment/>
    </xf>
    <xf numFmtId="0" fontId="8" fillId="0" borderId="0" xfId="0" applyFont="1" applyFill="1" applyAlignment="1">
      <alignment/>
    </xf>
    <xf numFmtId="171" fontId="4" fillId="0" borderId="14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4" fillId="34" borderId="9" xfId="0" applyFont="1" applyFill="1" applyBorder="1" applyAlignment="1">
      <alignment/>
    </xf>
    <xf numFmtId="0" fontId="4" fillId="34" borderId="9" xfId="0" applyFont="1" applyFill="1" applyBorder="1" applyAlignment="1">
      <alignment horizontal="center"/>
    </xf>
    <xf numFmtId="44" fontId="4" fillId="34" borderId="9" xfId="47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44" fontId="6" fillId="34" borderId="12" xfId="47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4" fontId="6" fillId="34" borderId="0" xfId="47" applyFont="1" applyFill="1" applyAlignment="1">
      <alignment/>
    </xf>
    <xf numFmtId="44" fontId="6" fillId="34" borderId="0" xfId="47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44" fontId="6" fillId="34" borderId="10" xfId="47" applyFont="1" applyFill="1" applyBorder="1" applyAlignment="1">
      <alignment/>
    </xf>
    <xf numFmtId="44" fontId="6" fillId="34" borderId="10" xfId="47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44" fontId="6" fillId="34" borderId="15" xfId="47" applyFont="1" applyFill="1" applyBorder="1" applyAlignment="1">
      <alignment/>
    </xf>
    <xf numFmtId="44" fontId="4" fillId="34" borderId="15" xfId="47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44" fontId="6" fillId="34" borderId="0" xfId="47" applyFont="1" applyFill="1" applyBorder="1" applyAlignment="1">
      <alignment/>
    </xf>
    <xf numFmtId="44" fontId="4" fillId="34" borderId="0" xfId="47" applyNumberFormat="1" applyFont="1" applyFill="1" applyBorder="1" applyAlignment="1">
      <alignment horizontal="center"/>
    </xf>
    <xf numFmtId="44" fontId="4" fillId="34" borderId="0" xfId="47" applyFont="1" applyFill="1" applyBorder="1" applyAlignment="1">
      <alignment horizontal="center"/>
    </xf>
    <xf numFmtId="44" fontId="6" fillId="34" borderId="11" xfId="47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4" fontId="6" fillId="34" borderId="12" xfId="47" applyFont="1" applyFill="1" applyBorder="1" applyAlignment="1">
      <alignment/>
    </xf>
    <xf numFmtId="44" fontId="6" fillId="34" borderId="0" xfId="47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44" fontId="4" fillId="34" borderId="0" xfId="47" applyFont="1" applyFill="1" applyAlignment="1">
      <alignment/>
    </xf>
    <xf numFmtId="1" fontId="4" fillId="0" borderId="9" xfId="0" applyNumberFormat="1" applyFont="1" applyFill="1" applyBorder="1" applyAlignment="1">
      <alignment horizontal="center"/>
    </xf>
    <xf numFmtId="44" fontId="4" fillId="35" borderId="0" xfId="47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44" fontId="6" fillId="34" borderId="16" xfId="47" applyFont="1" applyFill="1" applyBorder="1" applyAlignment="1">
      <alignment/>
    </xf>
    <xf numFmtId="44" fontId="4" fillId="34" borderId="10" xfId="47" applyFont="1" applyFill="1" applyBorder="1" applyAlignment="1">
      <alignment/>
    </xf>
    <xf numFmtId="44" fontId="6" fillId="34" borderId="0" xfId="4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4" fontId="0" fillId="0" borderId="0" xfId="47" applyFont="1" applyFill="1" applyAlignment="1">
      <alignment/>
    </xf>
    <xf numFmtId="44" fontId="6" fillId="36" borderId="0" xfId="47" applyFont="1" applyFill="1" applyAlignment="1">
      <alignment/>
    </xf>
    <xf numFmtId="44" fontId="6" fillId="36" borderId="0" xfId="47" applyFont="1" applyFill="1" applyAlignment="1">
      <alignment horizontal="center"/>
    </xf>
    <xf numFmtId="171" fontId="6" fillId="36" borderId="0" xfId="0" applyNumberFormat="1" applyFont="1" applyFill="1" applyAlignment="1">
      <alignment horizontal="center"/>
    </xf>
    <xf numFmtId="10" fontId="6" fillId="36" borderId="0" xfId="0" applyNumberFormat="1" applyFont="1" applyFill="1" applyAlignment="1">
      <alignment/>
    </xf>
    <xf numFmtId="2" fontId="7" fillId="36" borderId="0" xfId="0" applyNumberFormat="1" applyFont="1" applyFill="1" applyAlignment="1">
      <alignment horizontal="center"/>
    </xf>
    <xf numFmtId="171" fontId="6" fillId="37" borderId="0" xfId="0" applyNumberFormat="1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4" fontId="6" fillId="38" borderId="0" xfId="0" applyNumberFormat="1" applyFont="1" applyFill="1" applyBorder="1" applyAlignment="1">
      <alignment horizontal="center"/>
    </xf>
    <xf numFmtId="44" fontId="6" fillId="38" borderId="0" xfId="47" applyFont="1" applyFill="1" applyAlignment="1">
      <alignment/>
    </xf>
    <xf numFmtId="44" fontId="6" fillId="38" borderId="0" xfId="47" applyFont="1" applyFill="1" applyAlignment="1">
      <alignment horizontal="center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/>
    </xf>
    <xf numFmtId="44" fontId="6" fillId="38" borderId="10" xfId="47" applyFont="1" applyFill="1" applyBorder="1" applyAlignment="1">
      <alignment/>
    </xf>
    <xf numFmtId="44" fontId="6" fillId="38" borderId="10" xfId="47" applyFont="1" applyFill="1" applyBorder="1" applyAlignment="1">
      <alignment horizontal="center"/>
    </xf>
    <xf numFmtId="0" fontId="4" fillId="37" borderId="9" xfId="0" applyFont="1" applyFill="1" applyBorder="1" applyAlignment="1">
      <alignment/>
    </xf>
    <xf numFmtId="0" fontId="4" fillId="37" borderId="9" xfId="0" applyFont="1" applyFill="1" applyBorder="1" applyAlignment="1">
      <alignment horizontal="center"/>
    </xf>
    <xf numFmtId="44" fontId="4" fillId="37" borderId="9" xfId="47" applyFont="1" applyFill="1" applyBorder="1" applyAlignment="1">
      <alignment horizontal="center"/>
    </xf>
    <xf numFmtId="4" fontId="6" fillId="37" borderId="12" xfId="0" applyNumberFormat="1" applyFont="1" applyFill="1" applyBorder="1" applyAlignment="1">
      <alignment/>
    </xf>
    <xf numFmtId="4" fontId="6" fillId="37" borderId="12" xfId="0" applyNumberFormat="1" applyFont="1" applyFill="1" applyBorder="1" applyAlignment="1">
      <alignment horizontal="center"/>
    </xf>
    <xf numFmtId="44" fontId="6" fillId="37" borderId="12" xfId="47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6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44" fontId="6" fillId="37" borderId="0" xfId="47" applyFont="1" applyFill="1" applyAlignment="1">
      <alignment/>
    </xf>
    <xf numFmtId="44" fontId="6" fillId="37" borderId="0" xfId="47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44" fontId="6" fillId="37" borderId="10" xfId="47" applyFont="1" applyFill="1" applyBorder="1" applyAlignment="1">
      <alignment/>
    </xf>
    <xf numFmtId="44" fontId="6" fillId="37" borderId="10" xfId="47" applyFont="1" applyFill="1" applyBorder="1" applyAlignment="1">
      <alignment horizontal="center"/>
    </xf>
    <xf numFmtId="0" fontId="9" fillId="37" borderId="15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44" fontId="6" fillId="37" borderId="15" xfId="47" applyFont="1" applyFill="1" applyBorder="1" applyAlignment="1">
      <alignment/>
    </xf>
    <xf numFmtId="44" fontId="4" fillId="37" borderId="15" xfId="47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44" fontId="6" fillId="37" borderId="0" xfId="47" applyFont="1" applyFill="1" applyBorder="1" applyAlignment="1">
      <alignment/>
    </xf>
    <xf numFmtId="44" fontId="4" fillId="37" borderId="0" xfId="47" applyNumberFormat="1" applyFont="1" applyFill="1" applyBorder="1" applyAlignment="1">
      <alignment horizontal="center"/>
    </xf>
    <xf numFmtId="44" fontId="4" fillId="37" borderId="0" xfId="47" applyFont="1" applyFill="1" applyBorder="1" applyAlignment="1">
      <alignment horizontal="center"/>
    </xf>
    <xf numFmtId="44" fontId="6" fillId="37" borderId="11" xfId="47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44" fontId="6" fillId="37" borderId="12" xfId="47" applyFont="1" applyFill="1" applyBorder="1" applyAlignment="1">
      <alignment/>
    </xf>
    <xf numFmtId="44" fontId="6" fillId="37" borderId="0" xfId="47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9" fillId="37" borderId="0" xfId="0" applyFont="1" applyFill="1" applyAlignment="1">
      <alignment/>
    </xf>
    <xf numFmtId="44" fontId="4" fillId="37" borderId="0" xfId="47" applyFont="1" applyFill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6">
      <selection activeCell="A36" sqref="A36"/>
    </sheetView>
  </sheetViews>
  <sheetFormatPr defaultColWidth="9.140625" defaultRowHeight="12.75"/>
  <cols>
    <col min="1" max="1" width="103.421875" style="0" bestFit="1" customWidth="1"/>
    <col min="2" max="2" width="27.8515625" style="0" customWidth="1"/>
    <col min="5" max="5" width="9.57421875" style="0" bestFit="1" customWidth="1"/>
    <col min="6" max="6" width="12.7109375" style="0" bestFit="1" customWidth="1"/>
  </cols>
  <sheetData>
    <row r="1" ht="15.75">
      <c r="A1" s="115" t="s">
        <v>105</v>
      </c>
    </row>
    <row r="2" spans="1:6" ht="18.75">
      <c r="A2" s="1" t="s">
        <v>0</v>
      </c>
      <c r="B2" s="169" t="s">
        <v>1</v>
      </c>
      <c r="C2" s="169"/>
      <c r="D2" s="2"/>
      <c r="E2" s="2"/>
      <c r="F2" s="3"/>
    </row>
    <row r="3" spans="1:6" ht="12.75">
      <c r="A3" s="1" t="s">
        <v>2</v>
      </c>
      <c r="B3" s="1"/>
      <c r="C3" s="4" t="s">
        <v>3</v>
      </c>
      <c r="D3" s="1"/>
      <c r="E3" s="3"/>
      <c r="F3" s="3"/>
    </row>
    <row r="4" spans="1:6" ht="12.75">
      <c r="A4" s="1" t="s">
        <v>4</v>
      </c>
      <c r="B4" s="1"/>
      <c r="C4" s="4"/>
      <c r="D4" s="1"/>
      <c r="E4" s="3"/>
      <c r="F4" s="3"/>
    </row>
    <row r="5" spans="1:6" ht="12.75">
      <c r="A5" s="1" t="s">
        <v>5</v>
      </c>
      <c r="B5" s="1"/>
      <c r="C5" s="5">
        <v>38078</v>
      </c>
      <c r="D5" s="1"/>
      <c r="E5" s="3"/>
      <c r="F5" s="3"/>
    </row>
    <row r="6" spans="1:6" ht="12.75">
      <c r="A6" s="1" t="s">
        <v>6</v>
      </c>
      <c r="B6" s="1"/>
      <c r="C6" s="4" t="s">
        <v>7</v>
      </c>
      <c r="D6" s="6"/>
      <c r="E6" s="3"/>
      <c r="F6" s="3"/>
    </row>
    <row r="7" spans="1:6" ht="13.5" thickBot="1">
      <c r="A7" s="1" t="s">
        <v>8</v>
      </c>
      <c r="B7" s="6"/>
      <c r="C7" s="7"/>
      <c r="D7" s="6"/>
      <c r="E7" s="3"/>
      <c r="F7" s="3"/>
    </row>
    <row r="8" spans="1:6" ht="13.5" thickTop="1">
      <c r="A8" s="8" t="s">
        <v>9</v>
      </c>
      <c r="B8" s="8"/>
      <c r="C8" s="9"/>
      <c r="D8" s="8">
        <v>100</v>
      </c>
      <c r="E8" s="3"/>
      <c r="F8" s="3"/>
    </row>
    <row r="9" spans="1:6" ht="12.75">
      <c r="A9" s="10" t="s">
        <v>10</v>
      </c>
      <c r="B9" s="6"/>
      <c r="C9" s="11"/>
      <c r="D9" s="10">
        <v>80</v>
      </c>
      <c r="E9" s="3"/>
      <c r="F9" s="3"/>
    </row>
    <row r="10" spans="1:6" ht="12.75">
      <c r="A10" s="10" t="s">
        <v>11</v>
      </c>
      <c r="B10" s="10"/>
      <c r="C10" s="7"/>
      <c r="D10" s="10">
        <f>D8*D16</f>
        <v>30</v>
      </c>
      <c r="E10" s="3"/>
      <c r="F10" s="3"/>
    </row>
    <row r="11" spans="1:6" ht="12.75">
      <c r="A11" s="10" t="s">
        <v>12</v>
      </c>
      <c r="B11" s="6"/>
      <c r="C11" s="7"/>
      <c r="D11" s="6">
        <f>D9*D16</f>
        <v>24</v>
      </c>
      <c r="E11" s="3"/>
      <c r="F11" s="3"/>
    </row>
    <row r="12" spans="1:6" ht="12.75">
      <c r="A12" s="6" t="s">
        <v>13</v>
      </c>
      <c r="B12" s="6"/>
      <c r="C12" s="7"/>
      <c r="D12" s="6">
        <v>4</v>
      </c>
      <c r="E12" s="3"/>
      <c r="F12" s="3"/>
    </row>
    <row r="13" spans="1:6" ht="12.75">
      <c r="A13" s="6" t="s">
        <v>14</v>
      </c>
      <c r="B13" s="6"/>
      <c r="C13" s="7"/>
      <c r="D13" s="6">
        <v>4</v>
      </c>
      <c r="E13" s="3"/>
      <c r="F13" s="3"/>
    </row>
    <row r="14" spans="1:6" ht="12.75">
      <c r="A14" s="6" t="s">
        <v>15</v>
      </c>
      <c r="B14" s="6"/>
      <c r="C14" s="7"/>
      <c r="D14" s="12">
        <v>0.009</v>
      </c>
      <c r="E14" s="3"/>
      <c r="F14" s="3"/>
    </row>
    <row r="15" spans="1:6" ht="12.75">
      <c r="A15" s="6" t="s">
        <v>16</v>
      </c>
      <c r="B15" s="6"/>
      <c r="C15" s="7"/>
      <c r="D15" s="12">
        <v>0.001</v>
      </c>
      <c r="E15" s="3"/>
      <c r="F15" s="3"/>
    </row>
    <row r="16" spans="1:6" ht="12.75">
      <c r="A16" s="6" t="s">
        <v>17</v>
      </c>
      <c r="B16" s="6"/>
      <c r="C16" s="7"/>
      <c r="D16" s="13">
        <v>0.3</v>
      </c>
      <c r="E16" s="3"/>
      <c r="F16" s="3"/>
    </row>
    <row r="17" spans="1:6" ht="12.75">
      <c r="A17" s="6" t="s">
        <v>18</v>
      </c>
      <c r="B17" s="6"/>
      <c r="C17" s="7"/>
      <c r="D17" s="13">
        <v>0.1</v>
      </c>
      <c r="E17" s="3"/>
      <c r="F17" s="3"/>
    </row>
    <row r="18" spans="1:6" ht="12.75">
      <c r="A18" s="6" t="s">
        <v>19</v>
      </c>
      <c r="B18" s="6"/>
      <c r="C18" s="7"/>
      <c r="D18" s="13">
        <v>0.05</v>
      </c>
      <c r="E18" s="3"/>
      <c r="F18" s="3"/>
    </row>
    <row r="19" spans="1:6" ht="13.5" thickBot="1">
      <c r="A19" s="6" t="s">
        <v>20</v>
      </c>
      <c r="B19" s="6"/>
      <c r="C19" s="7"/>
      <c r="D19" s="14">
        <v>1</v>
      </c>
      <c r="E19" s="3"/>
      <c r="F19" s="3"/>
    </row>
    <row r="20" spans="1:6" ht="13.5" thickTop="1">
      <c r="A20" s="15" t="s">
        <v>21</v>
      </c>
      <c r="B20" s="15"/>
      <c r="C20" s="16">
        <f>D8+D9*(D12-1)</f>
        <v>340</v>
      </c>
      <c r="D20" s="15" t="s">
        <v>22</v>
      </c>
      <c r="E20" s="3"/>
      <c r="F20" s="3"/>
    </row>
    <row r="21" spans="1:6" ht="12.75">
      <c r="A21" s="17" t="s">
        <v>23</v>
      </c>
      <c r="B21" s="17"/>
      <c r="C21" s="18">
        <f>C20*D16</f>
        <v>102</v>
      </c>
      <c r="D21" s="1" t="s">
        <v>22</v>
      </c>
      <c r="E21" s="3"/>
      <c r="F21" s="3"/>
    </row>
    <row r="22" spans="1:6" ht="12.75">
      <c r="A22" s="17" t="s">
        <v>24</v>
      </c>
      <c r="B22" s="17"/>
      <c r="C22" s="18">
        <f>C20-(C20*D17)</f>
        <v>306</v>
      </c>
      <c r="D22" s="1" t="s">
        <v>22</v>
      </c>
      <c r="E22" s="3"/>
      <c r="F22" s="3"/>
    </row>
    <row r="23" spans="1:6" ht="12.75">
      <c r="A23" s="17" t="s">
        <v>25</v>
      </c>
      <c r="B23" s="17"/>
      <c r="C23" s="19">
        <f>C21-(C21*D17)</f>
        <v>91.8</v>
      </c>
      <c r="D23" s="1" t="s">
        <v>22</v>
      </c>
      <c r="E23" s="3"/>
      <c r="F23" s="3"/>
    </row>
    <row r="24" spans="1:6" ht="12.75">
      <c r="A24" s="17" t="s">
        <v>26</v>
      </c>
      <c r="B24" s="17"/>
      <c r="C24" s="19">
        <f>C22*(1-D18)</f>
        <v>290.7</v>
      </c>
      <c r="D24" s="1" t="s">
        <v>22</v>
      </c>
      <c r="E24" s="3"/>
      <c r="F24" s="3"/>
    </row>
    <row r="25" spans="1:6" ht="12.75">
      <c r="A25" s="17" t="s">
        <v>27</v>
      </c>
      <c r="B25" s="17"/>
      <c r="C25" s="19">
        <f>C23*(1-D18)</f>
        <v>87.21</v>
      </c>
      <c r="D25" s="1" t="s">
        <v>22</v>
      </c>
      <c r="E25" s="3"/>
      <c r="F25" s="3"/>
    </row>
    <row r="26" spans="1:6" ht="12.75">
      <c r="A26" s="6"/>
      <c r="B26" s="6"/>
      <c r="C26" s="7"/>
      <c r="D26" s="6"/>
      <c r="E26" s="3"/>
      <c r="F26" s="3"/>
    </row>
    <row r="27" spans="1:6" ht="13.5" thickBot="1">
      <c r="A27" s="1" t="s">
        <v>28</v>
      </c>
      <c r="B27" s="6"/>
      <c r="C27" s="7"/>
      <c r="D27" s="6"/>
      <c r="E27" s="20">
        <v>38047</v>
      </c>
      <c r="F27" s="21">
        <f>E27</f>
        <v>38047</v>
      </c>
    </row>
    <row r="28" spans="1:6" ht="13.5" thickTop="1">
      <c r="A28" s="15" t="s">
        <v>29</v>
      </c>
      <c r="B28" s="15"/>
      <c r="C28" s="22" t="s">
        <v>30</v>
      </c>
      <c r="D28" s="23" t="s">
        <v>31</v>
      </c>
      <c r="E28" s="6"/>
      <c r="F28" s="24" t="s">
        <v>32</v>
      </c>
    </row>
    <row r="29" spans="1:6" ht="13.5" thickBot="1">
      <c r="A29" s="1"/>
      <c r="B29" s="1"/>
      <c r="C29" s="4"/>
      <c r="D29" s="25" t="s">
        <v>33</v>
      </c>
      <c r="E29" s="26"/>
      <c r="F29" s="27" t="s">
        <v>34</v>
      </c>
    </row>
    <row r="30" spans="1:6" ht="13.5" thickTop="1">
      <c r="A30" s="28" t="s">
        <v>35</v>
      </c>
      <c r="B30" s="28"/>
      <c r="C30" s="29" t="s">
        <v>36</v>
      </c>
      <c r="D30" s="30">
        <v>0.6</v>
      </c>
      <c r="E30" s="3">
        <v>728.33</v>
      </c>
      <c r="F30" s="31">
        <f aca="true" t="shared" si="0" ref="F30:F37">E30*D30</f>
        <v>436.998</v>
      </c>
    </row>
    <row r="31" spans="1:6" ht="12.75">
      <c r="A31" s="6" t="s">
        <v>37</v>
      </c>
      <c r="B31" s="6"/>
      <c r="C31" s="7" t="s">
        <v>36</v>
      </c>
      <c r="D31" s="32">
        <v>0.2</v>
      </c>
      <c r="E31" s="3">
        <v>630</v>
      </c>
      <c r="F31" s="31">
        <f t="shared" si="0"/>
        <v>126</v>
      </c>
    </row>
    <row r="32" spans="1:6" ht="12.75">
      <c r="A32" s="6" t="s">
        <v>38</v>
      </c>
      <c r="B32" s="6"/>
      <c r="C32" s="7" t="s">
        <v>36</v>
      </c>
      <c r="D32" s="33">
        <v>2</v>
      </c>
      <c r="E32" s="34">
        <v>32.5</v>
      </c>
      <c r="F32" s="31">
        <f t="shared" si="0"/>
        <v>65</v>
      </c>
    </row>
    <row r="33" spans="1:6" ht="12.75">
      <c r="A33" s="6" t="s">
        <v>39</v>
      </c>
      <c r="B33" s="6"/>
      <c r="C33" s="11" t="s">
        <v>40</v>
      </c>
      <c r="D33" s="35">
        <v>0.5</v>
      </c>
      <c r="E33" s="3">
        <v>780</v>
      </c>
      <c r="F33" s="31">
        <f t="shared" si="0"/>
        <v>390</v>
      </c>
    </row>
    <row r="34" spans="1:6" ht="12.75">
      <c r="A34" s="6" t="s">
        <v>41</v>
      </c>
      <c r="B34" s="6"/>
      <c r="C34" s="7" t="s">
        <v>36</v>
      </c>
      <c r="D34" s="33">
        <v>10</v>
      </c>
      <c r="E34" s="3">
        <v>35</v>
      </c>
      <c r="F34" s="31">
        <f t="shared" si="0"/>
        <v>350</v>
      </c>
    </row>
    <row r="35" spans="1:6" ht="12.75">
      <c r="A35" s="6" t="s">
        <v>42</v>
      </c>
      <c r="B35" s="6"/>
      <c r="C35" s="7" t="s">
        <v>43</v>
      </c>
      <c r="D35" s="32">
        <v>3.5</v>
      </c>
      <c r="E35" s="3">
        <v>49</v>
      </c>
      <c r="F35" s="31">
        <f t="shared" si="0"/>
        <v>171.5</v>
      </c>
    </row>
    <row r="36" spans="1:6" ht="12.75">
      <c r="A36" s="6" t="s">
        <v>44</v>
      </c>
      <c r="B36" s="6"/>
      <c r="C36" s="7" t="s">
        <v>45</v>
      </c>
      <c r="D36" s="32">
        <v>1</v>
      </c>
      <c r="E36" s="3">
        <v>24</v>
      </c>
      <c r="F36" s="31">
        <f t="shared" si="0"/>
        <v>24</v>
      </c>
    </row>
    <row r="37" spans="1:6" ht="12.75">
      <c r="A37" s="6" t="s">
        <v>46</v>
      </c>
      <c r="B37" s="6"/>
      <c r="C37" s="7" t="s">
        <v>47</v>
      </c>
      <c r="D37" s="32">
        <v>2.5</v>
      </c>
      <c r="E37" s="3">
        <v>3.2</v>
      </c>
      <c r="F37" s="31">
        <f t="shared" si="0"/>
        <v>8</v>
      </c>
    </row>
    <row r="38" spans="1:6" ht="13.5" thickBot="1">
      <c r="A38" s="36" t="s">
        <v>48</v>
      </c>
      <c r="B38" s="36"/>
      <c r="C38" s="37"/>
      <c r="D38" s="38"/>
      <c r="E38" s="39"/>
      <c r="F38" s="40">
        <f>SUM(F30:F37)</f>
        <v>1571.498</v>
      </c>
    </row>
    <row r="39" spans="1:6" ht="12.75">
      <c r="A39" s="1" t="s">
        <v>49</v>
      </c>
      <c r="B39" s="6"/>
      <c r="C39" s="7"/>
      <c r="D39" s="33"/>
      <c r="E39" s="3"/>
      <c r="F39" s="31"/>
    </row>
    <row r="40" spans="1:6" ht="12.75">
      <c r="A40" s="41" t="s">
        <v>50</v>
      </c>
      <c r="B40" s="41"/>
      <c r="C40" s="42" t="s">
        <v>51</v>
      </c>
      <c r="D40" s="43">
        <v>0.12</v>
      </c>
      <c r="E40" s="3">
        <v>18.897299999999998</v>
      </c>
      <c r="F40" s="31">
        <f>E40*D40</f>
        <v>2.267676</v>
      </c>
    </row>
    <row r="41" spans="1:6" ht="12.75">
      <c r="A41" s="41" t="s">
        <v>52</v>
      </c>
      <c r="B41" s="41"/>
      <c r="C41" s="42" t="s">
        <v>51</v>
      </c>
      <c r="D41" s="43">
        <v>1.73</v>
      </c>
      <c r="E41" s="3">
        <v>19.7949</v>
      </c>
      <c r="F41" s="31">
        <f>E41*D41</f>
        <v>34.245177</v>
      </c>
    </row>
    <row r="42" spans="1:6" ht="12.75">
      <c r="A42" s="41" t="s">
        <v>53</v>
      </c>
      <c r="B42" s="41"/>
      <c r="C42" s="42" t="s">
        <v>51</v>
      </c>
      <c r="D42" s="43">
        <v>0.62</v>
      </c>
      <c r="E42" s="3">
        <v>18.861</v>
      </c>
      <c r="F42" s="31">
        <f>E42*D42</f>
        <v>11.69382</v>
      </c>
    </row>
    <row r="43" spans="1:6" ht="13.5" thickBot="1">
      <c r="A43" s="36" t="s">
        <v>48</v>
      </c>
      <c r="B43" s="36"/>
      <c r="C43" s="37"/>
      <c r="D43" s="38"/>
      <c r="E43" s="39"/>
      <c r="F43" s="40">
        <f>SUM(F40:F42)</f>
        <v>48.206673</v>
      </c>
    </row>
    <row r="44" spans="1:6" ht="12.75">
      <c r="A44" s="1" t="s">
        <v>54</v>
      </c>
      <c r="B44" s="6"/>
      <c r="C44" s="7"/>
      <c r="D44" s="44"/>
      <c r="E44" s="45"/>
      <c r="F44" s="46"/>
    </row>
    <row r="45" spans="1:6" ht="12.75">
      <c r="A45" s="28" t="s">
        <v>55</v>
      </c>
      <c r="B45" s="28"/>
      <c r="C45" s="29" t="s">
        <v>51</v>
      </c>
      <c r="D45" s="33">
        <v>1.9</v>
      </c>
      <c r="E45" s="3">
        <v>22.98886</v>
      </c>
      <c r="F45" s="31">
        <f aca="true" t="shared" si="1" ref="F45:F50">E45*D45</f>
        <v>43.678833999999995</v>
      </c>
    </row>
    <row r="46" spans="1:6" ht="12.75">
      <c r="A46" s="6" t="s">
        <v>56</v>
      </c>
      <c r="B46" s="6"/>
      <c r="C46" s="7" t="s">
        <v>51</v>
      </c>
      <c r="D46" s="32">
        <v>20</v>
      </c>
      <c r="E46" s="47">
        <v>4.375</v>
      </c>
      <c r="F46" s="31">
        <f t="shared" si="1"/>
        <v>87.5</v>
      </c>
    </row>
    <row r="47" spans="1:6" ht="12.75">
      <c r="A47" s="6" t="s">
        <v>57</v>
      </c>
      <c r="B47" s="6"/>
      <c r="C47" s="7" t="s">
        <v>51</v>
      </c>
      <c r="D47" s="32">
        <v>5</v>
      </c>
      <c r="E47" s="3">
        <v>33.5631375</v>
      </c>
      <c r="F47" s="31">
        <f t="shared" si="1"/>
        <v>167.81568750000002</v>
      </c>
    </row>
    <row r="48" spans="1:6" ht="12.75">
      <c r="A48" s="6" t="s">
        <v>58</v>
      </c>
      <c r="B48" s="6"/>
      <c r="C48" s="7" t="s">
        <v>51</v>
      </c>
      <c r="D48" s="32">
        <v>8</v>
      </c>
      <c r="E48" s="47">
        <v>4.375</v>
      </c>
      <c r="F48" s="31">
        <f t="shared" si="1"/>
        <v>35</v>
      </c>
    </row>
    <row r="49" spans="1:6" ht="12.75">
      <c r="A49" s="6" t="s">
        <v>59</v>
      </c>
      <c r="B49" s="6"/>
      <c r="C49" s="7" t="s">
        <v>51</v>
      </c>
      <c r="D49" s="32">
        <v>1.9</v>
      </c>
      <c r="E49" s="3">
        <v>18.897299999999998</v>
      </c>
      <c r="F49" s="31">
        <f t="shared" si="1"/>
        <v>35.904869999999995</v>
      </c>
    </row>
    <row r="50" spans="1:6" ht="12.75">
      <c r="A50" s="6" t="s">
        <v>60</v>
      </c>
      <c r="B50" s="6"/>
      <c r="C50" s="7" t="s">
        <v>51</v>
      </c>
      <c r="D50" s="32">
        <v>8</v>
      </c>
      <c r="E50" s="47">
        <v>4.375</v>
      </c>
      <c r="F50" s="31">
        <f t="shared" si="1"/>
        <v>35</v>
      </c>
    </row>
    <row r="51" spans="1:6" ht="13.5" thickBot="1">
      <c r="A51" s="36" t="s">
        <v>48</v>
      </c>
      <c r="B51" s="36"/>
      <c r="C51" s="37"/>
      <c r="D51" s="38"/>
      <c r="E51" s="39"/>
      <c r="F51" s="40">
        <f>SUM(F45:F50)</f>
        <v>404.89939150000004</v>
      </c>
    </row>
    <row r="52" spans="1:6" ht="12.75">
      <c r="A52" s="1" t="s">
        <v>61</v>
      </c>
      <c r="B52" s="6"/>
      <c r="C52" s="11"/>
      <c r="D52" s="44"/>
      <c r="E52" s="45"/>
      <c r="F52" s="46"/>
    </row>
    <row r="53" spans="1:6" ht="12.75">
      <c r="A53" s="28" t="s">
        <v>62</v>
      </c>
      <c r="B53" s="28"/>
      <c r="C53" s="29" t="s">
        <v>51</v>
      </c>
      <c r="D53" s="33">
        <v>1</v>
      </c>
      <c r="E53" s="47">
        <v>23.39686</v>
      </c>
      <c r="F53" s="31">
        <f>E53*D53</f>
        <v>23.39686</v>
      </c>
    </row>
    <row r="54" spans="1:6" ht="12.75">
      <c r="A54" s="6" t="s">
        <v>63</v>
      </c>
      <c r="B54" s="6"/>
      <c r="C54" s="7" t="s">
        <v>51</v>
      </c>
      <c r="D54" s="32">
        <v>1.83</v>
      </c>
      <c r="E54" s="3">
        <v>35</v>
      </c>
      <c r="F54" s="31">
        <f>E54*D54</f>
        <v>64.05</v>
      </c>
    </row>
    <row r="55" spans="1:6" ht="12.75">
      <c r="A55" s="6" t="s">
        <v>64</v>
      </c>
      <c r="B55" s="6"/>
      <c r="C55" s="7" t="s">
        <v>51</v>
      </c>
      <c r="D55" s="32">
        <v>1</v>
      </c>
      <c r="E55" s="47">
        <v>4.375</v>
      </c>
      <c r="F55" s="31">
        <f>E55*D55</f>
        <v>4.375</v>
      </c>
    </row>
    <row r="56" spans="1:6" ht="12.75">
      <c r="A56" s="6" t="s">
        <v>65</v>
      </c>
      <c r="B56" s="6"/>
      <c r="C56" s="7" t="s">
        <v>51</v>
      </c>
      <c r="D56" s="32">
        <v>5</v>
      </c>
      <c r="E56" s="47">
        <v>33.5631375</v>
      </c>
      <c r="F56" s="31">
        <f>E56*D56</f>
        <v>167.81568750000002</v>
      </c>
    </row>
    <row r="57" spans="1:6" ht="13.5" thickBot="1">
      <c r="A57" s="48" t="s">
        <v>48</v>
      </c>
      <c r="B57" s="48"/>
      <c r="C57" s="49"/>
      <c r="D57" s="50"/>
      <c r="E57" s="51"/>
      <c r="F57" s="27">
        <f>SUM(F53:F56)</f>
        <v>259.63754750000004</v>
      </c>
    </row>
    <row r="58" spans="1:6" ht="13.5" thickTop="1">
      <c r="A58" s="1" t="s">
        <v>66</v>
      </c>
      <c r="B58" s="1"/>
      <c r="C58" s="4" t="s">
        <v>67</v>
      </c>
      <c r="D58" s="52"/>
      <c r="E58" s="3"/>
      <c r="F58" s="53">
        <f>SUM(F57,F51,F43,F38)</f>
        <v>2284.2416120000003</v>
      </c>
    </row>
    <row r="59" spans="1:6" ht="12.75">
      <c r="A59" s="1"/>
      <c r="B59" s="1"/>
      <c r="C59" s="4"/>
      <c r="D59" s="32"/>
      <c r="E59" s="3"/>
      <c r="F59" s="31"/>
    </row>
    <row r="60" spans="1:6" ht="13.5" thickBot="1">
      <c r="A60" s="1" t="s">
        <v>68</v>
      </c>
      <c r="B60" s="6"/>
      <c r="C60" s="7"/>
      <c r="D60" s="50"/>
      <c r="E60" s="51"/>
      <c r="F60" s="54"/>
    </row>
    <row r="61" spans="1:6" ht="13.5" thickTop="1">
      <c r="A61" s="15" t="s">
        <v>29</v>
      </c>
      <c r="B61" s="15"/>
      <c r="C61" s="22" t="s">
        <v>30</v>
      </c>
      <c r="D61" s="52" t="s">
        <v>31</v>
      </c>
      <c r="E61" s="3"/>
      <c r="F61" s="31"/>
    </row>
    <row r="62" spans="1:6" ht="13.5" thickBot="1">
      <c r="A62" s="55"/>
      <c r="B62" s="55"/>
      <c r="C62" s="56"/>
      <c r="D62" s="57" t="s">
        <v>33</v>
      </c>
      <c r="E62" s="39"/>
      <c r="F62" s="58"/>
    </row>
    <row r="63" spans="1:6" ht="12.75">
      <c r="A63" s="6" t="s">
        <v>69</v>
      </c>
      <c r="B63" s="6"/>
      <c r="C63" s="7" t="s">
        <v>36</v>
      </c>
      <c r="D63" s="33">
        <v>0.5</v>
      </c>
      <c r="E63" s="3">
        <v>863.5</v>
      </c>
      <c r="F63" s="31">
        <f>E63*D63</f>
        <v>431.75</v>
      </c>
    </row>
    <row r="64" spans="1:6" ht="12.75">
      <c r="A64" s="6" t="s">
        <v>38</v>
      </c>
      <c r="B64" s="6"/>
      <c r="C64" s="7" t="s">
        <v>36</v>
      </c>
      <c r="D64" s="32">
        <v>0.5</v>
      </c>
      <c r="E64" s="34">
        <v>32.5</v>
      </c>
      <c r="F64" s="31">
        <f>E64*D64</f>
        <v>16.25</v>
      </c>
    </row>
    <row r="65" spans="1:6" ht="12.75">
      <c r="A65" s="6" t="s">
        <v>70</v>
      </c>
      <c r="B65" s="1"/>
      <c r="C65" s="7" t="s">
        <v>71</v>
      </c>
      <c r="D65" s="32">
        <v>6</v>
      </c>
      <c r="E65" s="3">
        <v>13</v>
      </c>
      <c r="F65" s="31">
        <f>E65*D65</f>
        <v>78</v>
      </c>
    </row>
    <row r="66" spans="1:6" ht="12.75">
      <c r="A66" s="6" t="s">
        <v>72</v>
      </c>
      <c r="B66" s="6"/>
      <c r="C66" s="7" t="s">
        <v>47</v>
      </c>
      <c r="D66" s="32">
        <v>2.5</v>
      </c>
      <c r="E66" s="3">
        <v>3.2</v>
      </c>
      <c r="F66" s="31">
        <f>E66*D66</f>
        <v>8</v>
      </c>
    </row>
    <row r="67" spans="1:6" ht="13.5" thickBot="1">
      <c r="A67" s="6" t="s">
        <v>48</v>
      </c>
      <c r="B67" s="6"/>
      <c r="C67" s="7"/>
      <c r="D67" s="38"/>
      <c r="E67" s="39"/>
      <c r="F67" s="40">
        <f>SUM(F63:F66)</f>
        <v>534</v>
      </c>
    </row>
    <row r="68" spans="1:6" ht="12.75">
      <c r="A68" s="59" t="s">
        <v>61</v>
      </c>
      <c r="B68" s="60"/>
      <c r="C68" s="61"/>
      <c r="D68" s="44"/>
      <c r="E68" s="45"/>
      <c r="F68" s="46"/>
    </row>
    <row r="69" spans="1:6" ht="12.75">
      <c r="A69" s="6" t="s">
        <v>62</v>
      </c>
      <c r="B69" s="6"/>
      <c r="C69" s="7" t="s">
        <v>51</v>
      </c>
      <c r="D69" s="33">
        <v>1</v>
      </c>
      <c r="E69" s="47">
        <v>23.39686</v>
      </c>
      <c r="F69" s="31">
        <f>E69*D69</f>
        <v>23.39686</v>
      </c>
    </row>
    <row r="70" spans="1:6" ht="12.75">
      <c r="A70" s="6" t="s">
        <v>63</v>
      </c>
      <c r="B70" s="6"/>
      <c r="C70" s="7" t="s">
        <v>51</v>
      </c>
      <c r="D70" s="32">
        <v>1.8</v>
      </c>
      <c r="E70" s="3">
        <v>35</v>
      </c>
      <c r="F70" s="31">
        <f>E70*D70</f>
        <v>63</v>
      </c>
    </row>
    <row r="71" spans="1:6" ht="12.75">
      <c r="A71" s="6" t="s">
        <v>64</v>
      </c>
      <c r="B71" s="6"/>
      <c r="C71" s="7" t="s">
        <v>51</v>
      </c>
      <c r="D71" s="32">
        <v>1</v>
      </c>
      <c r="E71" s="47">
        <v>4.375</v>
      </c>
      <c r="F71" s="31">
        <f>E71*D71</f>
        <v>4.375</v>
      </c>
    </row>
    <row r="72" spans="1:6" ht="12.75">
      <c r="A72" s="6" t="s">
        <v>65</v>
      </c>
      <c r="B72" s="6"/>
      <c r="C72" s="7" t="s">
        <v>51</v>
      </c>
      <c r="D72" s="32">
        <v>5</v>
      </c>
      <c r="E72" s="47">
        <v>33.5631375</v>
      </c>
      <c r="F72" s="31">
        <f>E72*D72</f>
        <v>167.81568750000002</v>
      </c>
    </row>
    <row r="73" spans="1:6" ht="13.5" thickBot="1">
      <c r="A73" s="6" t="s">
        <v>48</v>
      </c>
      <c r="B73" s="6"/>
      <c r="C73" s="11"/>
      <c r="D73" s="50"/>
      <c r="E73" s="51"/>
      <c r="F73" s="27">
        <f>SUM(F69:F72)</f>
        <v>258.5875475</v>
      </c>
    </row>
    <row r="74" spans="1:6" ht="13.5" thickTop="1">
      <c r="A74" s="15" t="s">
        <v>73</v>
      </c>
      <c r="B74" s="15"/>
      <c r="C74" s="22" t="s">
        <v>74</v>
      </c>
      <c r="D74" s="52"/>
      <c r="E74" s="3"/>
      <c r="F74" s="53">
        <f>SUM(F73,F67)</f>
        <v>792.5875475</v>
      </c>
    </row>
    <row r="75" spans="1:6" ht="12.75">
      <c r="A75" s="1" t="s">
        <v>73</v>
      </c>
      <c r="B75" s="1"/>
      <c r="C75" s="62" t="s">
        <v>75</v>
      </c>
      <c r="D75" s="11"/>
      <c r="E75" s="3"/>
      <c r="F75" s="53">
        <f>F74*3</f>
        <v>2377.7626425</v>
      </c>
    </row>
    <row r="76" spans="1:6" ht="12.75">
      <c r="A76" s="6"/>
      <c r="B76" s="6"/>
      <c r="C76" s="7"/>
      <c r="D76" s="33"/>
      <c r="E76" s="3"/>
      <c r="F76" s="31"/>
    </row>
    <row r="77" spans="1:6" ht="13.5" thickBot="1">
      <c r="A77" s="1" t="s">
        <v>76</v>
      </c>
      <c r="B77" s="6"/>
      <c r="C77" s="11"/>
      <c r="D77" s="50"/>
      <c r="E77" s="51"/>
      <c r="F77" s="54"/>
    </row>
    <row r="78" spans="1:6" ht="13.5" thickTop="1">
      <c r="A78" s="15" t="s">
        <v>29</v>
      </c>
      <c r="B78" s="15"/>
      <c r="C78" s="22" t="s">
        <v>30</v>
      </c>
      <c r="D78" s="52" t="s">
        <v>31</v>
      </c>
      <c r="E78" s="3"/>
      <c r="F78" s="31"/>
    </row>
    <row r="79" spans="1:6" ht="12.75">
      <c r="A79" s="55"/>
      <c r="B79" s="55"/>
      <c r="C79" s="56"/>
      <c r="D79" s="63" t="s">
        <v>33</v>
      </c>
      <c r="E79" s="64"/>
      <c r="F79" s="65"/>
    </row>
    <row r="80" spans="1:6" ht="12.75">
      <c r="A80" s="6" t="s">
        <v>77</v>
      </c>
      <c r="B80" s="6"/>
      <c r="C80" s="7" t="s">
        <v>36</v>
      </c>
      <c r="D80" s="35">
        <f>D14*C22</f>
        <v>2.754</v>
      </c>
      <c r="E80" s="47">
        <v>928</v>
      </c>
      <c r="F80" s="31">
        <f>E80*D80</f>
        <v>2555.712</v>
      </c>
    </row>
    <row r="81" spans="1:6" ht="13.5" thickBot="1">
      <c r="A81" s="48" t="s">
        <v>78</v>
      </c>
      <c r="B81" s="48"/>
      <c r="C81" s="49" t="s">
        <v>36</v>
      </c>
      <c r="D81" s="49">
        <f>D15*C22</f>
        <v>0.306</v>
      </c>
      <c r="E81" s="66">
        <v>688</v>
      </c>
      <c r="F81" s="54">
        <f>E81*D81</f>
        <v>210.528</v>
      </c>
    </row>
    <row r="82" spans="1:6" ht="13.5" thickTop="1">
      <c r="A82" s="17" t="s">
        <v>79</v>
      </c>
      <c r="B82" s="10"/>
      <c r="C82" s="22" t="s">
        <v>80</v>
      </c>
      <c r="D82" s="33"/>
      <c r="E82" s="3"/>
      <c r="F82" s="53">
        <f>SUM(F80:F81)</f>
        <v>2766.24</v>
      </c>
    </row>
    <row r="83" spans="1:6" ht="12.75">
      <c r="A83" s="10"/>
      <c r="B83" s="10"/>
      <c r="C83" s="11"/>
      <c r="D83" s="33"/>
      <c r="E83" s="3"/>
      <c r="F83" s="31"/>
    </row>
    <row r="84" spans="1:6" ht="12.75">
      <c r="A84" s="67" t="s">
        <v>81</v>
      </c>
      <c r="B84" s="6"/>
      <c r="C84" s="7"/>
      <c r="D84" s="32"/>
      <c r="E84" s="3"/>
      <c r="F84" s="31"/>
    </row>
    <row r="85" spans="1:6" ht="13.5" thickBot="1">
      <c r="A85" s="1" t="s">
        <v>82</v>
      </c>
      <c r="B85" s="6"/>
      <c r="C85" s="7"/>
      <c r="D85" s="38"/>
      <c r="E85" s="39"/>
      <c r="F85" s="58"/>
    </row>
    <row r="86" spans="1:6" ht="12.75">
      <c r="A86" s="59" t="s">
        <v>83</v>
      </c>
      <c r="B86" s="60"/>
      <c r="C86" s="61"/>
      <c r="D86" s="68"/>
      <c r="E86" s="45"/>
      <c r="F86" s="46"/>
    </row>
    <row r="87" spans="1:6" ht="12.75">
      <c r="A87" s="6" t="s">
        <v>84</v>
      </c>
      <c r="B87" s="6"/>
      <c r="C87" s="7" t="s">
        <v>51</v>
      </c>
      <c r="D87" s="33">
        <f>(C20*8)/D13</f>
        <v>680</v>
      </c>
      <c r="E87" s="47">
        <v>4.375</v>
      </c>
      <c r="F87" s="31">
        <f>E87*D87</f>
        <v>2975</v>
      </c>
    </row>
    <row r="88" spans="1:6" ht="12.75">
      <c r="A88" s="6" t="s">
        <v>85</v>
      </c>
      <c r="B88" s="6"/>
      <c r="C88" s="7" t="s">
        <v>51</v>
      </c>
      <c r="D88" s="32">
        <f>C22/3.5</f>
        <v>87.42857142857143</v>
      </c>
      <c r="E88" s="3">
        <v>26.168</v>
      </c>
      <c r="F88" s="31">
        <f>E88*D88</f>
        <v>2287.830857142857</v>
      </c>
    </row>
    <row r="89" spans="1:6" ht="12.75">
      <c r="A89" s="6" t="s">
        <v>86</v>
      </c>
      <c r="B89" s="6"/>
      <c r="C89" s="7" t="s">
        <v>51</v>
      </c>
      <c r="D89" s="32">
        <f>C22/5</f>
        <v>61.2</v>
      </c>
      <c r="E89" s="3">
        <v>18.168</v>
      </c>
      <c r="F89" s="31">
        <f>E89*D89</f>
        <v>1111.8816</v>
      </c>
    </row>
    <row r="90" spans="1:6" ht="13.5" thickBot="1">
      <c r="A90" s="6" t="s">
        <v>87</v>
      </c>
      <c r="B90" s="6"/>
      <c r="C90" s="11" t="s">
        <v>51</v>
      </c>
      <c r="D90" s="50">
        <f>D89</f>
        <v>61.2</v>
      </c>
      <c r="E90" s="66">
        <v>4.375</v>
      </c>
      <c r="F90" s="54">
        <f>E90*D90</f>
        <v>267.75</v>
      </c>
    </row>
    <row r="91" spans="1:6" ht="13.5" thickTop="1">
      <c r="A91" s="15" t="s">
        <v>88</v>
      </c>
      <c r="B91" s="15"/>
      <c r="C91" s="22" t="s">
        <v>89</v>
      </c>
      <c r="D91" s="11"/>
      <c r="E91" s="3"/>
      <c r="F91" s="53">
        <f>SUM(F87:F90)</f>
        <v>6642.462457142857</v>
      </c>
    </row>
    <row r="92" spans="1:6" ht="12.75">
      <c r="A92" s="6"/>
      <c r="B92" s="6"/>
      <c r="C92" s="7"/>
      <c r="D92" s="69"/>
      <c r="E92" s="3"/>
      <c r="F92" s="31"/>
    </row>
    <row r="93" spans="1:6" ht="13.5" thickBot="1">
      <c r="A93" s="1" t="s">
        <v>90</v>
      </c>
      <c r="B93" s="6"/>
      <c r="C93" s="7"/>
      <c r="D93" s="69"/>
      <c r="E93" s="3"/>
      <c r="F93" s="31"/>
    </row>
    <row r="94" spans="1:6" ht="13.5" thickTop="1">
      <c r="A94" s="70" t="s">
        <v>91</v>
      </c>
      <c r="B94" s="70"/>
      <c r="C94" s="71"/>
      <c r="D94" s="70"/>
      <c r="E94" s="70"/>
      <c r="F94" s="72"/>
    </row>
    <row r="95" spans="1:6" ht="12.75">
      <c r="A95" s="73" t="s">
        <v>92</v>
      </c>
      <c r="B95" s="73"/>
      <c r="C95" s="74"/>
      <c r="D95" s="73"/>
      <c r="E95" s="73"/>
      <c r="F95" s="75">
        <f>F58</f>
        <v>2284.2416120000003</v>
      </c>
    </row>
    <row r="96" spans="1:6" ht="12.75">
      <c r="A96" s="76" t="s">
        <v>93</v>
      </c>
      <c r="B96" s="76"/>
      <c r="C96" s="77"/>
      <c r="D96" s="78"/>
      <c r="E96" s="79"/>
      <c r="F96" s="80">
        <f>F75</f>
        <v>2377.7626425</v>
      </c>
    </row>
    <row r="97" spans="1:6" ht="12.75">
      <c r="A97" s="76" t="s">
        <v>94</v>
      </c>
      <c r="B97" s="81"/>
      <c r="C97" s="77"/>
      <c r="D97" s="78"/>
      <c r="E97" s="79"/>
      <c r="F97" s="80">
        <f>F82</f>
        <v>2766.24</v>
      </c>
    </row>
    <row r="98" spans="1:6" ht="13.5" thickBot="1">
      <c r="A98" s="82" t="s">
        <v>95</v>
      </c>
      <c r="B98" s="82"/>
      <c r="C98" s="83"/>
      <c r="D98" s="82"/>
      <c r="E98" s="84"/>
      <c r="F98" s="85">
        <f>F91</f>
        <v>6642.462457142857</v>
      </c>
    </row>
    <row r="99" spans="1:6" ht="15" thickBot="1" thickTop="1">
      <c r="A99" s="86" t="s">
        <v>96</v>
      </c>
      <c r="B99" s="87"/>
      <c r="C99" s="88"/>
      <c r="D99" s="87"/>
      <c r="E99" s="89"/>
      <c r="F99" s="90">
        <f>SUM(F95:F98)</f>
        <v>14070.706711642855</v>
      </c>
    </row>
    <row r="100" spans="1:6" ht="13.5" thickTop="1">
      <c r="A100" s="91" t="s">
        <v>97</v>
      </c>
      <c r="B100" s="76"/>
      <c r="C100" s="92"/>
      <c r="D100" s="76"/>
      <c r="E100" s="93"/>
      <c r="F100" s="94">
        <f>F99/D12</f>
        <v>3517.676677910714</v>
      </c>
    </row>
    <row r="101" spans="1:6" ht="12.75">
      <c r="A101" s="95"/>
      <c r="B101" s="95"/>
      <c r="C101" s="95"/>
      <c r="D101" s="95"/>
      <c r="E101" s="95"/>
      <c r="F101" s="95"/>
    </row>
    <row r="102" spans="1:6" ht="12.75">
      <c r="A102" s="91" t="s">
        <v>98</v>
      </c>
      <c r="B102" s="78"/>
      <c r="C102" s="77"/>
      <c r="D102" s="78"/>
      <c r="E102" s="79"/>
      <c r="F102" s="96"/>
    </row>
    <row r="103" spans="1:6" ht="12.75">
      <c r="A103" s="97" t="s">
        <v>92</v>
      </c>
      <c r="B103" s="98"/>
      <c r="C103" s="99"/>
      <c r="D103" s="98"/>
      <c r="E103" s="100"/>
      <c r="F103" s="101">
        <f>F95/C24</f>
        <v>7.857728283453733</v>
      </c>
    </row>
    <row r="104" spans="1:6" ht="12.75">
      <c r="A104" s="91" t="s">
        <v>93</v>
      </c>
      <c r="B104" s="76"/>
      <c r="C104" s="92"/>
      <c r="D104" s="76"/>
      <c r="E104" s="93"/>
      <c r="F104" s="80">
        <f>F96/C24</f>
        <v>8.179438054695563</v>
      </c>
    </row>
    <row r="105" spans="1:6" ht="12.75">
      <c r="A105" s="91" t="s">
        <v>94</v>
      </c>
      <c r="B105" s="78"/>
      <c r="C105" s="77"/>
      <c r="D105" s="78"/>
      <c r="E105" s="79"/>
      <c r="F105" s="80">
        <f>F97/C24</f>
        <v>9.51578947368421</v>
      </c>
    </row>
    <row r="106" spans="1:6" ht="13.5" thickBot="1">
      <c r="A106" s="102" t="s">
        <v>95</v>
      </c>
      <c r="B106" s="82"/>
      <c r="C106" s="83"/>
      <c r="D106" s="82"/>
      <c r="E106" s="84"/>
      <c r="F106" s="85">
        <f>F98/C24</f>
        <v>22.849888053467</v>
      </c>
    </row>
    <row r="107" spans="1:6" ht="14.25" thickTop="1">
      <c r="A107" s="103" t="s">
        <v>34</v>
      </c>
      <c r="B107" s="78"/>
      <c r="C107" s="77"/>
      <c r="D107" s="78"/>
      <c r="E107" s="79"/>
      <c r="F107" s="95">
        <f>SUM(F103:F106)</f>
        <v>48.40284386530051</v>
      </c>
    </row>
    <row r="108" spans="1:6" ht="12.75">
      <c r="A108" s="78"/>
      <c r="B108" s="78"/>
      <c r="C108" s="77"/>
      <c r="D108" s="78"/>
      <c r="E108" s="79"/>
      <c r="F108" s="79"/>
    </row>
    <row r="109" spans="1:6" ht="13.5" thickBot="1">
      <c r="A109" s="82"/>
      <c r="B109" s="82"/>
      <c r="C109" s="83"/>
      <c r="D109" s="82"/>
      <c r="E109" s="84"/>
      <c r="F109" s="84"/>
    </row>
    <row r="110" spans="1:6" ht="13.5" thickTop="1">
      <c r="A110" s="91" t="s">
        <v>99</v>
      </c>
      <c r="B110" s="78"/>
      <c r="C110" s="77"/>
      <c r="D110" s="78"/>
      <c r="E110" s="79"/>
      <c r="F110" s="79"/>
    </row>
    <row r="111" spans="1:6" ht="12.75">
      <c r="A111" s="97" t="s">
        <v>92</v>
      </c>
      <c r="B111" s="98"/>
      <c r="C111" s="99"/>
      <c r="D111" s="98"/>
      <c r="E111" s="100"/>
      <c r="F111" s="100">
        <f>F95/C25</f>
        <v>26.192427611512446</v>
      </c>
    </row>
    <row r="112" spans="1:6" ht="12.75">
      <c r="A112" s="91" t="s">
        <v>93</v>
      </c>
      <c r="B112" s="76"/>
      <c r="C112" s="92"/>
      <c r="D112" s="76"/>
      <c r="E112" s="93"/>
      <c r="F112" s="93">
        <f>F96/C25</f>
        <v>27.264793515651874</v>
      </c>
    </row>
    <row r="113" spans="1:6" ht="12.75">
      <c r="A113" s="91" t="s">
        <v>94</v>
      </c>
      <c r="B113" s="78"/>
      <c r="C113" s="77"/>
      <c r="D113" s="78"/>
      <c r="E113" s="79"/>
      <c r="F113" s="79">
        <f>F97/C25</f>
        <v>31.719298245614034</v>
      </c>
    </row>
    <row r="114" spans="1:6" ht="13.5" thickBot="1">
      <c r="A114" s="102" t="s">
        <v>95</v>
      </c>
      <c r="B114" s="82"/>
      <c r="C114" s="83"/>
      <c r="D114" s="82"/>
      <c r="E114" s="84"/>
      <c r="F114" s="84">
        <f>F98/C25</f>
        <v>76.16629351155667</v>
      </c>
    </row>
    <row r="115" spans="1:6" ht="14.25" thickTop="1">
      <c r="A115" s="103" t="s">
        <v>34</v>
      </c>
      <c r="B115" s="78"/>
      <c r="C115" s="77"/>
      <c r="D115" s="78"/>
      <c r="E115" s="79"/>
      <c r="F115" s="104">
        <f>SUM(F111:F114)</f>
        <v>161.34281288433505</v>
      </c>
    </row>
    <row r="116" spans="1:6" ht="12.75">
      <c r="A116" s="6"/>
      <c r="B116" s="6"/>
      <c r="C116" s="7"/>
      <c r="D116" s="6"/>
      <c r="E116" s="3"/>
      <c r="F116" s="3"/>
    </row>
    <row r="117" spans="1:6" ht="13.5" thickBot="1">
      <c r="A117" s="67" t="s">
        <v>100</v>
      </c>
      <c r="B117" s="6"/>
      <c r="C117" s="7"/>
      <c r="D117" s="32"/>
      <c r="E117" s="3"/>
      <c r="F117" s="3"/>
    </row>
    <row r="118" spans="1:6" ht="12.75">
      <c r="A118" s="59" t="s">
        <v>83</v>
      </c>
      <c r="B118" s="60"/>
      <c r="C118" s="61"/>
      <c r="D118" s="44"/>
      <c r="E118" s="3"/>
      <c r="F118" s="3"/>
    </row>
    <row r="119" spans="1:6" ht="12.75">
      <c r="A119" s="6" t="s">
        <v>101</v>
      </c>
      <c r="B119" s="6"/>
      <c r="C119" s="7" t="s">
        <v>51</v>
      </c>
      <c r="D119" s="32">
        <f>C20/7</f>
        <v>48.57142857142857</v>
      </c>
      <c r="E119" s="116">
        <v>30.698</v>
      </c>
      <c r="F119" s="31">
        <f>E119*D119</f>
        <v>1491.0457142857142</v>
      </c>
    </row>
    <row r="120" spans="1:6" ht="12.75">
      <c r="A120" s="6" t="s">
        <v>86</v>
      </c>
      <c r="B120" s="6"/>
      <c r="C120" s="7" t="s">
        <v>51</v>
      </c>
      <c r="D120" s="33">
        <f>C22/5</f>
        <v>61.2</v>
      </c>
      <c r="E120" s="116">
        <v>18.168</v>
      </c>
      <c r="F120" s="31">
        <f>E120*D120</f>
        <v>1111.8816</v>
      </c>
    </row>
    <row r="121" spans="1:6" ht="13.5" thickBot="1">
      <c r="A121" s="6" t="s">
        <v>87</v>
      </c>
      <c r="B121" s="6"/>
      <c r="C121" s="11" t="s">
        <v>51</v>
      </c>
      <c r="D121" s="50">
        <f>D120</f>
        <v>61.2</v>
      </c>
      <c r="E121" s="51">
        <v>4.375</v>
      </c>
      <c r="F121" s="54">
        <f>E121*D121</f>
        <v>267.75</v>
      </c>
    </row>
    <row r="122" spans="1:6" ht="13.5" thickTop="1">
      <c r="A122" s="15" t="s">
        <v>88</v>
      </c>
      <c r="B122" s="15"/>
      <c r="C122" s="105" t="s">
        <v>102</v>
      </c>
      <c r="D122" s="33"/>
      <c r="E122" s="33"/>
      <c r="F122" s="106">
        <f>SUM(F119:F121)</f>
        <v>2870.677314285714</v>
      </c>
    </row>
    <row r="123" spans="1:6" ht="12.75">
      <c r="A123" s="6"/>
      <c r="B123" s="6"/>
      <c r="C123" s="7"/>
      <c r="D123" s="107"/>
      <c r="E123" s="3"/>
      <c r="F123" s="3"/>
    </row>
    <row r="124" spans="1:6" ht="12.75">
      <c r="A124" s="91" t="str">
        <f>"CUSTOS TOTAIS PARA "&amp;FIXED(D12,0)&amp;"cortes"</f>
        <v>CUSTOS TOTAIS PARA 4cortes</v>
      </c>
      <c r="B124" s="78"/>
      <c r="C124" s="77"/>
      <c r="D124" s="78"/>
      <c r="E124" s="79"/>
      <c r="F124" s="79"/>
    </row>
    <row r="125" spans="1:6" ht="13.5" thickBot="1">
      <c r="A125" s="108" t="s">
        <v>103</v>
      </c>
      <c r="B125" s="109"/>
      <c r="C125" s="110"/>
      <c r="D125" s="109"/>
      <c r="E125" s="111"/>
      <c r="F125" s="111"/>
    </row>
    <row r="126" spans="1:6" ht="13.5" thickTop="1">
      <c r="A126" s="91" t="s">
        <v>92</v>
      </c>
      <c r="B126" s="76"/>
      <c r="C126" s="92"/>
      <c r="D126" s="76"/>
      <c r="E126" s="93"/>
      <c r="F126" s="93">
        <f>F58</f>
        <v>2284.2416120000003</v>
      </c>
    </row>
    <row r="127" spans="1:6" ht="12.75">
      <c r="A127" s="91" t="s">
        <v>93</v>
      </c>
      <c r="B127" s="78"/>
      <c r="C127" s="77"/>
      <c r="D127" s="78"/>
      <c r="E127" s="79"/>
      <c r="F127" s="79">
        <f>F75</f>
        <v>2377.7626425</v>
      </c>
    </row>
    <row r="128" spans="1:6" ht="12.75">
      <c r="A128" s="91" t="s">
        <v>94</v>
      </c>
      <c r="B128" s="76"/>
      <c r="C128" s="92"/>
      <c r="D128" s="76"/>
      <c r="E128" s="93"/>
      <c r="F128" s="93">
        <f>F82</f>
        <v>2766.24</v>
      </c>
    </row>
    <row r="129" spans="1:6" ht="13.5" thickBot="1">
      <c r="A129" s="102" t="s">
        <v>95</v>
      </c>
      <c r="B129" s="78"/>
      <c r="C129" s="77"/>
      <c r="D129" s="78"/>
      <c r="E129" s="79"/>
      <c r="F129" s="79">
        <f>F122</f>
        <v>2870.677314285714</v>
      </c>
    </row>
    <row r="130" spans="1:6" ht="14.25" thickBot="1" thickTop="1">
      <c r="A130" s="102" t="s">
        <v>104</v>
      </c>
      <c r="B130" s="82"/>
      <c r="C130" s="83"/>
      <c r="D130" s="82"/>
      <c r="E130" s="84"/>
      <c r="F130" s="112">
        <f>SUM(F126:F129)</f>
        <v>10298.921568785714</v>
      </c>
    </row>
    <row r="131" spans="1:6" ht="13.5" thickTop="1">
      <c r="A131" s="6"/>
      <c r="B131" s="6"/>
      <c r="C131" s="7"/>
      <c r="D131" s="6"/>
      <c r="E131" s="3"/>
      <c r="F131" s="3"/>
    </row>
    <row r="132" spans="1:6" ht="13.5" thickBot="1">
      <c r="A132" s="108" t="s">
        <v>98</v>
      </c>
      <c r="B132" s="109"/>
      <c r="C132" s="110"/>
      <c r="D132" s="109"/>
      <c r="E132" s="111"/>
      <c r="F132" s="111"/>
    </row>
    <row r="133" spans="1:6" ht="13.5" thickTop="1">
      <c r="A133" s="91" t="s">
        <v>92</v>
      </c>
      <c r="B133" s="76"/>
      <c r="C133" s="92"/>
      <c r="D133" s="76"/>
      <c r="E133" s="93"/>
      <c r="F133" s="93">
        <f>F126/C24</f>
        <v>7.857728283453733</v>
      </c>
    </row>
    <row r="134" spans="1:6" ht="12.75">
      <c r="A134" s="91" t="s">
        <v>93</v>
      </c>
      <c r="B134" s="78"/>
      <c r="C134" s="77"/>
      <c r="D134" s="78"/>
      <c r="E134" s="79"/>
      <c r="F134" s="93">
        <f>F127/C24</f>
        <v>8.179438054695563</v>
      </c>
    </row>
    <row r="135" spans="1:6" ht="12.75">
      <c r="A135" s="91" t="s">
        <v>94</v>
      </c>
      <c r="B135" s="76"/>
      <c r="C135" s="92"/>
      <c r="D135" s="76"/>
      <c r="E135" s="93"/>
      <c r="F135" s="93">
        <f>F128/C24</f>
        <v>9.51578947368421</v>
      </c>
    </row>
    <row r="136" spans="1:6" ht="13.5" thickBot="1">
      <c r="A136" s="102" t="s">
        <v>95</v>
      </c>
      <c r="B136" s="78"/>
      <c r="C136" s="77"/>
      <c r="D136" s="78"/>
      <c r="E136" s="79"/>
      <c r="F136" s="93">
        <f>F129/C24</f>
        <v>9.875050960735171</v>
      </c>
    </row>
    <row r="137" spans="1:6" ht="14.25" thickBot="1" thickTop="1">
      <c r="A137" s="102" t="s">
        <v>104</v>
      </c>
      <c r="B137" s="82"/>
      <c r="C137" s="83"/>
      <c r="D137" s="82"/>
      <c r="E137" s="84"/>
      <c r="F137" s="112">
        <f>SUM(F133:F136)</f>
        <v>35.42800677256868</v>
      </c>
    </row>
    <row r="138" spans="1:6" ht="13.5" thickTop="1">
      <c r="A138" s="76"/>
      <c r="B138" s="76"/>
      <c r="C138" s="92"/>
      <c r="D138" s="76"/>
      <c r="E138" s="76"/>
      <c r="F138" s="76"/>
    </row>
    <row r="139" spans="1:6" ht="13.5" thickBot="1">
      <c r="A139" s="102" t="s">
        <v>99</v>
      </c>
      <c r="B139" s="82"/>
      <c r="C139" s="83"/>
      <c r="D139" s="82"/>
      <c r="E139" s="84"/>
      <c r="F139" s="84"/>
    </row>
    <row r="140" spans="1:6" ht="13.5" thickTop="1">
      <c r="A140" s="91" t="s">
        <v>92</v>
      </c>
      <c r="B140" s="76"/>
      <c r="C140" s="92"/>
      <c r="D140" s="76"/>
      <c r="E140" s="93"/>
      <c r="F140" s="113">
        <f>F126/C25</f>
        <v>26.192427611512446</v>
      </c>
    </row>
    <row r="141" spans="1:6" ht="12.75">
      <c r="A141" s="91" t="s">
        <v>93</v>
      </c>
      <c r="B141" s="78"/>
      <c r="C141" s="77"/>
      <c r="D141" s="78"/>
      <c r="E141" s="79"/>
      <c r="F141" s="93">
        <f>F127/C25</f>
        <v>27.264793515651874</v>
      </c>
    </row>
    <row r="142" spans="1:6" ht="12.75">
      <c r="A142" s="91" t="s">
        <v>94</v>
      </c>
      <c r="B142" s="76"/>
      <c r="C142" s="92"/>
      <c r="D142" s="76"/>
      <c r="E142" s="93"/>
      <c r="F142" s="93">
        <f>F128/C25</f>
        <v>31.719298245614034</v>
      </c>
    </row>
    <row r="143" spans="1:6" ht="13.5" thickBot="1">
      <c r="A143" s="102" t="s">
        <v>95</v>
      </c>
      <c r="B143" s="78"/>
      <c r="C143" s="77"/>
      <c r="D143" s="78"/>
      <c r="E143" s="79"/>
      <c r="F143" s="93">
        <f>F129/C25</f>
        <v>32.91683653578391</v>
      </c>
    </row>
    <row r="144" spans="1:6" ht="14.25" thickBot="1" thickTop="1">
      <c r="A144" s="102" t="s">
        <v>104</v>
      </c>
      <c r="B144" s="82"/>
      <c r="C144" s="83"/>
      <c r="D144" s="82"/>
      <c r="E144" s="84"/>
      <c r="F144" s="112">
        <f>SUM(F140:F143)</f>
        <v>118.09335590856227</v>
      </c>
    </row>
    <row r="145" ht="13.5" thickTop="1"/>
  </sheetData>
  <sheetProtection/>
  <mergeCells count="1">
    <mergeCell ref="B2:C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showGridLines="0" tabSelected="1" zoomScale="85" zoomScaleNormal="85" zoomScalePageLayoutView="0" workbookViewId="0" topLeftCell="A117">
      <selection activeCell="E154" sqref="E154"/>
    </sheetView>
  </sheetViews>
  <sheetFormatPr defaultColWidth="9.140625" defaultRowHeight="12.75"/>
  <cols>
    <col min="1" max="1" width="40.421875" style="0" customWidth="1"/>
    <col min="3" max="3" width="9.421875" style="114" customWidth="1"/>
    <col min="4" max="4" width="8.7109375" style="0" customWidth="1"/>
    <col min="5" max="5" width="12.28125" style="0" bestFit="1" customWidth="1"/>
    <col min="6" max="6" width="13.421875" style="0" bestFit="1" customWidth="1"/>
  </cols>
  <sheetData>
    <row r="1" spans="1:6" ht="18.75">
      <c r="A1" s="1" t="s">
        <v>0</v>
      </c>
      <c r="B1" s="169" t="s">
        <v>1</v>
      </c>
      <c r="C1" s="169"/>
      <c r="D1" s="2"/>
      <c r="E1" s="2"/>
      <c r="F1" s="3"/>
    </row>
    <row r="2" spans="1:6" ht="12.75">
      <c r="A2" s="1" t="s">
        <v>2</v>
      </c>
      <c r="B2" s="1"/>
      <c r="C2" s="4" t="s">
        <v>3</v>
      </c>
      <c r="D2" s="1"/>
      <c r="E2" s="3"/>
      <c r="F2" s="3"/>
    </row>
    <row r="3" spans="1:6" ht="12.75">
      <c r="A3" s="1" t="s">
        <v>4</v>
      </c>
      <c r="B3" s="1"/>
      <c r="C3" s="4"/>
      <c r="D3" s="1"/>
      <c r="E3" s="3"/>
      <c r="F3" s="3"/>
    </row>
    <row r="4" spans="1:6" ht="12.75">
      <c r="A4" s="1" t="s">
        <v>5</v>
      </c>
      <c r="B4" s="1"/>
      <c r="C4" s="5">
        <v>40787</v>
      </c>
      <c r="D4" s="1"/>
      <c r="E4" s="3"/>
      <c r="F4" s="3"/>
    </row>
    <row r="5" spans="1:6" ht="12.75">
      <c r="A5" s="1" t="s">
        <v>6</v>
      </c>
      <c r="B5" s="1"/>
      <c r="C5" s="4" t="s">
        <v>7</v>
      </c>
      <c r="D5" s="6"/>
      <c r="E5" s="3"/>
      <c r="F5" s="3"/>
    </row>
    <row r="6" spans="1:6" ht="13.5" thickBot="1">
      <c r="A6" s="1" t="s">
        <v>8</v>
      </c>
      <c r="B6" s="6"/>
      <c r="C6" s="7"/>
      <c r="D6" s="6"/>
      <c r="E6" s="3"/>
      <c r="F6" s="3"/>
    </row>
    <row r="7" spans="1:6" ht="13.5" thickTop="1">
      <c r="A7" s="8" t="s">
        <v>9</v>
      </c>
      <c r="B7" s="8"/>
      <c r="C7" s="9"/>
      <c r="D7" s="8">
        <v>100</v>
      </c>
      <c r="E7" s="3"/>
      <c r="F7" s="3"/>
    </row>
    <row r="8" spans="1:6" ht="12.75">
      <c r="A8" s="10" t="s">
        <v>10</v>
      </c>
      <c r="B8" s="6"/>
      <c r="C8" s="11"/>
      <c r="D8" s="10">
        <v>80</v>
      </c>
      <c r="E8" s="3"/>
      <c r="F8" s="3"/>
    </row>
    <row r="9" spans="1:6" ht="12.75">
      <c r="A9" s="10" t="s">
        <v>11</v>
      </c>
      <c r="B9" s="10"/>
      <c r="C9" s="7"/>
      <c r="D9" s="10">
        <f>D7*D15</f>
        <v>30</v>
      </c>
      <c r="E9" s="3"/>
      <c r="F9" s="3"/>
    </row>
    <row r="10" spans="1:6" ht="12.75">
      <c r="A10" s="10" t="s">
        <v>12</v>
      </c>
      <c r="B10" s="6"/>
      <c r="C10" s="7"/>
      <c r="D10" s="6">
        <f>D8*D15</f>
        <v>24</v>
      </c>
      <c r="E10" s="3"/>
      <c r="F10" s="3"/>
    </row>
    <row r="11" spans="1:6" ht="12.75">
      <c r="A11" s="6" t="s">
        <v>13</v>
      </c>
      <c r="B11" s="6"/>
      <c r="C11" s="7"/>
      <c r="D11" s="6">
        <v>4</v>
      </c>
      <c r="E11" s="3"/>
      <c r="F11" s="3"/>
    </row>
    <row r="12" spans="1:6" ht="12.75">
      <c r="A12" s="6" t="s">
        <v>14</v>
      </c>
      <c r="B12" s="6"/>
      <c r="C12" s="7"/>
      <c r="D12" s="6">
        <v>4</v>
      </c>
      <c r="E12" s="3"/>
      <c r="F12" s="3"/>
    </row>
    <row r="13" spans="1:6" ht="12.75">
      <c r="A13" s="6" t="s">
        <v>15</v>
      </c>
      <c r="B13" s="6"/>
      <c r="C13" s="7"/>
      <c r="D13" s="120">
        <v>0</v>
      </c>
      <c r="E13" s="3"/>
      <c r="F13" s="3"/>
    </row>
    <row r="14" spans="1:6" ht="12.75">
      <c r="A14" s="6" t="s">
        <v>16</v>
      </c>
      <c r="B14" s="6"/>
      <c r="C14" s="7"/>
      <c r="D14" s="120">
        <v>0</v>
      </c>
      <c r="E14" s="3"/>
      <c r="F14" s="3"/>
    </row>
    <row r="15" spans="1:6" ht="12.75">
      <c r="A15" s="6" t="s">
        <v>17</v>
      </c>
      <c r="B15" s="6"/>
      <c r="C15" s="7"/>
      <c r="D15" s="13">
        <v>0.3</v>
      </c>
      <c r="E15" s="3"/>
      <c r="F15" s="3"/>
    </row>
    <row r="16" spans="1:6" ht="12.75">
      <c r="A16" s="6" t="s">
        <v>18</v>
      </c>
      <c r="B16" s="6"/>
      <c r="C16" s="7"/>
      <c r="D16" s="13">
        <v>0.12</v>
      </c>
      <c r="E16" s="3"/>
      <c r="F16" s="3"/>
    </row>
    <row r="17" spans="1:6" ht="12.75">
      <c r="A17" s="6" t="s">
        <v>19</v>
      </c>
      <c r="B17" s="6"/>
      <c r="C17" s="7"/>
      <c r="D17" s="13">
        <v>0.1</v>
      </c>
      <c r="E17" s="3"/>
      <c r="F17" s="3"/>
    </row>
    <row r="18" spans="1:6" ht="13.5" thickBot="1">
      <c r="A18" s="6" t="s">
        <v>20</v>
      </c>
      <c r="B18" s="6"/>
      <c r="C18" s="7"/>
      <c r="D18" s="14">
        <v>1</v>
      </c>
      <c r="E18" s="3"/>
      <c r="F18" s="3"/>
    </row>
    <row r="19" spans="1:6" ht="13.5" thickTop="1">
      <c r="A19" s="15" t="s">
        <v>21</v>
      </c>
      <c r="B19" s="15"/>
      <c r="C19" s="16">
        <f>D7+D8*(D11-1)</f>
        <v>340</v>
      </c>
      <c r="D19" s="15" t="s">
        <v>22</v>
      </c>
      <c r="E19" s="3"/>
      <c r="F19" s="3"/>
    </row>
    <row r="20" spans="1:6" ht="12.75">
      <c r="A20" s="17" t="s">
        <v>23</v>
      </c>
      <c r="B20" s="17"/>
      <c r="C20" s="18">
        <f>C19*D15</f>
        <v>102</v>
      </c>
      <c r="D20" s="1" t="s">
        <v>22</v>
      </c>
      <c r="E20" s="3"/>
      <c r="F20" s="3"/>
    </row>
    <row r="21" spans="1:6" ht="12.75">
      <c r="A21" s="17" t="s">
        <v>24</v>
      </c>
      <c r="B21" s="17"/>
      <c r="C21" s="18">
        <f>C19-(C19*D16)</f>
        <v>299.2</v>
      </c>
      <c r="D21" s="1" t="s">
        <v>22</v>
      </c>
      <c r="E21" s="3"/>
      <c r="F21" s="3"/>
    </row>
    <row r="22" spans="1:6" ht="12.75">
      <c r="A22" s="17" t="s">
        <v>25</v>
      </c>
      <c r="B22" s="17"/>
      <c r="C22" s="19">
        <f>C20-(C20*D16)</f>
        <v>89.76</v>
      </c>
      <c r="D22" s="1" t="s">
        <v>22</v>
      </c>
      <c r="E22" s="3"/>
      <c r="F22" s="3"/>
    </row>
    <row r="23" spans="1:6" ht="12.75">
      <c r="A23" s="17" t="s">
        <v>26</v>
      </c>
      <c r="B23" s="17"/>
      <c r="C23" s="19">
        <f>C21*(1-D17)</f>
        <v>269.28</v>
      </c>
      <c r="D23" s="1" t="s">
        <v>22</v>
      </c>
      <c r="E23" s="3"/>
      <c r="F23" s="3"/>
    </row>
    <row r="24" spans="1:6" ht="12.75">
      <c r="A24" s="17" t="s">
        <v>27</v>
      </c>
      <c r="B24" s="17"/>
      <c r="C24" s="19">
        <f>C22*(1-D17)</f>
        <v>80.784</v>
      </c>
      <c r="D24" s="1" t="s">
        <v>22</v>
      </c>
      <c r="E24" s="3"/>
      <c r="F24" s="3"/>
    </row>
    <row r="25" spans="1:6" ht="12.75">
      <c r="A25" s="6"/>
      <c r="B25" s="6"/>
      <c r="C25" s="7"/>
      <c r="D25" s="6"/>
      <c r="E25" s="3"/>
      <c r="F25" s="3"/>
    </row>
    <row r="26" spans="1:6" ht="13.5" thickBot="1">
      <c r="A26" s="1" t="s">
        <v>28</v>
      </c>
      <c r="B26" s="6"/>
      <c r="C26" s="7"/>
      <c r="D26" s="6"/>
      <c r="E26" s="20">
        <v>40787</v>
      </c>
      <c r="F26" s="21">
        <f>E26</f>
        <v>40787</v>
      </c>
    </row>
    <row r="27" spans="1:6" ht="13.5" thickTop="1">
      <c r="A27" s="15" t="s">
        <v>29</v>
      </c>
      <c r="B27" s="15"/>
      <c r="C27" s="22" t="s">
        <v>30</v>
      </c>
      <c r="D27" s="23" t="s">
        <v>31</v>
      </c>
      <c r="E27" s="6"/>
      <c r="F27" s="24" t="s">
        <v>32</v>
      </c>
    </row>
    <row r="28" spans="1:6" ht="13.5" thickBot="1">
      <c r="A28" s="1"/>
      <c r="B28" s="1"/>
      <c r="C28" s="4"/>
      <c r="D28" s="25" t="s">
        <v>33</v>
      </c>
      <c r="E28" s="26"/>
      <c r="F28" s="27" t="s">
        <v>34</v>
      </c>
    </row>
    <row r="29" spans="1:6" ht="13.5" thickTop="1">
      <c r="A29" s="28" t="s">
        <v>35</v>
      </c>
      <c r="B29" s="28"/>
      <c r="C29" s="29" t="s">
        <v>36</v>
      </c>
      <c r="D29" s="30">
        <v>0.6</v>
      </c>
      <c r="E29" s="117">
        <v>758.5</v>
      </c>
      <c r="F29" s="31">
        <f aca="true" t="shared" si="0" ref="F29:F36">E29*D29</f>
        <v>455.09999999999997</v>
      </c>
    </row>
    <row r="30" spans="1:6" ht="12.75">
      <c r="A30" s="6" t="s">
        <v>37</v>
      </c>
      <c r="B30" s="6"/>
      <c r="C30" s="7" t="s">
        <v>36</v>
      </c>
      <c r="D30" s="32">
        <v>0.2</v>
      </c>
      <c r="E30" s="117">
        <v>777</v>
      </c>
      <c r="F30" s="31">
        <f t="shared" si="0"/>
        <v>155.4</v>
      </c>
    </row>
    <row r="31" spans="1:6" ht="12.75">
      <c r="A31" s="6" t="s">
        <v>38</v>
      </c>
      <c r="B31" s="6"/>
      <c r="C31" s="7" t="s">
        <v>36</v>
      </c>
      <c r="D31" s="33">
        <v>2</v>
      </c>
      <c r="E31" s="118">
        <v>33</v>
      </c>
      <c r="F31" s="31">
        <f t="shared" si="0"/>
        <v>66</v>
      </c>
    </row>
    <row r="32" spans="1:6" ht="12.75">
      <c r="A32" s="6" t="s">
        <v>39</v>
      </c>
      <c r="B32" s="6"/>
      <c r="C32" s="11" t="s">
        <v>40</v>
      </c>
      <c r="D32" s="35">
        <v>0.5</v>
      </c>
      <c r="E32" s="117">
        <v>749</v>
      </c>
      <c r="F32" s="31">
        <f t="shared" si="0"/>
        <v>374.5</v>
      </c>
    </row>
    <row r="33" spans="1:6" ht="12.75">
      <c r="A33" s="6" t="s">
        <v>41</v>
      </c>
      <c r="B33" s="6"/>
      <c r="C33" s="7" t="s">
        <v>36</v>
      </c>
      <c r="D33" s="33">
        <v>10</v>
      </c>
      <c r="E33" s="117">
        <v>47.96</v>
      </c>
      <c r="F33" s="31">
        <f t="shared" si="0"/>
        <v>479.6</v>
      </c>
    </row>
    <row r="34" spans="1:6" ht="12.75">
      <c r="A34" s="6" t="s">
        <v>42</v>
      </c>
      <c r="B34" s="6"/>
      <c r="C34" s="7" t="s">
        <v>43</v>
      </c>
      <c r="D34" s="32">
        <v>3.5</v>
      </c>
      <c r="E34" s="117">
        <v>49.2</v>
      </c>
      <c r="F34" s="31">
        <f t="shared" si="0"/>
        <v>172.20000000000002</v>
      </c>
    </row>
    <row r="35" spans="1:6" ht="12.75">
      <c r="A35" s="6" t="s">
        <v>44</v>
      </c>
      <c r="B35" s="6"/>
      <c r="C35" s="7" t="s">
        <v>45</v>
      </c>
      <c r="D35" s="119">
        <v>0.1</v>
      </c>
      <c r="E35" s="117">
        <v>24</v>
      </c>
      <c r="F35" s="31">
        <f t="shared" si="0"/>
        <v>2.4000000000000004</v>
      </c>
    </row>
    <row r="36" spans="1:6" ht="12.75">
      <c r="A36" s="6" t="s">
        <v>106</v>
      </c>
      <c r="B36" s="6"/>
      <c r="C36" s="7" t="s">
        <v>47</v>
      </c>
      <c r="D36" s="119">
        <v>0.1</v>
      </c>
      <c r="E36" s="117">
        <v>6.68</v>
      </c>
      <c r="F36" s="31">
        <f t="shared" si="0"/>
        <v>0.668</v>
      </c>
    </row>
    <row r="37" spans="1:6" ht="13.5" thickBot="1">
      <c r="A37" s="36" t="s">
        <v>48</v>
      </c>
      <c r="B37" s="36"/>
      <c r="C37" s="37"/>
      <c r="D37" s="38"/>
      <c r="E37" s="39"/>
      <c r="F37" s="40">
        <f>SUM(F29:F36)</f>
        <v>1705.868</v>
      </c>
    </row>
    <row r="38" spans="1:6" ht="12.75">
      <c r="A38" s="1" t="s">
        <v>49</v>
      </c>
      <c r="B38" s="6"/>
      <c r="C38" s="7"/>
      <c r="D38" s="33"/>
      <c r="E38" s="3"/>
      <c r="F38" s="31"/>
    </row>
    <row r="39" spans="1:6" ht="12.75">
      <c r="A39" s="41" t="s">
        <v>50</v>
      </c>
      <c r="B39" s="41"/>
      <c r="C39" s="42" t="s">
        <v>51</v>
      </c>
      <c r="D39" s="121">
        <v>0.84</v>
      </c>
      <c r="E39" s="117">
        <v>28.38</v>
      </c>
      <c r="F39" s="31">
        <f>E39*D39</f>
        <v>23.839199999999998</v>
      </c>
    </row>
    <row r="40" spans="1:6" ht="12.75">
      <c r="A40" s="41" t="s">
        <v>52</v>
      </c>
      <c r="B40" s="41"/>
      <c r="C40" s="42" t="s">
        <v>51</v>
      </c>
      <c r="D40" s="43">
        <v>1.73</v>
      </c>
      <c r="E40" s="117">
        <v>48.98</v>
      </c>
      <c r="F40" s="31">
        <f>E40*D40</f>
        <v>84.7354</v>
      </c>
    </row>
    <row r="41" spans="1:6" ht="12.75">
      <c r="A41" s="41" t="s">
        <v>53</v>
      </c>
      <c r="B41" s="41"/>
      <c r="C41" s="42" t="s">
        <v>51</v>
      </c>
      <c r="D41" s="43">
        <v>0.62</v>
      </c>
      <c r="E41" s="117">
        <v>48.01</v>
      </c>
      <c r="F41" s="31">
        <f>E41*D41</f>
        <v>29.766199999999998</v>
      </c>
    </row>
    <row r="42" spans="1:6" ht="13.5" thickBot="1">
      <c r="A42" s="36" t="s">
        <v>48</v>
      </c>
      <c r="B42" s="36"/>
      <c r="C42" s="37"/>
      <c r="D42" s="38"/>
      <c r="E42" s="39"/>
      <c r="F42" s="40">
        <f>SUM(F39:F41)</f>
        <v>138.3408</v>
      </c>
    </row>
    <row r="43" spans="1:6" ht="12.75">
      <c r="A43" s="1" t="s">
        <v>54</v>
      </c>
      <c r="B43" s="6"/>
      <c r="C43" s="7"/>
      <c r="D43" s="44"/>
      <c r="E43" s="45"/>
      <c r="F43" s="46"/>
    </row>
    <row r="44" spans="1:6" ht="12.75">
      <c r="A44" s="28" t="s">
        <v>55</v>
      </c>
      <c r="B44" s="28"/>
      <c r="C44" s="29" t="s">
        <v>51</v>
      </c>
      <c r="D44" s="33">
        <v>1.9</v>
      </c>
      <c r="E44" s="3">
        <v>48.17</v>
      </c>
      <c r="F44" s="31">
        <f aca="true" t="shared" si="1" ref="F44:F49">E44*D44</f>
        <v>91.523</v>
      </c>
    </row>
    <row r="45" spans="1:6" ht="12.75">
      <c r="A45" s="6" t="s">
        <v>56</v>
      </c>
      <c r="B45" s="6"/>
      <c r="C45" s="7" t="s">
        <v>51</v>
      </c>
      <c r="D45" s="32">
        <v>20</v>
      </c>
      <c r="E45" s="47">
        <v>4.375</v>
      </c>
      <c r="F45" s="31">
        <f t="shared" si="1"/>
        <v>87.5</v>
      </c>
    </row>
    <row r="46" spans="1:6" ht="12.75">
      <c r="A46" s="6" t="s">
        <v>57</v>
      </c>
      <c r="B46" s="6"/>
      <c r="C46" s="7" t="s">
        <v>51</v>
      </c>
      <c r="D46" s="32">
        <v>5</v>
      </c>
      <c r="E46" s="3">
        <v>33.5631375</v>
      </c>
      <c r="F46" s="31">
        <f t="shared" si="1"/>
        <v>167.81568750000002</v>
      </c>
    </row>
    <row r="47" spans="1:6" ht="12.75">
      <c r="A47" s="6" t="s">
        <v>58</v>
      </c>
      <c r="B47" s="6"/>
      <c r="C47" s="7" t="s">
        <v>51</v>
      </c>
      <c r="D47" s="32">
        <v>8</v>
      </c>
      <c r="E47" s="47">
        <v>4.375</v>
      </c>
      <c r="F47" s="31">
        <f t="shared" si="1"/>
        <v>35</v>
      </c>
    </row>
    <row r="48" spans="1:6" ht="12.75">
      <c r="A48" s="6" t="s">
        <v>59</v>
      </c>
      <c r="B48" s="6"/>
      <c r="C48" s="7" t="s">
        <v>51</v>
      </c>
      <c r="D48" s="32">
        <v>1.9</v>
      </c>
      <c r="E48" s="3">
        <v>19.17</v>
      </c>
      <c r="F48" s="31">
        <f t="shared" si="1"/>
        <v>36.423</v>
      </c>
    </row>
    <row r="49" spans="1:6" ht="12.75">
      <c r="A49" s="6" t="s">
        <v>60</v>
      </c>
      <c r="B49" s="6"/>
      <c r="C49" s="7" t="s">
        <v>51</v>
      </c>
      <c r="D49" s="32">
        <v>8</v>
      </c>
      <c r="E49" s="47">
        <v>4.375</v>
      </c>
      <c r="F49" s="31">
        <f t="shared" si="1"/>
        <v>35</v>
      </c>
    </row>
    <row r="50" spans="1:6" ht="13.5" thickBot="1">
      <c r="A50" s="36" t="s">
        <v>48</v>
      </c>
      <c r="B50" s="36"/>
      <c r="C50" s="37"/>
      <c r="D50" s="38"/>
      <c r="E50" s="39"/>
      <c r="F50" s="40">
        <f>SUM(F44:F49)</f>
        <v>453.2616875</v>
      </c>
    </row>
    <row r="51" spans="1:6" ht="12.75">
      <c r="A51" s="1" t="s">
        <v>61</v>
      </c>
      <c r="B51" s="6"/>
      <c r="C51" s="11"/>
      <c r="D51" s="44"/>
      <c r="E51" s="45"/>
      <c r="F51" s="46"/>
    </row>
    <row r="52" spans="1:6" ht="12.75">
      <c r="A52" s="28" t="s">
        <v>62</v>
      </c>
      <c r="B52" s="28"/>
      <c r="C52" s="29" t="s">
        <v>51</v>
      </c>
      <c r="D52" s="122">
        <v>0.75</v>
      </c>
      <c r="E52" s="117">
        <v>25.99</v>
      </c>
      <c r="F52" s="31">
        <f>E52*D52</f>
        <v>19.4925</v>
      </c>
    </row>
    <row r="53" spans="1:6" ht="12.75">
      <c r="A53" s="6" t="s">
        <v>63</v>
      </c>
      <c r="B53" s="6"/>
      <c r="C53" s="7" t="s">
        <v>51</v>
      </c>
      <c r="D53" s="32">
        <v>1.83</v>
      </c>
      <c r="E53" s="3">
        <v>35</v>
      </c>
      <c r="F53" s="31">
        <f>E53*D53</f>
        <v>64.05</v>
      </c>
    </row>
    <row r="54" spans="1:6" ht="12.75">
      <c r="A54" s="6" t="s">
        <v>64</v>
      </c>
      <c r="B54" s="6"/>
      <c r="C54" s="7" t="s">
        <v>51</v>
      </c>
      <c r="D54" s="32">
        <v>1</v>
      </c>
      <c r="E54" s="47">
        <v>4.375</v>
      </c>
      <c r="F54" s="31">
        <f>E54*D54</f>
        <v>4.375</v>
      </c>
    </row>
    <row r="55" spans="1:6" ht="12.75">
      <c r="A55" s="6" t="s">
        <v>65</v>
      </c>
      <c r="B55" s="6"/>
      <c r="C55" s="7" t="s">
        <v>51</v>
      </c>
      <c r="D55" s="32">
        <v>5</v>
      </c>
      <c r="E55" s="47">
        <v>33.5631375</v>
      </c>
      <c r="F55" s="31">
        <f>E55*D55</f>
        <v>167.81568750000002</v>
      </c>
    </row>
    <row r="56" spans="1:6" ht="13.5" thickBot="1">
      <c r="A56" s="48" t="s">
        <v>48</v>
      </c>
      <c r="B56" s="48"/>
      <c r="C56" s="49"/>
      <c r="D56" s="50"/>
      <c r="E56" s="51"/>
      <c r="F56" s="27">
        <f>SUM(F52:F55)</f>
        <v>255.7331875</v>
      </c>
    </row>
    <row r="57" spans="1:6" ht="13.5" thickTop="1">
      <c r="A57" s="1" t="s">
        <v>66</v>
      </c>
      <c r="B57" s="1"/>
      <c r="C57" s="4" t="s">
        <v>67</v>
      </c>
      <c r="D57" s="52"/>
      <c r="E57" s="3"/>
      <c r="F57" s="53">
        <f>SUM(F56,F50,F42,F37)</f>
        <v>2553.2036749999997</v>
      </c>
    </row>
    <row r="58" spans="1:6" ht="12.75">
      <c r="A58" s="1"/>
      <c r="B58" s="1"/>
      <c r="C58" s="4"/>
      <c r="D58" s="32"/>
      <c r="E58" s="3"/>
      <c r="F58" s="31"/>
    </row>
    <row r="59" spans="1:6" ht="13.5" thickBot="1">
      <c r="A59" s="1" t="s">
        <v>68</v>
      </c>
      <c r="B59" s="6"/>
      <c r="C59" s="7"/>
      <c r="D59" s="50"/>
      <c r="E59" s="51"/>
      <c r="F59" s="54"/>
    </row>
    <row r="60" spans="1:6" ht="13.5" thickTop="1">
      <c r="A60" s="15" t="s">
        <v>29</v>
      </c>
      <c r="B60" s="15"/>
      <c r="C60" s="22" t="s">
        <v>30</v>
      </c>
      <c r="D60" s="52" t="s">
        <v>31</v>
      </c>
      <c r="E60" s="3"/>
      <c r="F60" s="31"/>
    </row>
    <row r="61" spans="1:6" ht="13.5" thickBot="1">
      <c r="A61" s="55"/>
      <c r="B61" s="55"/>
      <c r="C61" s="56"/>
      <c r="D61" s="57" t="s">
        <v>33</v>
      </c>
      <c r="E61" s="39"/>
      <c r="F61" s="58"/>
    </row>
    <row r="62" spans="1:6" ht="12.75">
      <c r="A62" s="6" t="s">
        <v>69</v>
      </c>
      <c r="B62" s="6"/>
      <c r="C62" s="7" t="s">
        <v>36</v>
      </c>
      <c r="D62" s="33">
        <v>0.5</v>
      </c>
      <c r="E62" s="117">
        <v>785</v>
      </c>
      <c r="F62" s="31">
        <f>E62*D62</f>
        <v>392.5</v>
      </c>
    </row>
    <row r="63" spans="1:6" ht="12.75">
      <c r="A63" s="6" t="s">
        <v>38</v>
      </c>
      <c r="B63" s="6"/>
      <c r="C63" s="7" t="s">
        <v>36</v>
      </c>
      <c r="D63" s="32">
        <v>0.5</v>
      </c>
      <c r="E63" s="118">
        <v>33</v>
      </c>
      <c r="F63" s="31">
        <f>E63*D63</f>
        <v>16.5</v>
      </c>
    </row>
    <row r="64" spans="1:6" ht="12.75">
      <c r="A64" s="6" t="s">
        <v>70</v>
      </c>
      <c r="B64" s="1"/>
      <c r="C64" s="7" t="s">
        <v>71</v>
      </c>
      <c r="D64" s="32">
        <v>6</v>
      </c>
      <c r="E64" s="117">
        <v>13</v>
      </c>
      <c r="F64" s="31">
        <f>E64*D64</f>
        <v>78</v>
      </c>
    </row>
    <row r="65" spans="1:6" ht="12.75">
      <c r="A65" s="6" t="s">
        <v>72</v>
      </c>
      <c r="B65" s="6"/>
      <c r="C65" s="7" t="s">
        <v>47</v>
      </c>
      <c r="D65" s="32">
        <v>2.5</v>
      </c>
      <c r="E65" s="117">
        <v>5.64</v>
      </c>
      <c r="F65" s="31">
        <f>E65*D65</f>
        <v>14.1</v>
      </c>
    </row>
    <row r="66" spans="1:6" ht="13.5" thickBot="1">
      <c r="A66" s="6" t="s">
        <v>48</v>
      </c>
      <c r="B66" s="6"/>
      <c r="C66" s="7"/>
      <c r="D66" s="38"/>
      <c r="E66" s="39"/>
      <c r="F66" s="40">
        <f>SUM(F62:F65)</f>
        <v>501.1</v>
      </c>
    </row>
    <row r="67" spans="1:6" ht="12.75">
      <c r="A67" s="59" t="s">
        <v>61</v>
      </c>
      <c r="B67" s="60"/>
      <c r="C67" s="61"/>
      <c r="D67" s="44"/>
      <c r="E67" s="45"/>
      <c r="F67" s="46"/>
    </row>
    <row r="68" spans="1:6" ht="12.75">
      <c r="A68" s="6" t="s">
        <v>62</v>
      </c>
      <c r="B68" s="6"/>
      <c r="C68" s="7" t="s">
        <v>51</v>
      </c>
      <c r="D68" s="33">
        <v>1</v>
      </c>
      <c r="E68" s="117">
        <v>25.99</v>
      </c>
      <c r="F68" s="31">
        <f>E68*D68</f>
        <v>25.99</v>
      </c>
    </row>
    <row r="69" spans="1:6" ht="12.75">
      <c r="A69" s="6" t="s">
        <v>63</v>
      </c>
      <c r="B69" s="6"/>
      <c r="C69" s="7" t="s">
        <v>51</v>
      </c>
      <c r="D69" s="32">
        <v>1.8</v>
      </c>
      <c r="E69" s="3">
        <v>35</v>
      </c>
      <c r="F69" s="31">
        <f>E69*D69</f>
        <v>63</v>
      </c>
    </row>
    <row r="70" spans="1:6" ht="12.75">
      <c r="A70" s="6" t="s">
        <v>64</v>
      </c>
      <c r="B70" s="6"/>
      <c r="C70" s="7" t="s">
        <v>51</v>
      </c>
      <c r="D70" s="32">
        <v>1</v>
      </c>
      <c r="E70" s="47">
        <v>4.375</v>
      </c>
      <c r="F70" s="31">
        <f>E70*D70</f>
        <v>4.375</v>
      </c>
    </row>
    <row r="71" spans="1:6" ht="12.75">
      <c r="A71" s="6" t="s">
        <v>65</v>
      </c>
      <c r="B71" s="6"/>
      <c r="C71" s="7" t="s">
        <v>51</v>
      </c>
      <c r="D71" s="32">
        <v>5</v>
      </c>
      <c r="E71" s="47">
        <v>33.5631375</v>
      </c>
      <c r="F71" s="31">
        <f>E71*D71</f>
        <v>167.81568750000002</v>
      </c>
    </row>
    <row r="72" spans="1:6" ht="13.5" thickBot="1">
      <c r="A72" s="6" t="s">
        <v>48</v>
      </c>
      <c r="B72" s="6"/>
      <c r="C72" s="11"/>
      <c r="D72" s="50"/>
      <c r="E72" s="51"/>
      <c r="F72" s="27">
        <f>SUM(F68:F71)</f>
        <v>261.18068750000003</v>
      </c>
    </row>
    <row r="73" spans="1:6" ht="13.5" thickTop="1">
      <c r="A73" s="15" t="s">
        <v>73</v>
      </c>
      <c r="B73" s="15"/>
      <c r="C73" s="22" t="s">
        <v>74</v>
      </c>
      <c r="D73" s="52"/>
      <c r="E73" s="3"/>
      <c r="F73" s="53">
        <f>SUM(F72,F66)</f>
        <v>762.2806875000001</v>
      </c>
    </row>
    <row r="74" spans="1:6" ht="12.75">
      <c r="A74" s="1" t="s">
        <v>73</v>
      </c>
      <c r="B74" s="1"/>
      <c r="C74" s="62" t="s">
        <v>75</v>
      </c>
      <c r="D74" s="11"/>
      <c r="E74" s="3"/>
      <c r="F74" s="53">
        <f>F73*3</f>
        <v>2286.8420625000003</v>
      </c>
    </row>
    <row r="75" spans="1:6" ht="12.75">
      <c r="A75" s="6"/>
      <c r="B75" s="6"/>
      <c r="C75" s="7"/>
      <c r="D75" s="33"/>
      <c r="E75" s="3"/>
      <c r="F75" s="31"/>
    </row>
    <row r="76" spans="1:6" ht="13.5" thickBot="1">
      <c r="A76" s="1" t="s">
        <v>76</v>
      </c>
      <c r="B76" s="6"/>
      <c r="C76" s="11"/>
      <c r="D76" s="50"/>
      <c r="E76" s="51"/>
      <c r="F76" s="54"/>
    </row>
    <row r="77" spans="1:6" ht="13.5" thickTop="1">
      <c r="A77" s="15" t="s">
        <v>29</v>
      </c>
      <c r="B77" s="15"/>
      <c r="C77" s="22" t="s">
        <v>30</v>
      </c>
      <c r="D77" s="52" t="s">
        <v>31</v>
      </c>
      <c r="E77" s="3"/>
      <c r="F77" s="31"/>
    </row>
    <row r="78" spans="1:6" ht="12.75">
      <c r="A78" s="55"/>
      <c r="B78" s="55"/>
      <c r="C78" s="56"/>
      <c r="D78" s="63" t="s">
        <v>33</v>
      </c>
      <c r="E78" s="64"/>
      <c r="F78" s="65"/>
    </row>
    <row r="79" spans="1:6" ht="12.75">
      <c r="A79" s="123" t="s">
        <v>77</v>
      </c>
      <c r="B79" s="123"/>
      <c r="C79" s="124" t="s">
        <v>36</v>
      </c>
      <c r="D79" s="125">
        <v>0</v>
      </c>
      <c r="E79" s="126">
        <v>1191</v>
      </c>
      <c r="F79" s="127">
        <f>E79*D79</f>
        <v>0</v>
      </c>
    </row>
    <row r="80" spans="1:6" ht="12.75">
      <c r="A80" s="123" t="s">
        <v>107</v>
      </c>
      <c r="B80" s="123"/>
      <c r="C80" s="124" t="s">
        <v>36</v>
      </c>
      <c r="D80" s="125">
        <v>0</v>
      </c>
      <c r="E80" s="126"/>
      <c r="F80" s="127"/>
    </row>
    <row r="81" spans="1:6" ht="13.5" thickBot="1">
      <c r="A81" s="128" t="s">
        <v>108</v>
      </c>
      <c r="B81" s="128"/>
      <c r="C81" s="129" t="s">
        <v>36</v>
      </c>
      <c r="D81" s="125">
        <v>0</v>
      </c>
      <c r="E81" s="130">
        <v>688</v>
      </c>
      <c r="F81" s="131">
        <f>E81*D81</f>
        <v>0</v>
      </c>
    </row>
    <row r="82" spans="1:6" ht="13.5" thickTop="1">
      <c r="A82" s="17" t="s">
        <v>79</v>
      </c>
      <c r="B82" s="10"/>
      <c r="C82" s="22" t="s">
        <v>80</v>
      </c>
      <c r="D82" s="33"/>
      <c r="E82" s="3"/>
      <c r="F82" s="53">
        <f>SUM(F79:F81)</f>
        <v>0</v>
      </c>
    </row>
    <row r="83" spans="1:6" ht="12.75">
      <c r="A83" s="10"/>
      <c r="B83" s="10"/>
      <c r="C83" s="11"/>
      <c r="D83" s="33"/>
      <c r="E83" s="3"/>
      <c r="F83" s="31"/>
    </row>
    <row r="84" spans="1:6" ht="12.75">
      <c r="A84" s="67" t="s">
        <v>81</v>
      </c>
      <c r="B84" s="6"/>
      <c r="C84" s="7"/>
      <c r="D84" s="32"/>
      <c r="E84" s="3"/>
      <c r="F84" s="31"/>
    </row>
    <row r="85" spans="1:6" ht="13.5" thickBot="1">
      <c r="A85" s="1" t="s">
        <v>82</v>
      </c>
      <c r="B85" s="6"/>
      <c r="C85" s="7"/>
      <c r="D85" s="38"/>
      <c r="E85" s="39"/>
      <c r="F85" s="58"/>
    </row>
    <row r="86" spans="1:6" ht="12.75">
      <c r="A86" s="59" t="s">
        <v>83</v>
      </c>
      <c r="B86" s="60"/>
      <c r="C86" s="61"/>
      <c r="D86" s="68"/>
      <c r="E86" s="45"/>
      <c r="F86" s="46"/>
    </row>
    <row r="87" spans="1:6" ht="12.75">
      <c r="A87" s="6" t="s">
        <v>84</v>
      </c>
      <c r="B87" s="6"/>
      <c r="C87" s="7" t="s">
        <v>51</v>
      </c>
      <c r="D87" s="33">
        <f>(C19*8)/D12</f>
        <v>680</v>
      </c>
      <c r="E87" s="47">
        <v>4.375</v>
      </c>
      <c r="F87" s="31">
        <f>E87*D87</f>
        <v>2975</v>
      </c>
    </row>
    <row r="88" spans="1:6" ht="12.75">
      <c r="A88" s="6" t="s">
        <v>85</v>
      </c>
      <c r="B88" s="6"/>
      <c r="C88" s="7" t="s">
        <v>51</v>
      </c>
      <c r="D88" s="32">
        <f>C21/3.5</f>
        <v>85.48571428571428</v>
      </c>
      <c r="E88" s="3">
        <v>26.168</v>
      </c>
      <c r="F88" s="31">
        <f>E88*D88</f>
        <v>2236.990171428571</v>
      </c>
    </row>
    <row r="89" spans="1:6" ht="12.75">
      <c r="A89" s="6" t="s">
        <v>86</v>
      </c>
      <c r="B89" s="6"/>
      <c r="C89" s="7" t="s">
        <v>51</v>
      </c>
      <c r="D89" s="32">
        <f>C21/5</f>
        <v>59.839999999999996</v>
      </c>
      <c r="E89" s="3">
        <v>18.168</v>
      </c>
      <c r="F89" s="31">
        <f>E89*D89</f>
        <v>1087.17312</v>
      </c>
    </row>
    <row r="90" spans="1:6" ht="13.5" thickBot="1">
      <c r="A90" s="6" t="s">
        <v>87</v>
      </c>
      <c r="B90" s="6"/>
      <c r="C90" s="11" t="s">
        <v>51</v>
      </c>
      <c r="D90" s="50">
        <f>D89</f>
        <v>59.839999999999996</v>
      </c>
      <c r="E90" s="66">
        <v>4.375</v>
      </c>
      <c r="F90" s="54">
        <f>E90*D90</f>
        <v>261.8</v>
      </c>
    </row>
    <row r="91" spans="1:6" ht="13.5" thickTop="1">
      <c r="A91" s="15" t="s">
        <v>88</v>
      </c>
      <c r="B91" s="15"/>
      <c r="C91" s="22" t="s">
        <v>89</v>
      </c>
      <c r="D91" s="11"/>
      <c r="E91" s="3"/>
      <c r="F91" s="53">
        <f>SUM(F87:F90)</f>
        <v>6560.963291428571</v>
      </c>
    </row>
    <row r="92" spans="1:6" ht="12.75">
      <c r="A92" s="6"/>
      <c r="B92" s="6"/>
      <c r="C92" s="7"/>
      <c r="D92" s="69"/>
      <c r="E92" s="3"/>
      <c r="F92" s="31"/>
    </row>
    <row r="93" spans="1:6" ht="13.5" thickBot="1">
      <c r="A93" s="1" t="s">
        <v>90</v>
      </c>
      <c r="B93" s="6"/>
      <c r="C93" s="7"/>
      <c r="D93" s="69"/>
      <c r="E93" s="3"/>
      <c r="F93" s="31"/>
    </row>
    <row r="94" spans="1:6" ht="13.5" thickTop="1">
      <c r="A94" s="132" t="s">
        <v>91</v>
      </c>
      <c r="B94" s="132"/>
      <c r="C94" s="133"/>
      <c r="D94" s="132"/>
      <c r="E94" s="132"/>
      <c r="F94" s="134"/>
    </row>
    <row r="95" spans="1:6" ht="12.75">
      <c r="A95" s="135" t="s">
        <v>92</v>
      </c>
      <c r="B95" s="135"/>
      <c r="C95" s="136"/>
      <c r="D95" s="135"/>
      <c r="E95" s="135"/>
      <c r="F95" s="137">
        <f>F57</f>
        <v>2553.2036749999997</v>
      </c>
    </row>
    <row r="96" spans="1:6" ht="12.75">
      <c r="A96" s="138" t="s">
        <v>93</v>
      </c>
      <c r="B96" s="138"/>
      <c r="C96" s="139"/>
      <c r="D96" s="140"/>
      <c r="E96" s="141"/>
      <c r="F96" s="142">
        <f>F74</f>
        <v>2286.8420625000003</v>
      </c>
    </row>
    <row r="97" spans="1:6" ht="12.75">
      <c r="A97" s="138" t="s">
        <v>94</v>
      </c>
      <c r="B97" s="143"/>
      <c r="C97" s="139"/>
      <c r="D97" s="140"/>
      <c r="E97" s="141"/>
      <c r="F97" s="142">
        <f>F82</f>
        <v>0</v>
      </c>
    </row>
    <row r="98" spans="1:6" ht="13.5" thickBot="1">
      <c r="A98" s="144" t="s">
        <v>95</v>
      </c>
      <c r="B98" s="144"/>
      <c r="C98" s="145"/>
      <c r="D98" s="144"/>
      <c r="E98" s="146"/>
      <c r="F98" s="147">
        <f>F91</f>
        <v>6560.963291428571</v>
      </c>
    </row>
    <row r="99" spans="1:6" ht="15" thickBot="1" thickTop="1">
      <c r="A99" s="148" t="s">
        <v>96</v>
      </c>
      <c r="B99" s="149"/>
      <c r="C99" s="150"/>
      <c r="D99" s="149"/>
      <c r="E99" s="151"/>
      <c r="F99" s="152">
        <f>SUM(F95:F98)</f>
        <v>11401.009028928573</v>
      </c>
    </row>
    <row r="100" spans="1:6" ht="13.5" thickTop="1">
      <c r="A100" s="153" t="s">
        <v>97</v>
      </c>
      <c r="B100" s="138"/>
      <c r="C100" s="154"/>
      <c r="D100" s="138"/>
      <c r="E100" s="155"/>
      <c r="F100" s="156">
        <f>F99/D11</f>
        <v>2850.252257232143</v>
      </c>
    </row>
    <row r="101" spans="1:6" ht="12.75">
      <c r="A101" s="157"/>
      <c r="B101" s="157"/>
      <c r="C101" s="157"/>
      <c r="D101" s="157"/>
      <c r="E101" s="157"/>
      <c r="F101" s="157"/>
    </row>
    <row r="102" spans="1:6" ht="12.75">
      <c r="A102" s="153" t="s">
        <v>98</v>
      </c>
      <c r="B102" s="140"/>
      <c r="C102" s="139"/>
      <c r="D102" s="140"/>
      <c r="E102" s="141"/>
      <c r="F102" s="158"/>
    </row>
    <row r="103" spans="1:6" ht="12.75">
      <c r="A103" s="159" t="s">
        <v>92</v>
      </c>
      <c r="B103" s="160"/>
      <c r="C103" s="161"/>
      <c r="D103" s="160"/>
      <c r="E103" s="162"/>
      <c r="F103" s="163">
        <f>F95/C23</f>
        <v>9.481594158496732</v>
      </c>
    </row>
    <row r="104" spans="1:6" ht="12.75">
      <c r="A104" s="153" t="s">
        <v>93</v>
      </c>
      <c r="B104" s="138"/>
      <c r="C104" s="154"/>
      <c r="D104" s="138"/>
      <c r="E104" s="155"/>
      <c r="F104" s="142">
        <f>F96/C23</f>
        <v>8.49243190173797</v>
      </c>
    </row>
    <row r="105" spans="1:6" ht="12.75">
      <c r="A105" s="153" t="s">
        <v>94</v>
      </c>
      <c r="B105" s="140"/>
      <c r="C105" s="139"/>
      <c r="D105" s="140"/>
      <c r="E105" s="141"/>
      <c r="F105" s="142">
        <f>F97/C23</f>
        <v>0</v>
      </c>
    </row>
    <row r="106" spans="1:6" ht="13.5" thickBot="1">
      <c r="A106" s="164" t="s">
        <v>95</v>
      </c>
      <c r="B106" s="144"/>
      <c r="C106" s="145"/>
      <c r="D106" s="144"/>
      <c r="E106" s="146"/>
      <c r="F106" s="147">
        <f>F98/C23</f>
        <v>24.36483694083694</v>
      </c>
    </row>
    <row r="107" spans="1:6" ht="14.25" thickTop="1">
      <c r="A107" s="165" t="s">
        <v>34</v>
      </c>
      <c r="B107" s="140"/>
      <c r="C107" s="139"/>
      <c r="D107" s="140"/>
      <c r="E107" s="141"/>
      <c r="F107" s="157">
        <f>SUM(F103:F106)</f>
        <v>42.338863001071644</v>
      </c>
    </row>
    <row r="108" spans="1:6" ht="12.75">
      <c r="A108" s="140"/>
      <c r="B108" s="140"/>
      <c r="C108" s="139"/>
      <c r="D108" s="140"/>
      <c r="E108" s="141"/>
      <c r="F108" s="141"/>
    </row>
    <row r="109" spans="1:6" ht="13.5" thickBot="1">
      <c r="A109" s="144"/>
      <c r="B109" s="144"/>
      <c r="C109" s="145"/>
      <c r="D109" s="144"/>
      <c r="E109" s="146"/>
      <c r="F109" s="146"/>
    </row>
    <row r="110" spans="1:6" ht="13.5" thickTop="1">
      <c r="A110" s="153" t="s">
        <v>99</v>
      </c>
      <c r="B110" s="140"/>
      <c r="C110" s="139"/>
      <c r="D110" s="140"/>
      <c r="E110" s="141"/>
      <c r="F110" s="141"/>
    </row>
    <row r="111" spans="1:6" ht="12.75">
      <c r="A111" s="159" t="s">
        <v>92</v>
      </c>
      <c r="B111" s="160"/>
      <c r="C111" s="161"/>
      <c r="D111" s="160"/>
      <c r="E111" s="162"/>
      <c r="F111" s="162">
        <f>F95/C24</f>
        <v>31.60531386165577</v>
      </c>
    </row>
    <row r="112" spans="1:6" ht="12.75">
      <c r="A112" s="153" t="s">
        <v>93</v>
      </c>
      <c r="B112" s="138"/>
      <c r="C112" s="154"/>
      <c r="D112" s="138"/>
      <c r="E112" s="155"/>
      <c r="F112" s="155">
        <f>F96/C24</f>
        <v>28.30810633912656</v>
      </c>
    </row>
    <row r="113" spans="1:6" ht="12.75">
      <c r="A113" s="153" t="s">
        <v>94</v>
      </c>
      <c r="B113" s="140"/>
      <c r="C113" s="139"/>
      <c r="D113" s="140"/>
      <c r="E113" s="141"/>
      <c r="F113" s="141">
        <f>F97/C24</f>
        <v>0</v>
      </c>
    </row>
    <row r="114" spans="1:6" ht="13.5" thickBot="1">
      <c r="A114" s="164" t="s">
        <v>95</v>
      </c>
      <c r="B114" s="144"/>
      <c r="C114" s="145"/>
      <c r="D114" s="144"/>
      <c r="E114" s="146"/>
      <c r="F114" s="146">
        <f>F98/C24</f>
        <v>81.21612313612313</v>
      </c>
    </row>
    <row r="115" spans="1:6" ht="14.25" thickTop="1">
      <c r="A115" s="165" t="s">
        <v>34</v>
      </c>
      <c r="B115" s="140"/>
      <c r="C115" s="139"/>
      <c r="D115" s="140"/>
      <c r="E115" s="141"/>
      <c r="F115" s="166">
        <f>SUM(F111:F114)</f>
        <v>141.12954333690544</v>
      </c>
    </row>
    <row r="116" spans="1:6" ht="12.75">
      <c r="A116" s="6"/>
      <c r="B116" s="6"/>
      <c r="C116" s="7"/>
      <c r="D116" s="6"/>
      <c r="E116" s="3"/>
      <c r="F116" s="3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</sheetData>
  <sheetProtection/>
  <mergeCells count="1">
    <mergeCell ref="B1:C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9.00390625" style="0" customWidth="1"/>
    <col min="5" max="5" width="10.57421875" style="0" bestFit="1" customWidth="1"/>
    <col min="6" max="6" width="12.7109375" style="0" bestFit="1" customWidth="1"/>
  </cols>
  <sheetData>
    <row r="1" spans="1:6" ht="18.75">
      <c r="A1" s="1" t="s">
        <v>0</v>
      </c>
      <c r="B1" s="169" t="s">
        <v>1</v>
      </c>
      <c r="C1" s="169"/>
      <c r="D1" s="2"/>
      <c r="E1" s="2"/>
      <c r="F1" s="3"/>
    </row>
    <row r="2" spans="1:6" ht="12.75">
      <c r="A2" s="1" t="s">
        <v>2</v>
      </c>
      <c r="B2" s="1"/>
      <c r="C2" s="4" t="s">
        <v>3</v>
      </c>
      <c r="D2" s="1"/>
      <c r="E2" s="3"/>
      <c r="F2" s="3"/>
    </row>
    <row r="3" spans="1:6" ht="12.75">
      <c r="A3" s="1" t="s">
        <v>4</v>
      </c>
      <c r="B3" s="1"/>
      <c r="C3" s="4"/>
      <c r="D3" s="1"/>
      <c r="E3" s="3"/>
      <c r="F3" s="3"/>
    </row>
    <row r="4" spans="1:6" ht="12.75">
      <c r="A4" s="1" t="s">
        <v>5</v>
      </c>
      <c r="B4" s="1"/>
      <c r="C4" s="5">
        <v>38337</v>
      </c>
      <c r="D4" s="1"/>
      <c r="E4" s="3"/>
      <c r="F4" s="3"/>
    </row>
    <row r="5" spans="1:6" ht="12.75">
      <c r="A5" s="1" t="s">
        <v>6</v>
      </c>
      <c r="B5" s="1"/>
      <c r="C5" s="4" t="s">
        <v>7</v>
      </c>
      <c r="D5" s="6"/>
      <c r="E5" s="3"/>
      <c r="F5" s="3"/>
    </row>
    <row r="6" spans="1:6" ht="13.5" thickBot="1">
      <c r="A6" s="1" t="s">
        <v>8</v>
      </c>
      <c r="B6" s="6"/>
      <c r="C6" s="7"/>
      <c r="D6" s="6"/>
      <c r="E6" s="3"/>
      <c r="F6" s="3"/>
    </row>
    <row r="7" spans="1:6" ht="13.5" thickTop="1">
      <c r="A7" s="8" t="s">
        <v>9</v>
      </c>
      <c r="B7" s="8"/>
      <c r="C7" s="9"/>
      <c r="D7" s="8">
        <v>100</v>
      </c>
      <c r="E7" s="3"/>
      <c r="F7" s="3"/>
    </row>
    <row r="8" spans="1:6" ht="12.75">
      <c r="A8" s="10" t="s">
        <v>10</v>
      </c>
      <c r="B8" s="6"/>
      <c r="C8" s="11"/>
      <c r="D8" s="10">
        <v>80</v>
      </c>
      <c r="E8" s="3"/>
      <c r="F8" s="3"/>
    </row>
    <row r="9" spans="1:6" ht="12.75">
      <c r="A9" s="10" t="s">
        <v>11</v>
      </c>
      <c r="B9" s="10"/>
      <c r="C9" s="7"/>
      <c r="D9" s="10">
        <f>D7*D15</f>
        <v>30</v>
      </c>
      <c r="E9" s="3"/>
      <c r="F9" s="3"/>
    </row>
    <row r="10" spans="1:6" ht="12.75">
      <c r="A10" s="10" t="s">
        <v>12</v>
      </c>
      <c r="B10" s="6"/>
      <c r="C10" s="7"/>
      <c r="D10" s="6">
        <f>D8*D15</f>
        <v>24</v>
      </c>
      <c r="E10" s="3"/>
      <c r="F10" s="3"/>
    </row>
    <row r="11" spans="1:6" ht="12.75">
      <c r="A11" s="6" t="s">
        <v>13</v>
      </c>
      <c r="B11" s="6"/>
      <c r="C11" s="7"/>
      <c r="D11" s="6">
        <v>4</v>
      </c>
      <c r="E11" s="3"/>
      <c r="F11" s="3"/>
    </row>
    <row r="12" spans="1:6" ht="12.75">
      <c r="A12" s="6" t="s">
        <v>14</v>
      </c>
      <c r="B12" s="6"/>
      <c r="C12" s="7"/>
      <c r="D12" s="6">
        <v>4</v>
      </c>
      <c r="E12" s="3"/>
      <c r="F12" s="3"/>
    </row>
    <row r="13" spans="1:6" ht="12.75">
      <c r="A13" s="6" t="s">
        <v>15</v>
      </c>
      <c r="B13" s="6"/>
      <c r="C13" s="7"/>
      <c r="D13" s="120">
        <v>0.009</v>
      </c>
      <c r="E13" s="3"/>
      <c r="F13" s="3"/>
    </row>
    <row r="14" spans="1:6" ht="12.75">
      <c r="A14" s="6" t="s">
        <v>16</v>
      </c>
      <c r="B14" s="6"/>
      <c r="C14" s="7"/>
      <c r="D14" s="120">
        <v>0.001</v>
      </c>
      <c r="E14" s="3"/>
      <c r="F14" s="3"/>
    </row>
    <row r="15" spans="1:6" ht="12.75">
      <c r="A15" s="6" t="s">
        <v>17</v>
      </c>
      <c r="B15" s="6"/>
      <c r="C15" s="7"/>
      <c r="D15" s="13">
        <v>0.3</v>
      </c>
      <c r="E15" s="3"/>
      <c r="F15" s="3"/>
    </row>
    <row r="16" spans="1:6" ht="12.75">
      <c r="A16" s="6" t="s">
        <v>18</v>
      </c>
      <c r="B16" s="6"/>
      <c r="C16" s="7"/>
      <c r="D16" s="13">
        <v>0.12</v>
      </c>
      <c r="E16" s="3"/>
      <c r="F16" s="3"/>
    </row>
    <row r="17" spans="1:6" ht="12.75">
      <c r="A17" s="6" t="s">
        <v>19</v>
      </c>
      <c r="B17" s="6"/>
      <c r="C17" s="7"/>
      <c r="D17" s="13">
        <v>0.1</v>
      </c>
      <c r="E17" s="3"/>
      <c r="F17" s="3"/>
    </row>
    <row r="18" spans="1:6" ht="13.5" thickBot="1">
      <c r="A18" s="6" t="s">
        <v>20</v>
      </c>
      <c r="B18" s="6"/>
      <c r="C18" s="7"/>
      <c r="D18" s="14">
        <v>1</v>
      </c>
      <c r="E18" s="3"/>
      <c r="F18" s="3"/>
    </row>
    <row r="19" spans="1:6" ht="13.5" thickTop="1">
      <c r="A19" s="15" t="s">
        <v>21</v>
      </c>
      <c r="B19" s="15"/>
      <c r="C19" s="16">
        <f>D7+D8*(D11-1)</f>
        <v>340</v>
      </c>
      <c r="D19" s="15" t="s">
        <v>22</v>
      </c>
      <c r="E19" s="3"/>
      <c r="F19" s="3"/>
    </row>
    <row r="20" spans="1:6" ht="12.75">
      <c r="A20" s="17" t="s">
        <v>23</v>
      </c>
      <c r="B20" s="17"/>
      <c r="C20" s="18">
        <f>C19*D15</f>
        <v>102</v>
      </c>
      <c r="D20" s="1" t="s">
        <v>22</v>
      </c>
      <c r="E20" s="3"/>
      <c r="F20" s="3"/>
    </row>
    <row r="21" spans="1:6" ht="12.75">
      <c r="A21" s="17" t="s">
        <v>24</v>
      </c>
      <c r="B21" s="17"/>
      <c r="C21" s="18">
        <f>C19-(C19*D16)</f>
        <v>299.2</v>
      </c>
      <c r="D21" s="1" t="s">
        <v>22</v>
      </c>
      <c r="E21" s="3"/>
      <c r="F21" s="3"/>
    </row>
    <row r="22" spans="1:6" ht="12.75">
      <c r="A22" s="17" t="s">
        <v>25</v>
      </c>
      <c r="B22" s="17"/>
      <c r="C22" s="19">
        <f>C20-(C20*D16)</f>
        <v>89.76</v>
      </c>
      <c r="D22" s="1" t="s">
        <v>22</v>
      </c>
      <c r="E22" s="3"/>
      <c r="F22" s="3"/>
    </row>
    <row r="23" spans="1:6" ht="12.75">
      <c r="A23" s="17" t="s">
        <v>26</v>
      </c>
      <c r="B23" s="17"/>
      <c r="C23" s="19">
        <f>C21*(1-D17)</f>
        <v>269.28</v>
      </c>
      <c r="D23" s="1" t="s">
        <v>22</v>
      </c>
      <c r="E23" s="3"/>
      <c r="F23" s="3"/>
    </row>
    <row r="24" spans="1:6" ht="12.75">
      <c r="A24" s="17" t="s">
        <v>27</v>
      </c>
      <c r="B24" s="17"/>
      <c r="C24" s="19">
        <f>C22*(1-D17)</f>
        <v>80.784</v>
      </c>
      <c r="D24" s="1" t="s">
        <v>22</v>
      </c>
      <c r="E24" s="3"/>
      <c r="F24" s="3"/>
    </row>
    <row r="25" spans="1:6" ht="12.75">
      <c r="A25" s="6"/>
      <c r="B25" s="6"/>
      <c r="C25" s="7"/>
      <c r="D25" s="6"/>
      <c r="E25" s="3"/>
      <c r="F25" s="3"/>
    </row>
    <row r="26" spans="1:6" ht="13.5" thickBot="1">
      <c r="A26" s="1" t="s">
        <v>28</v>
      </c>
      <c r="B26" s="6"/>
      <c r="C26" s="7"/>
      <c r="D26" s="6"/>
      <c r="E26" s="20">
        <v>38307</v>
      </c>
      <c r="F26" s="21">
        <f>E26</f>
        <v>38307</v>
      </c>
    </row>
    <row r="27" spans="1:6" ht="13.5" thickTop="1">
      <c r="A27" s="15" t="s">
        <v>29</v>
      </c>
      <c r="B27" s="15"/>
      <c r="C27" s="22" t="s">
        <v>30</v>
      </c>
      <c r="D27" s="23" t="s">
        <v>31</v>
      </c>
      <c r="E27" s="6"/>
      <c r="F27" s="24" t="s">
        <v>32</v>
      </c>
    </row>
    <row r="28" spans="1:6" ht="13.5" thickBot="1">
      <c r="A28" s="1"/>
      <c r="B28" s="1"/>
      <c r="C28" s="4"/>
      <c r="D28" s="25" t="s">
        <v>33</v>
      </c>
      <c r="E28" s="26"/>
      <c r="F28" s="27" t="s">
        <v>34</v>
      </c>
    </row>
    <row r="29" spans="1:6" ht="13.5" thickTop="1">
      <c r="A29" s="28" t="s">
        <v>35</v>
      </c>
      <c r="B29" s="28"/>
      <c r="C29" s="29" t="s">
        <v>36</v>
      </c>
      <c r="D29" s="30">
        <v>0.6</v>
      </c>
      <c r="E29" s="117">
        <v>758.5</v>
      </c>
      <c r="F29" s="31">
        <f aca="true" t="shared" si="0" ref="F29:F36">E29*D29</f>
        <v>455.09999999999997</v>
      </c>
    </row>
    <row r="30" spans="1:6" ht="12.75">
      <c r="A30" s="6" t="s">
        <v>37</v>
      </c>
      <c r="B30" s="6"/>
      <c r="C30" s="7" t="s">
        <v>36</v>
      </c>
      <c r="D30" s="32">
        <v>0.2</v>
      </c>
      <c r="E30" s="117">
        <v>777</v>
      </c>
      <c r="F30" s="31">
        <f t="shared" si="0"/>
        <v>155.4</v>
      </c>
    </row>
    <row r="31" spans="1:6" ht="12.75">
      <c r="A31" s="6" t="s">
        <v>38</v>
      </c>
      <c r="B31" s="6"/>
      <c r="C31" s="7" t="s">
        <v>36</v>
      </c>
      <c r="D31" s="33">
        <v>2</v>
      </c>
      <c r="E31" s="118">
        <v>33</v>
      </c>
      <c r="F31" s="31">
        <f t="shared" si="0"/>
        <v>66</v>
      </c>
    </row>
    <row r="32" spans="1:6" ht="12.75">
      <c r="A32" s="6" t="s">
        <v>39</v>
      </c>
      <c r="B32" s="6"/>
      <c r="C32" s="11" t="s">
        <v>40</v>
      </c>
      <c r="D32" s="35">
        <v>0.5</v>
      </c>
      <c r="E32" s="117">
        <v>749</v>
      </c>
      <c r="F32" s="31">
        <f t="shared" si="0"/>
        <v>374.5</v>
      </c>
    </row>
    <row r="33" spans="1:6" ht="12.75">
      <c r="A33" s="6" t="s">
        <v>41</v>
      </c>
      <c r="B33" s="6"/>
      <c r="C33" s="7" t="s">
        <v>36</v>
      </c>
      <c r="D33" s="33">
        <v>10</v>
      </c>
      <c r="E33" s="117">
        <v>47.96</v>
      </c>
      <c r="F33" s="31">
        <f t="shared" si="0"/>
        <v>479.6</v>
      </c>
    </row>
    <row r="34" spans="1:6" ht="12.75">
      <c r="A34" s="6" t="s">
        <v>42</v>
      </c>
      <c r="B34" s="6"/>
      <c r="C34" s="7" t="s">
        <v>43</v>
      </c>
      <c r="D34" s="32">
        <v>3.5</v>
      </c>
      <c r="E34" s="117">
        <v>49.2</v>
      </c>
      <c r="F34" s="31">
        <f t="shared" si="0"/>
        <v>172.20000000000002</v>
      </c>
    </row>
    <row r="35" spans="1:6" ht="12.75">
      <c r="A35" s="6" t="s">
        <v>44</v>
      </c>
      <c r="B35" s="6"/>
      <c r="C35" s="7" t="s">
        <v>45</v>
      </c>
      <c r="D35" s="119">
        <v>0.1</v>
      </c>
      <c r="E35" s="117">
        <v>24</v>
      </c>
      <c r="F35" s="31">
        <f t="shared" si="0"/>
        <v>2.4000000000000004</v>
      </c>
    </row>
    <row r="36" spans="1:6" ht="12.75">
      <c r="A36" s="6" t="s">
        <v>106</v>
      </c>
      <c r="B36" s="6"/>
      <c r="C36" s="7" t="s">
        <v>47</v>
      </c>
      <c r="D36" s="119">
        <v>0.1</v>
      </c>
      <c r="E36" s="117">
        <v>6.68</v>
      </c>
      <c r="F36" s="31">
        <f t="shared" si="0"/>
        <v>0.668</v>
      </c>
    </row>
    <row r="37" spans="1:6" ht="13.5" thickBot="1">
      <c r="A37" s="36" t="s">
        <v>48</v>
      </c>
      <c r="B37" s="36"/>
      <c r="C37" s="37"/>
      <c r="D37" s="38"/>
      <c r="E37" s="39"/>
      <c r="F37" s="40">
        <f>SUM(F29:F36)</f>
        <v>1705.868</v>
      </c>
    </row>
    <row r="38" spans="1:6" ht="12.75">
      <c r="A38" s="1" t="s">
        <v>49</v>
      </c>
      <c r="B38" s="6"/>
      <c r="C38" s="7"/>
      <c r="D38" s="33"/>
      <c r="E38" s="3"/>
      <c r="F38" s="31"/>
    </row>
    <row r="39" spans="1:6" ht="12.75">
      <c r="A39" s="41" t="s">
        <v>50</v>
      </c>
      <c r="B39" s="41"/>
      <c r="C39" s="42" t="s">
        <v>51</v>
      </c>
      <c r="D39" s="121">
        <v>0.84</v>
      </c>
      <c r="E39" s="117">
        <v>28.38</v>
      </c>
      <c r="F39" s="31">
        <f>E39*D39</f>
        <v>23.839199999999998</v>
      </c>
    </row>
    <row r="40" spans="1:6" ht="12.75">
      <c r="A40" s="41" t="s">
        <v>52</v>
      </c>
      <c r="B40" s="41"/>
      <c r="C40" s="42" t="s">
        <v>51</v>
      </c>
      <c r="D40" s="43">
        <v>1.73</v>
      </c>
      <c r="E40" s="117">
        <v>48.98</v>
      </c>
      <c r="F40" s="31">
        <f>E40*D40</f>
        <v>84.7354</v>
      </c>
    </row>
    <row r="41" spans="1:6" ht="12.75">
      <c r="A41" s="41" t="s">
        <v>53</v>
      </c>
      <c r="B41" s="41"/>
      <c r="C41" s="42" t="s">
        <v>51</v>
      </c>
      <c r="D41" s="43">
        <v>0.62</v>
      </c>
      <c r="E41" s="117">
        <v>48.01</v>
      </c>
      <c r="F41" s="31">
        <f>E41*D41</f>
        <v>29.766199999999998</v>
      </c>
    </row>
    <row r="42" spans="1:6" ht="13.5" thickBot="1">
      <c r="A42" s="36" t="s">
        <v>48</v>
      </c>
      <c r="B42" s="36"/>
      <c r="C42" s="37"/>
      <c r="D42" s="38"/>
      <c r="E42" s="39"/>
      <c r="F42" s="40">
        <f>SUM(F39:F41)</f>
        <v>138.3408</v>
      </c>
    </row>
    <row r="43" spans="1:6" ht="12.75">
      <c r="A43" s="1" t="s">
        <v>54</v>
      </c>
      <c r="B43" s="6"/>
      <c r="C43" s="7"/>
      <c r="D43" s="44"/>
      <c r="E43" s="45"/>
      <c r="F43" s="46"/>
    </row>
    <row r="44" spans="1:6" ht="12.75">
      <c r="A44" s="28" t="s">
        <v>55</v>
      </c>
      <c r="B44" s="28"/>
      <c r="C44" s="29" t="s">
        <v>51</v>
      </c>
      <c r="D44" s="33">
        <v>1.9</v>
      </c>
      <c r="E44" s="3">
        <v>48.17</v>
      </c>
      <c r="F44" s="31">
        <f aca="true" t="shared" si="1" ref="F44:F49">E44*D44</f>
        <v>91.523</v>
      </c>
    </row>
    <row r="45" spans="1:6" ht="12.75">
      <c r="A45" s="6" t="s">
        <v>56</v>
      </c>
      <c r="B45" s="6"/>
      <c r="C45" s="7" t="s">
        <v>51</v>
      </c>
      <c r="D45" s="32">
        <v>20</v>
      </c>
      <c r="E45" s="47">
        <v>4.375</v>
      </c>
      <c r="F45" s="31">
        <f t="shared" si="1"/>
        <v>87.5</v>
      </c>
    </row>
    <row r="46" spans="1:6" ht="12.75">
      <c r="A46" s="6" t="s">
        <v>57</v>
      </c>
      <c r="B46" s="6"/>
      <c r="C46" s="7" t="s">
        <v>51</v>
      </c>
      <c r="D46" s="32">
        <v>5</v>
      </c>
      <c r="E46" s="3">
        <v>33.5631375</v>
      </c>
      <c r="F46" s="31">
        <f t="shared" si="1"/>
        <v>167.81568750000002</v>
      </c>
    </row>
    <row r="47" spans="1:6" ht="12.75">
      <c r="A47" s="6" t="s">
        <v>58</v>
      </c>
      <c r="B47" s="6"/>
      <c r="C47" s="7" t="s">
        <v>51</v>
      </c>
      <c r="D47" s="32">
        <v>8</v>
      </c>
      <c r="E47" s="47">
        <v>4.375</v>
      </c>
      <c r="F47" s="31">
        <f t="shared" si="1"/>
        <v>35</v>
      </c>
    </row>
    <row r="48" spans="1:6" ht="12.75">
      <c r="A48" s="6" t="s">
        <v>59</v>
      </c>
      <c r="B48" s="6"/>
      <c r="C48" s="7" t="s">
        <v>51</v>
      </c>
      <c r="D48" s="32">
        <v>1.9</v>
      </c>
      <c r="E48" s="3">
        <v>19.17</v>
      </c>
      <c r="F48" s="31">
        <f t="shared" si="1"/>
        <v>36.423</v>
      </c>
    </row>
    <row r="49" spans="1:6" ht="12.75">
      <c r="A49" s="6" t="s">
        <v>60</v>
      </c>
      <c r="B49" s="6"/>
      <c r="C49" s="7" t="s">
        <v>51</v>
      </c>
      <c r="D49" s="32">
        <v>8</v>
      </c>
      <c r="E49" s="47">
        <v>4.375</v>
      </c>
      <c r="F49" s="31">
        <f t="shared" si="1"/>
        <v>35</v>
      </c>
    </row>
    <row r="50" spans="1:6" ht="13.5" thickBot="1">
      <c r="A50" s="36" t="s">
        <v>48</v>
      </c>
      <c r="B50" s="36"/>
      <c r="C50" s="37"/>
      <c r="D50" s="38"/>
      <c r="E50" s="39"/>
      <c r="F50" s="40">
        <f>SUM(F44:F49)</f>
        <v>453.2616875</v>
      </c>
    </row>
    <row r="51" spans="1:6" ht="12.75">
      <c r="A51" s="1" t="s">
        <v>61</v>
      </c>
      <c r="B51" s="6"/>
      <c r="C51" s="11"/>
      <c r="D51" s="44"/>
      <c r="E51" s="45"/>
      <c r="F51" s="46"/>
    </row>
    <row r="52" spans="1:6" ht="12.75">
      <c r="A52" s="28" t="s">
        <v>62</v>
      </c>
      <c r="B52" s="28"/>
      <c r="C52" s="29" t="s">
        <v>51</v>
      </c>
      <c r="D52" s="122">
        <v>0.75</v>
      </c>
      <c r="E52" s="117">
        <v>25.99</v>
      </c>
      <c r="F52" s="31">
        <f>E52*D52</f>
        <v>19.4925</v>
      </c>
    </row>
    <row r="53" spans="1:6" ht="12.75">
      <c r="A53" s="6" t="s">
        <v>63</v>
      </c>
      <c r="B53" s="6"/>
      <c r="C53" s="7" t="s">
        <v>51</v>
      </c>
      <c r="D53" s="32">
        <v>1.83</v>
      </c>
      <c r="E53" s="3">
        <v>35</v>
      </c>
      <c r="F53" s="31">
        <f>E53*D53</f>
        <v>64.05</v>
      </c>
    </row>
    <row r="54" spans="1:6" ht="12.75">
      <c r="A54" s="6" t="s">
        <v>64</v>
      </c>
      <c r="B54" s="6"/>
      <c r="C54" s="7" t="s">
        <v>51</v>
      </c>
      <c r="D54" s="32">
        <v>1</v>
      </c>
      <c r="E54" s="47">
        <v>4.375</v>
      </c>
      <c r="F54" s="31">
        <f>E54*D54</f>
        <v>4.375</v>
      </c>
    </row>
    <row r="55" spans="1:6" ht="12.75">
      <c r="A55" s="6" t="s">
        <v>65</v>
      </c>
      <c r="B55" s="6"/>
      <c r="C55" s="7" t="s">
        <v>51</v>
      </c>
      <c r="D55" s="32">
        <v>5</v>
      </c>
      <c r="E55" s="47">
        <v>33.5631375</v>
      </c>
      <c r="F55" s="31">
        <f>E55*D55</f>
        <v>167.81568750000002</v>
      </c>
    </row>
    <row r="56" spans="1:6" ht="13.5" thickBot="1">
      <c r="A56" s="48" t="s">
        <v>48</v>
      </c>
      <c r="B56" s="48"/>
      <c r="C56" s="49"/>
      <c r="D56" s="50"/>
      <c r="E56" s="51"/>
      <c r="F56" s="27">
        <f>SUM(F52:F55)</f>
        <v>255.7331875</v>
      </c>
    </row>
    <row r="57" spans="1:6" ht="13.5" thickTop="1">
      <c r="A57" s="1" t="s">
        <v>66</v>
      </c>
      <c r="B57" s="1"/>
      <c r="C57" s="4" t="s">
        <v>67</v>
      </c>
      <c r="D57" s="52"/>
      <c r="E57" s="3"/>
      <c r="F57" s="53">
        <f>SUM(F56,F50,F42,F37)</f>
        <v>2553.2036749999997</v>
      </c>
    </row>
    <row r="58" spans="1:6" ht="12.75">
      <c r="A58" s="1"/>
      <c r="B58" s="1"/>
      <c r="C58" s="4"/>
      <c r="D58" s="32"/>
      <c r="E58" s="3"/>
      <c r="F58" s="31"/>
    </row>
    <row r="59" spans="1:6" ht="13.5" thickBot="1">
      <c r="A59" s="1" t="s">
        <v>68</v>
      </c>
      <c r="B59" s="6"/>
      <c r="C59" s="7"/>
      <c r="D59" s="50"/>
      <c r="E59" s="51"/>
      <c r="F59" s="54"/>
    </row>
    <row r="60" spans="1:6" ht="13.5" thickTop="1">
      <c r="A60" s="15" t="s">
        <v>29</v>
      </c>
      <c r="B60" s="15"/>
      <c r="C60" s="22" t="s">
        <v>30</v>
      </c>
      <c r="D60" s="52" t="s">
        <v>31</v>
      </c>
      <c r="E60" s="3"/>
      <c r="F60" s="31"/>
    </row>
    <row r="61" spans="1:6" ht="13.5" thickBot="1">
      <c r="A61" s="55"/>
      <c r="B61" s="55"/>
      <c r="C61" s="56"/>
      <c r="D61" s="57" t="s">
        <v>33</v>
      </c>
      <c r="E61" s="39"/>
      <c r="F61" s="58"/>
    </row>
    <row r="62" spans="1:6" ht="12.75">
      <c r="A62" s="6" t="s">
        <v>69</v>
      </c>
      <c r="B62" s="6"/>
      <c r="C62" s="7" t="s">
        <v>36</v>
      </c>
      <c r="D62" s="33">
        <v>0.5</v>
      </c>
      <c r="E62" s="117">
        <v>785</v>
      </c>
      <c r="F62" s="31">
        <f>E62*D62</f>
        <v>392.5</v>
      </c>
    </row>
    <row r="63" spans="1:6" ht="12.75">
      <c r="A63" s="6" t="s">
        <v>38</v>
      </c>
      <c r="B63" s="6"/>
      <c r="C63" s="7" t="s">
        <v>36</v>
      </c>
      <c r="D63" s="32">
        <v>0.5</v>
      </c>
      <c r="E63" s="118">
        <v>33</v>
      </c>
      <c r="F63" s="31">
        <f>E63*D63</f>
        <v>16.5</v>
      </c>
    </row>
    <row r="64" spans="1:6" ht="12.75">
      <c r="A64" s="6" t="s">
        <v>70</v>
      </c>
      <c r="B64" s="1"/>
      <c r="C64" s="7" t="s">
        <v>71</v>
      </c>
      <c r="D64" s="32">
        <v>6</v>
      </c>
      <c r="E64" s="117">
        <v>13</v>
      </c>
      <c r="F64" s="31">
        <f>E64*D64</f>
        <v>78</v>
      </c>
    </row>
    <row r="65" spans="1:6" ht="12.75">
      <c r="A65" s="6" t="s">
        <v>72</v>
      </c>
      <c r="B65" s="6"/>
      <c r="C65" s="7" t="s">
        <v>47</v>
      </c>
      <c r="D65" s="32">
        <v>2.5</v>
      </c>
      <c r="E65" s="117">
        <v>5.64</v>
      </c>
      <c r="F65" s="31">
        <f>E65*D65</f>
        <v>14.1</v>
      </c>
    </row>
    <row r="66" spans="1:6" ht="13.5" thickBot="1">
      <c r="A66" s="6" t="s">
        <v>48</v>
      </c>
      <c r="B66" s="6"/>
      <c r="C66" s="7"/>
      <c r="D66" s="38"/>
      <c r="E66" s="39"/>
      <c r="F66" s="40">
        <f>SUM(F62:F65)</f>
        <v>501.1</v>
      </c>
    </row>
    <row r="67" spans="1:6" ht="12.75">
      <c r="A67" s="59" t="s">
        <v>61</v>
      </c>
      <c r="B67" s="60"/>
      <c r="C67" s="61"/>
      <c r="D67" s="44"/>
      <c r="E67" s="45"/>
      <c r="F67" s="46"/>
    </row>
    <row r="68" spans="1:6" ht="12.75">
      <c r="A68" s="6" t="s">
        <v>62</v>
      </c>
      <c r="B68" s="6"/>
      <c r="C68" s="7" t="s">
        <v>51</v>
      </c>
      <c r="D68" s="33">
        <v>1</v>
      </c>
      <c r="E68" s="117">
        <v>25.99</v>
      </c>
      <c r="F68" s="31">
        <f>E68*D68</f>
        <v>25.99</v>
      </c>
    </row>
    <row r="69" spans="1:6" ht="12.75">
      <c r="A69" s="6" t="s">
        <v>63</v>
      </c>
      <c r="B69" s="6"/>
      <c r="C69" s="7" t="s">
        <v>51</v>
      </c>
      <c r="D69" s="32">
        <v>1.8</v>
      </c>
      <c r="E69" s="3">
        <v>35</v>
      </c>
      <c r="F69" s="31">
        <f>E69*D69</f>
        <v>63</v>
      </c>
    </row>
    <row r="70" spans="1:6" ht="12.75">
      <c r="A70" s="6" t="s">
        <v>64</v>
      </c>
      <c r="B70" s="6"/>
      <c r="C70" s="7" t="s">
        <v>51</v>
      </c>
      <c r="D70" s="32">
        <v>1</v>
      </c>
      <c r="E70" s="47">
        <v>4.375</v>
      </c>
      <c r="F70" s="31">
        <f>E70*D70</f>
        <v>4.375</v>
      </c>
    </row>
    <row r="71" spans="1:6" ht="12.75">
      <c r="A71" s="6" t="s">
        <v>65</v>
      </c>
      <c r="B71" s="6"/>
      <c r="C71" s="7" t="s">
        <v>51</v>
      </c>
      <c r="D71" s="32">
        <v>5</v>
      </c>
      <c r="E71" s="47">
        <v>33.5631375</v>
      </c>
      <c r="F71" s="31">
        <f>E71*D71</f>
        <v>167.81568750000002</v>
      </c>
    </row>
    <row r="72" spans="1:6" ht="13.5" thickBot="1">
      <c r="A72" s="6" t="s">
        <v>48</v>
      </c>
      <c r="B72" s="6"/>
      <c r="C72" s="11"/>
      <c r="D72" s="50"/>
      <c r="E72" s="51"/>
      <c r="F72" s="27">
        <f>SUM(F68:F71)</f>
        <v>261.18068750000003</v>
      </c>
    </row>
    <row r="73" spans="1:6" ht="13.5" thickTop="1">
      <c r="A73" s="15" t="s">
        <v>73</v>
      </c>
      <c r="B73" s="15"/>
      <c r="C73" s="22" t="s">
        <v>74</v>
      </c>
      <c r="D73" s="52"/>
      <c r="E73" s="3"/>
      <c r="F73" s="53">
        <f>SUM(F72,F66)</f>
        <v>762.2806875000001</v>
      </c>
    </row>
    <row r="74" spans="1:6" ht="12.75">
      <c r="A74" s="1" t="s">
        <v>73</v>
      </c>
      <c r="B74" s="1"/>
      <c r="C74" s="62" t="s">
        <v>75</v>
      </c>
      <c r="D74" s="11"/>
      <c r="E74" s="3"/>
      <c r="F74" s="53">
        <f>F73*3</f>
        <v>2286.8420625000003</v>
      </c>
    </row>
    <row r="75" spans="1:6" ht="12.75">
      <c r="A75" s="6"/>
      <c r="B75" s="6"/>
      <c r="C75" s="7"/>
      <c r="D75" s="33"/>
      <c r="E75" s="3"/>
      <c r="F75" s="31"/>
    </row>
    <row r="76" spans="1:6" ht="13.5" thickBot="1">
      <c r="A76" s="1" t="s">
        <v>76</v>
      </c>
      <c r="B76" s="6"/>
      <c r="C76" s="11"/>
      <c r="D76" s="50"/>
      <c r="E76" s="51"/>
      <c r="F76" s="54"/>
    </row>
    <row r="77" spans="1:6" ht="13.5" thickTop="1">
      <c r="A77" s="15" t="s">
        <v>29</v>
      </c>
      <c r="B77" s="15"/>
      <c r="C77" s="22" t="s">
        <v>30</v>
      </c>
      <c r="D77" s="52" t="s">
        <v>31</v>
      </c>
      <c r="E77" s="3"/>
      <c r="F77" s="31"/>
    </row>
    <row r="78" spans="1:6" ht="12.75">
      <c r="A78" s="55"/>
      <c r="B78" s="55"/>
      <c r="C78" s="56"/>
      <c r="D78" s="63" t="s">
        <v>33</v>
      </c>
      <c r="E78" s="64"/>
      <c r="F78" s="65"/>
    </row>
    <row r="79" spans="1:6" ht="12.75">
      <c r="A79" s="123" t="s">
        <v>77</v>
      </c>
      <c r="B79" s="123"/>
      <c r="C79" s="124" t="s">
        <v>36</v>
      </c>
      <c r="D79" s="125">
        <f>D13*C21</f>
        <v>2.6927999999999996</v>
      </c>
      <c r="E79" s="126">
        <v>1191</v>
      </c>
      <c r="F79" s="127">
        <f>E79*D79</f>
        <v>3207.1247999999996</v>
      </c>
    </row>
    <row r="80" spans="1:6" ht="12.75">
      <c r="A80" s="123" t="s">
        <v>109</v>
      </c>
      <c r="B80" s="123"/>
      <c r="C80" s="124" t="s">
        <v>36</v>
      </c>
      <c r="D80" s="125">
        <f>D14*C21</f>
        <v>0.2992</v>
      </c>
      <c r="E80" s="126">
        <v>621</v>
      </c>
      <c r="F80" s="127">
        <f>E80*D80</f>
        <v>185.8032</v>
      </c>
    </row>
    <row r="81" spans="1:6" ht="12.75">
      <c r="A81" s="123" t="s">
        <v>107</v>
      </c>
      <c r="B81" s="123"/>
      <c r="C81" s="124" t="s">
        <v>36</v>
      </c>
      <c r="D81" s="125">
        <v>0</v>
      </c>
      <c r="E81" s="126">
        <v>600</v>
      </c>
      <c r="F81" s="127"/>
    </row>
    <row r="82" spans="1:6" ht="13.5" thickBot="1">
      <c r="A82" s="128" t="s">
        <v>108</v>
      </c>
      <c r="B82" s="128"/>
      <c r="C82" s="129" t="s">
        <v>36</v>
      </c>
      <c r="D82" s="125">
        <v>0</v>
      </c>
      <c r="E82" s="130">
        <v>3500</v>
      </c>
      <c r="F82" s="131">
        <f>E82*D82</f>
        <v>0</v>
      </c>
    </row>
    <row r="83" spans="1:6" ht="13.5" thickTop="1">
      <c r="A83" s="17" t="s">
        <v>79</v>
      </c>
      <c r="B83" s="10"/>
      <c r="C83" s="22" t="s">
        <v>80</v>
      </c>
      <c r="D83" s="33"/>
      <c r="E83" s="3"/>
      <c r="F83" s="53">
        <f>SUM(F79:F82)</f>
        <v>3392.9279999999994</v>
      </c>
    </row>
    <row r="84" spans="1:6" ht="12.75">
      <c r="A84" s="10"/>
      <c r="B84" s="10"/>
      <c r="C84" s="11"/>
      <c r="D84" s="33"/>
      <c r="E84" s="3"/>
      <c r="F84" s="31"/>
    </row>
    <row r="85" spans="1:6" ht="12.75">
      <c r="A85" s="67" t="s">
        <v>81</v>
      </c>
      <c r="B85" s="6"/>
      <c r="C85" s="7"/>
      <c r="D85" s="32"/>
      <c r="E85" s="3"/>
      <c r="F85" s="31"/>
    </row>
    <row r="86" spans="1:6" ht="13.5" thickBot="1">
      <c r="A86" s="1" t="s">
        <v>82</v>
      </c>
      <c r="B86" s="6"/>
      <c r="C86" s="7"/>
      <c r="D86" s="38"/>
      <c r="E86" s="39"/>
      <c r="F86" s="58"/>
    </row>
    <row r="87" spans="1:6" ht="12.75">
      <c r="A87" s="59" t="s">
        <v>83</v>
      </c>
      <c r="B87" s="60"/>
      <c r="C87" s="61"/>
      <c r="D87" s="68"/>
      <c r="E87" s="45"/>
      <c r="F87" s="46"/>
    </row>
    <row r="88" spans="1:6" ht="12.75">
      <c r="A88" s="6" t="s">
        <v>84</v>
      </c>
      <c r="B88" s="6"/>
      <c r="C88" s="7" t="s">
        <v>51</v>
      </c>
      <c r="D88" s="33">
        <f>(C19*8)/D12</f>
        <v>680</v>
      </c>
      <c r="E88" s="47">
        <v>4.375</v>
      </c>
      <c r="F88" s="31">
        <f>E88*D88</f>
        <v>2975</v>
      </c>
    </row>
    <row r="89" spans="1:6" ht="12.75">
      <c r="A89" s="6" t="s">
        <v>85</v>
      </c>
      <c r="B89" s="6"/>
      <c r="C89" s="7" t="s">
        <v>51</v>
      </c>
      <c r="D89" s="32">
        <f>C21/3.5</f>
        <v>85.48571428571428</v>
      </c>
      <c r="E89" s="3">
        <v>26.168</v>
      </c>
      <c r="F89" s="31">
        <f>E89*D89</f>
        <v>2236.990171428571</v>
      </c>
    </row>
    <row r="90" spans="1:6" ht="12.75">
      <c r="A90" s="6" t="s">
        <v>86</v>
      </c>
      <c r="B90" s="6"/>
      <c r="C90" s="7" t="s">
        <v>51</v>
      </c>
      <c r="D90" s="32">
        <f>C21/5</f>
        <v>59.839999999999996</v>
      </c>
      <c r="E90" s="3">
        <v>18.168</v>
      </c>
      <c r="F90" s="31">
        <f>E90*D90</f>
        <v>1087.17312</v>
      </c>
    </row>
    <row r="91" spans="1:6" ht="13.5" thickBot="1">
      <c r="A91" s="6" t="s">
        <v>87</v>
      </c>
      <c r="B91" s="6"/>
      <c r="C91" s="11" t="s">
        <v>51</v>
      </c>
      <c r="D91" s="50">
        <f>D90</f>
        <v>59.839999999999996</v>
      </c>
      <c r="E91" s="66">
        <v>4.375</v>
      </c>
      <c r="F91" s="54">
        <f>E91*D91</f>
        <v>261.8</v>
      </c>
    </row>
    <row r="92" spans="1:6" ht="13.5" thickTop="1">
      <c r="A92" s="15" t="s">
        <v>88</v>
      </c>
      <c r="B92" s="15"/>
      <c r="C92" s="22" t="s">
        <v>89</v>
      </c>
      <c r="D92" s="11"/>
      <c r="E92" s="3"/>
      <c r="F92" s="53">
        <f>SUM(F88:F91)</f>
        <v>6560.963291428571</v>
      </c>
    </row>
    <row r="93" spans="1:6" ht="12.75">
      <c r="A93" s="6"/>
      <c r="B93" s="6"/>
      <c r="C93" s="7"/>
      <c r="D93" s="69"/>
      <c r="E93" s="3"/>
      <c r="F93" s="31"/>
    </row>
    <row r="94" spans="1:6" ht="13.5" thickBot="1">
      <c r="A94" s="1" t="s">
        <v>90</v>
      </c>
      <c r="B94" s="6"/>
      <c r="C94" s="7"/>
      <c r="D94" s="69"/>
      <c r="E94" s="3"/>
      <c r="F94" s="31"/>
    </row>
    <row r="95" spans="1:6" ht="13.5" thickTop="1">
      <c r="A95" s="132" t="s">
        <v>91</v>
      </c>
      <c r="B95" s="132"/>
      <c r="C95" s="133"/>
      <c r="D95" s="132"/>
      <c r="E95" s="132"/>
      <c r="F95" s="134"/>
    </row>
    <row r="96" spans="1:6" ht="12.75">
      <c r="A96" s="135" t="s">
        <v>92</v>
      </c>
      <c r="B96" s="135"/>
      <c r="C96" s="136"/>
      <c r="D96" s="135"/>
      <c r="E96" s="135"/>
      <c r="F96" s="137">
        <f>F57</f>
        <v>2553.2036749999997</v>
      </c>
    </row>
    <row r="97" spans="1:6" ht="12.75">
      <c r="A97" s="138" t="s">
        <v>93</v>
      </c>
      <c r="B97" s="138"/>
      <c r="C97" s="139"/>
      <c r="D97" s="140"/>
      <c r="E97" s="141"/>
      <c r="F97" s="142">
        <f>F74</f>
        <v>2286.8420625000003</v>
      </c>
    </row>
    <row r="98" spans="1:6" ht="12.75">
      <c r="A98" s="138" t="s">
        <v>94</v>
      </c>
      <c r="B98" s="143"/>
      <c r="C98" s="139"/>
      <c r="D98" s="140"/>
      <c r="E98" s="141"/>
      <c r="F98" s="142">
        <f>F83</f>
        <v>3392.9279999999994</v>
      </c>
    </row>
    <row r="99" spans="1:6" ht="13.5" thickBot="1">
      <c r="A99" s="144" t="s">
        <v>95</v>
      </c>
      <c r="B99" s="144"/>
      <c r="C99" s="145"/>
      <c r="D99" s="144"/>
      <c r="E99" s="146"/>
      <c r="F99" s="147">
        <f>F92</f>
        <v>6560.963291428571</v>
      </c>
    </row>
    <row r="100" spans="1:6" ht="15" thickBot="1" thickTop="1">
      <c r="A100" s="148" t="s">
        <v>96</v>
      </c>
      <c r="B100" s="149"/>
      <c r="C100" s="150"/>
      <c r="D100" s="149"/>
      <c r="E100" s="151"/>
      <c r="F100" s="152">
        <f>SUM(F96:F99)</f>
        <v>14793.937028928573</v>
      </c>
    </row>
    <row r="101" spans="1:6" ht="13.5" thickTop="1">
      <c r="A101" s="153" t="s">
        <v>97</v>
      </c>
      <c r="B101" s="138"/>
      <c r="C101" s="154"/>
      <c r="D101" s="138"/>
      <c r="E101" s="155"/>
      <c r="F101" s="156">
        <f>F100/D11</f>
        <v>3698.484257232143</v>
      </c>
    </row>
    <row r="102" spans="1:6" ht="12.75">
      <c r="A102" s="157"/>
      <c r="B102" s="157"/>
      <c r="C102" s="157"/>
      <c r="D102" s="157"/>
      <c r="E102" s="157"/>
      <c r="F102" s="157"/>
    </row>
    <row r="103" spans="1:6" ht="12.75">
      <c r="A103" s="153" t="s">
        <v>98</v>
      </c>
      <c r="B103" s="140"/>
      <c r="C103" s="139"/>
      <c r="D103" s="140"/>
      <c r="E103" s="141"/>
      <c r="F103" s="158"/>
    </row>
    <row r="104" spans="1:6" ht="12.75">
      <c r="A104" s="159" t="s">
        <v>92</v>
      </c>
      <c r="B104" s="160"/>
      <c r="C104" s="161"/>
      <c r="D104" s="160"/>
      <c r="E104" s="162"/>
      <c r="F104" s="163">
        <f>F96/C23</f>
        <v>9.481594158496732</v>
      </c>
    </row>
    <row r="105" spans="1:6" ht="12.75">
      <c r="A105" s="153" t="s">
        <v>93</v>
      </c>
      <c r="B105" s="138"/>
      <c r="C105" s="154"/>
      <c r="D105" s="138"/>
      <c r="E105" s="155"/>
      <c r="F105" s="142">
        <f>F97/C23</f>
        <v>8.49243190173797</v>
      </c>
    </row>
    <row r="106" spans="1:6" ht="12.75">
      <c r="A106" s="153" t="s">
        <v>94</v>
      </c>
      <c r="B106" s="140"/>
      <c r="C106" s="139"/>
      <c r="D106" s="140"/>
      <c r="E106" s="141"/>
      <c r="F106" s="142">
        <f>F98/C23</f>
        <v>12.6</v>
      </c>
    </row>
    <row r="107" spans="1:6" ht="13.5" thickBot="1">
      <c r="A107" s="164" t="s">
        <v>95</v>
      </c>
      <c r="B107" s="144"/>
      <c r="C107" s="145"/>
      <c r="D107" s="144"/>
      <c r="E107" s="146"/>
      <c r="F107" s="147">
        <f>F99/C23</f>
        <v>24.36483694083694</v>
      </c>
    </row>
    <row r="108" spans="1:6" ht="14.25" thickTop="1">
      <c r="A108" s="165" t="s">
        <v>34</v>
      </c>
      <c r="B108" s="140"/>
      <c r="C108" s="139"/>
      <c r="D108" s="140"/>
      <c r="E108" s="141"/>
      <c r="F108" s="157">
        <f>SUM(F104:F107)</f>
        <v>54.93886300107164</v>
      </c>
    </row>
    <row r="109" spans="1:6" ht="12.75">
      <c r="A109" s="140"/>
      <c r="B109" s="140"/>
      <c r="C109" s="139"/>
      <c r="D109" s="140"/>
      <c r="E109" s="141"/>
      <c r="F109" s="141"/>
    </row>
    <row r="110" spans="1:6" ht="13.5" thickBot="1">
      <c r="A110" s="144"/>
      <c r="B110" s="144"/>
      <c r="C110" s="145"/>
      <c r="D110" s="144"/>
      <c r="E110" s="146"/>
      <c r="F110" s="146"/>
    </row>
    <row r="111" spans="1:6" ht="13.5" thickTop="1">
      <c r="A111" s="153" t="s">
        <v>99</v>
      </c>
      <c r="B111" s="140"/>
      <c r="C111" s="139"/>
      <c r="D111" s="140"/>
      <c r="E111" s="141"/>
      <c r="F111" s="141"/>
    </row>
    <row r="112" spans="1:6" ht="12.75">
      <c r="A112" s="159" t="s">
        <v>92</v>
      </c>
      <c r="B112" s="160"/>
      <c r="C112" s="161"/>
      <c r="D112" s="160"/>
      <c r="E112" s="162"/>
      <c r="F112" s="162">
        <f>F96/C24</f>
        <v>31.60531386165577</v>
      </c>
    </row>
    <row r="113" spans="1:6" ht="12.75">
      <c r="A113" s="153" t="s">
        <v>93</v>
      </c>
      <c r="B113" s="138"/>
      <c r="C113" s="154"/>
      <c r="D113" s="138"/>
      <c r="E113" s="155"/>
      <c r="F113" s="155">
        <f>F97/C24</f>
        <v>28.30810633912656</v>
      </c>
    </row>
    <row r="114" spans="1:6" ht="12.75">
      <c r="A114" s="153" t="s">
        <v>94</v>
      </c>
      <c r="B114" s="140"/>
      <c r="C114" s="139"/>
      <c r="D114" s="140"/>
      <c r="E114" s="141"/>
      <c r="F114" s="141">
        <f>F98/C24</f>
        <v>41.99999999999999</v>
      </c>
    </row>
    <row r="115" spans="1:6" ht="13.5" thickBot="1">
      <c r="A115" s="164" t="s">
        <v>95</v>
      </c>
      <c r="B115" s="144"/>
      <c r="C115" s="145"/>
      <c r="D115" s="144"/>
      <c r="E115" s="146"/>
      <c r="F115" s="146">
        <f>F99/C24</f>
        <v>81.21612313612313</v>
      </c>
    </row>
    <row r="116" spans="1:6" ht="14.25" thickTop="1">
      <c r="A116" s="165" t="s">
        <v>34</v>
      </c>
      <c r="B116" s="140"/>
      <c r="C116" s="139"/>
      <c r="D116" s="140"/>
      <c r="E116" s="141"/>
      <c r="F116" s="166">
        <f>SUM(F112:F115)</f>
        <v>183.12954333690544</v>
      </c>
    </row>
  </sheetData>
  <sheetProtection/>
  <mergeCells count="1">
    <mergeCell ref="B1:C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9.28125" style="0" customWidth="1"/>
    <col min="5" max="5" width="10.57421875" style="0" bestFit="1" customWidth="1"/>
    <col min="6" max="6" width="12.7109375" style="0" bestFit="1" customWidth="1"/>
  </cols>
  <sheetData>
    <row r="1" spans="1:6" ht="18.75">
      <c r="A1" s="1" t="s">
        <v>0</v>
      </c>
      <c r="B1" s="169" t="s">
        <v>1</v>
      </c>
      <c r="C1" s="169"/>
      <c r="D1" s="2"/>
      <c r="E1" s="2"/>
      <c r="F1" s="3"/>
    </row>
    <row r="2" spans="1:6" ht="12.75">
      <c r="A2" s="1" t="s">
        <v>2</v>
      </c>
      <c r="B2" s="1"/>
      <c r="C2" s="4" t="s">
        <v>3</v>
      </c>
      <c r="D2" s="1"/>
      <c r="E2" s="3"/>
      <c r="F2" s="3"/>
    </row>
    <row r="3" spans="1:6" ht="12.75">
      <c r="A3" s="1" t="s">
        <v>4</v>
      </c>
      <c r="B3" s="1"/>
      <c r="C3" s="4"/>
      <c r="D3" s="1"/>
      <c r="E3" s="3"/>
      <c r="F3" s="3"/>
    </row>
    <row r="4" spans="1:6" ht="12.75">
      <c r="A4" s="1" t="s">
        <v>5</v>
      </c>
      <c r="B4" s="1"/>
      <c r="C4" s="5">
        <v>38337</v>
      </c>
      <c r="D4" s="1"/>
      <c r="E4" s="3"/>
      <c r="F4" s="3"/>
    </row>
    <row r="5" spans="1:6" ht="12.75">
      <c r="A5" s="1" t="s">
        <v>6</v>
      </c>
      <c r="B5" s="1"/>
      <c r="C5" s="4" t="s">
        <v>7</v>
      </c>
      <c r="D5" s="6"/>
      <c r="E5" s="3"/>
      <c r="F5" s="3"/>
    </row>
    <row r="6" spans="1:6" ht="13.5" thickBot="1">
      <c r="A6" s="1" t="s">
        <v>8</v>
      </c>
      <c r="B6" s="6"/>
      <c r="C6" s="7"/>
      <c r="D6" s="6"/>
      <c r="E6" s="3"/>
      <c r="F6" s="3"/>
    </row>
    <row r="7" spans="1:6" ht="13.5" thickTop="1">
      <c r="A7" s="8" t="s">
        <v>9</v>
      </c>
      <c r="B7" s="8"/>
      <c r="C7" s="9"/>
      <c r="D7" s="8">
        <v>100</v>
      </c>
      <c r="E7" s="3"/>
      <c r="F7" s="3"/>
    </row>
    <row r="8" spans="1:6" ht="12.75">
      <c r="A8" s="10" t="s">
        <v>10</v>
      </c>
      <c r="B8" s="6"/>
      <c r="C8" s="11"/>
      <c r="D8" s="10">
        <v>80</v>
      </c>
      <c r="E8" s="3"/>
      <c r="F8" s="3"/>
    </row>
    <row r="9" spans="1:6" ht="12.75">
      <c r="A9" s="10" t="s">
        <v>11</v>
      </c>
      <c r="B9" s="10"/>
      <c r="C9" s="7"/>
      <c r="D9" s="10">
        <f>D7*D14</f>
        <v>30</v>
      </c>
      <c r="E9" s="3"/>
      <c r="F9" s="3"/>
    </row>
    <row r="10" spans="1:6" ht="12.75">
      <c r="A10" s="10" t="s">
        <v>12</v>
      </c>
      <c r="B10" s="6"/>
      <c r="C10" s="7"/>
      <c r="D10" s="6">
        <f>D8*D14</f>
        <v>24</v>
      </c>
      <c r="E10" s="3"/>
      <c r="F10" s="3"/>
    </row>
    <row r="11" spans="1:6" ht="12.75">
      <c r="A11" s="6" t="s">
        <v>13</v>
      </c>
      <c r="B11" s="6"/>
      <c r="C11" s="7"/>
      <c r="D11" s="6">
        <v>4</v>
      </c>
      <c r="E11" s="3"/>
      <c r="F11" s="3"/>
    </row>
    <row r="12" spans="1:6" ht="12.75">
      <c r="A12" s="6" t="s">
        <v>14</v>
      </c>
      <c r="B12" s="6"/>
      <c r="C12" s="7"/>
      <c r="D12" s="6">
        <v>4</v>
      </c>
      <c r="E12" s="3"/>
      <c r="F12" s="3"/>
    </row>
    <row r="13" spans="1:6" ht="12.75">
      <c r="A13" s="6" t="s">
        <v>110</v>
      </c>
      <c r="B13" s="6"/>
      <c r="C13" s="7"/>
      <c r="D13" s="120">
        <v>0.02</v>
      </c>
      <c r="E13" s="3"/>
      <c r="F13" s="3"/>
    </row>
    <row r="14" spans="1:6" ht="12.75">
      <c r="A14" s="6" t="s">
        <v>17</v>
      </c>
      <c r="B14" s="6"/>
      <c r="C14" s="7"/>
      <c r="D14" s="13">
        <v>0.3</v>
      </c>
      <c r="E14" s="3"/>
      <c r="F14" s="3"/>
    </row>
    <row r="15" spans="1:6" ht="12.75">
      <c r="A15" s="6" t="s">
        <v>18</v>
      </c>
      <c r="B15" s="6"/>
      <c r="C15" s="7"/>
      <c r="D15" s="13">
        <v>0.12</v>
      </c>
      <c r="E15" s="3"/>
      <c r="F15" s="3"/>
    </row>
    <row r="16" spans="1:6" ht="12.75">
      <c r="A16" s="6" t="s">
        <v>19</v>
      </c>
      <c r="B16" s="6"/>
      <c r="C16" s="7"/>
      <c r="D16" s="13">
        <v>0.1</v>
      </c>
      <c r="E16" s="3"/>
      <c r="F16" s="3"/>
    </row>
    <row r="17" spans="1:6" ht="13.5" thickBot="1">
      <c r="A17" s="6" t="s">
        <v>20</v>
      </c>
      <c r="B17" s="6"/>
      <c r="C17" s="7"/>
      <c r="D17" s="14">
        <v>1</v>
      </c>
      <c r="E17" s="3"/>
      <c r="F17" s="3"/>
    </row>
    <row r="18" spans="1:6" ht="13.5" thickTop="1">
      <c r="A18" s="15" t="s">
        <v>21</v>
      </c>
      <c r="B18" s="15"/>
      <c r="C18" s="16">
        <f>D7+D8*(D11-1)</f>
        <v>340</v>
      </c>
      <c r="D18" s="15" t="s">
        <v>22</v>
      </c>
      <c r="E18" s="3"/>
      <c r="F18" s="3"/>
    </row>
    <row r="19" spans="1:6" ht="12.75">
      <c r="A19" s="17" t="s">
        <v>23</v>
      </c>
      <c r="B19" s="17"/>
      <c r="C19" s="18">
        <f>C18*D14</f>
        <v>102</v>
      </c>
      <c r="D19" s="1" t="s">
        <v>22</v>
      </c>
      <c r="E19" s="3"/>
      <c r="F19" s="3"/>
    </row>
    <row r="20" spans="1:6" ht="12.75">
      <c r="A20" s="17" t="s">
        <v>24</v>
      </c>
      <c r="B20" s="17"/>
      <c r="C20" s="18">
        <f>C18-(C18*D15)</f>
        <v>299.2</v>
      </c>
      <c r="D20" s="1" t="s">
        <v>22</v>
      </c>
      <c r="E20" s="3"/>
      <c r="F20" s="3"/>
    </row>
    <row r="21" spans="1:6" ht="12.75">
      <c r="A21" s="17" t="s">
        <v>25</v>
      </c>
      <c r="B21" s="17"/>
      <c r="C21" s="19">
        <f>C19-(C19*D15)</f>
        <v>89.76</v>
      </c>
      <c r="D21" s="1" t="s">
        <v>22</v>
      </c>
      <c r="E21" s="3"/>
      <c r="F21" s="3"/>
    </row>
    <row r="22" spans="1:6" ht="12.75">
      <c r="A22" s="17" t="s">
        <v>26</v>
      </c>
      <c r="B22" s="17"/>
      <c r="C22" s="19">
        <f>C20*(1-D16)</f>
        <v>269.28</v>
      </c>
      <c r="D22" s="1" t="s">
        <v>22</v>
      </c>
      <c r="E22" s="3"/>
      <c r="F22" s="3"/>
    </row>
    <row r="23" spans="1:6" ht="12.75">
      <c r="A23" s="17" t="s">
        <v>27</v>
      </c>
      <c r="B23" s="17"/>
      <c r="C23" s="19">
        <f>C21*(1-D16)</f>
        <v>80.784</v>
      </c>
      <c r="D23" s="1" t="s">
        <v>22</v>
      </c>
      <c r="E23" s="3"/>
      <c r="F23" s="3"/>
    </row>
    <row r="24" spans="1:6" ht="12.75">
      <c r="A24" s="6"/>
      <c r="B24" s="6"/>
      <c r="C24" s="7"/>
      <c r="D24" s="6"/>
      <c r="E24" s="3"/>
      <c r="F24" s="3"/>
    </row>
    <row r="25" spans="1:6" ht="13.5" thickBot="1">
      <c r="A25" s="1" t="s">
        <v>28</v>
      </c>
      <c r="B25" s="6"/>
      <c r="C25" s="7"/>
      <c r="D25" s="6"/>
      <c r="E25" s="20">
        <v>38307</v>
      </c>
      <c r="F25" s="21">
        <f>E25</f>
        <v>38307</v>
      </c>
    </row>
    <row r="26" spans="1:6" ht="13.5" thickTop="1">
      <c r="A26" s="15" t="s">
        <v>29</v>
      </c>
      <c r="B26" s="15"/>
      <c r="C26" s="22" t="s">
        <v>30</v>
      </c>
      <c r="D26" s="23" t="s">
        <v>31</v>
      </c>
      <c r="E26" s="6"/>
      <c r="F26" s="24" t="s">
        <v>32</v>
      </c>
    </row>
    <row r="27" spans="1:6" ht="13.5" thickBot="1">
      <c r="A27" s="1"/>
      <c r="B27" s="1"/>
      <c r="C27" s="4"/>
      <c r="D27" s="25" t="s">
        <v>33</v>
      </c>
      <c r="E27" s="26"/>
      <c r="F27" s="27" t="s">
        <v>34</v>
      </c>
    </row>
    <row r="28" spans="1:6" ht="13.5" thickTop="1">
      <c r="A28" s="28" t="s">
        <v>35</v>
      </c>
      <c r="B28" s="28"/>
      <c r="C28" s="29" t="s">
        <v>36</v>
      </c>
      <c r="D28" s="30">
        <v>0.6</v>
      </c>
      <c r="E28" s="117">
        <v>758.5</v>
      </c>
      <c r="F28" s="31">
        <f aca="true" t="shared" si="0" ref="F28:F35">E28*D28</f>
        <v>455.09999999999997</v>
      </c>
    </row>
    <row r="29" spans="1:6" ht="12.75">
      <c r="A29" s="6" t="s">
        <v>37</v>
      </c>
      <c r="B29" s="6"/>
      <c r="C29" s="7" t="s">
        <v>36</v>
      </c>
      <c r="D29" s="32">
        <v>0.2</v>
      </c>
      <c r="E29" s="117">
        <v>777</v>
      </c>
      <c r="F29" s="31">
        <f t="shared" si="0"/>
        <v>155.4</v>
      </c>
    </row>
    <row r="30" spans="1:6" ht="12.75">
      <c r="A30" s="6" t="s">
        <v>38</v>
      </c>
      <c r="B30" s="6"/>
      <c r="C30" s="7" t="s">
        <v>36</v>
      </c>
      <c r="D30" s="33">
        <v>2</v>
      </c>
      <c r="E30" s="118">
        <v>33</v>
      </c>
      <c r="F30" s="31">
        <f t="shared" si="0"/>
        <v>66</v>
      </c>
    </row>
    <row r="31" spans="1:6" ht="12.75">
      <c r="A31" s="6" t="s">
        <v>39</v>
      </c>
      <c r="B31" s="6"/>
      <c r="C31" s="11" t="s">
        <v>40</v>
      </c>
      <c r="D31" s="35">
        <v>0.5</v>
      </c>
      <c r="E31" s="117">
        <v>749</v>
      </c>
      <c r="F31" s="31">
        <f t="shared" si="0"/>
        <v>374.5</v>
      </c>
    </row>
    <row r="32" spans="1:6" ht="12.75">
      <c r="A32" s="6" t="s">
        <v>41</v>
      </c>
      <c r="B32" s="6"/>
      <c r="C32" s="7" t="s">
        <v>36</v>
      </c>
      <c r="D32" s="33">
        <v>10</v>
      </c>
      <c r="E32" s="117">
        <v>47.96</v>
      </c>
      <c r="F32" s="31">
        <f t="shared" si="0"/>
        <v>479.6</v>
      </c>
    </row>
    <row r="33" spans="1:6" ht="12.75">
      <c r="A33" s="6" t="s">
        <v>42</v>
      </c>
      <c r="B33" s="6"/>
      <c r="C33" s="7" t="s">
        <v>43</v>
      </c>
      <c r="D33" s="32">
        <v>3.5</v>
      </c>
      <c r="E33" s="117">
        <v>49.2</v>
      </c>
      <c r="F33" s="31">
        <f t="shared" si="0"/>
        <v>172.20000000000002</v>
      </c>
    </row>
    <row r="34" spans="1:6" ht="12.75">
      <c r="A34" s="6" t="s">
        <v>44</v>
      </c>
      <c r="B34" s="6"/>
      <c r="C34" s="7" t="s">
        <v>45</v>
      </c>
      <c r="D34" s="119">
        <v>0.1</v>
      </c>
      <c r="E34" s="117">
        <v>24</v>
      </c>
      <c r="F34" s="31">
        <f t="shared" si="0"/>
        <v>2.4000000000000004</v>
      </c>
    </row>
    <row r="35" spans="1:6" ht="12.75">
      <c r="A35" s="6" t="s">
        <v>106</v>
      </c>
      <c r="B35" s="6"/>
      <c r="C35" s="7" t="s">
        <v>47</v>
      </c>
      <c r="D35" s="119">
        <v>0.1</v>
      </c>
      <c r="E35" s="117">
        <v>6.68</v>
      </c>
      <c r="F35" s="31">
        <f t="shared" si="0"/>
        <v>0.668</v>
      </c>
    </row>
    <row r="36" spans="1:6" ht="13.5" thickBot="1">
      <c r="A36" s="36" t="s">
        <v>48</v>
      </c>
      <c r="B36" s="36"/>
      <c r="C36" s="37"/>
      <c r="D36" s="38"/>
      <c r="E36" s="39"/>
      <c r="F36" s="40">
        <f>SUM(F28:F35)</f>
        <v>1705.868</v>
      </c>
    </row>
    <row r="37" spans="1:6" ht="12.75">
      <c r="A37" s="1" t="s">
        <v>49</v>
      </c>
      <c r="B37" s="6"/>
      <c r="C37" s="7"/>
      <c r="D37" s="33"/>
      <c r="E37" s="3"/>
      <c r="F37" s="31"/>
    </row>
    <row r="38" spans="1:6" ht="12.75">
      <c r="A38" s="41" t="s">
        <v>50</v>
      </c>
      <c r="B38" s="41"/>
      <c r="C38" s="42" t="s">
        <v>51</v>
      </c>
      <c r="D38" s="121">
        <v>0.84</v>
      </c>
      <c r="E38" s="117">
        <v>28.38</v>
      </c>
      <c r="F38" s="31">
        <f>E38*D38</f>
        <v>23.839199999999998</v>
      </c>
    </row>
    <row r="39" spans="1:6" ht="12.75">
      <c r="A39" s="41" t="s">
        <v>52</v>
      </c>
      <c r="B39" s="41"/>
      <c r="C39" s="42" t="s">
        <v>51</v>
      </c>
      <c r="D39" s="43">
        <v>1.73</v>
      </c>
      <c r="E39" s="117">
        <v>48.98</v>
      </c>
      <c r="F39" s="31">
        <f>E39*D39</f>
        <v>84.7354</v>
      </c>
    </row>
    <row r="40" spans="1:6" ht="12.75">
      <c r="A40" s="41" t="s">
        <v>53</v>
      </c>
      <c r="B40" s="41"/>
      <c r="C40" s="42" t="s">
        <v>51</v>
      </c>
      <c r="D40" s="43">
        <v>0.62</v>
      </c>
      <c r="E40" s="117">
        <v>48.01</v>
      </c>
      <c r="F40" s="31">
        <f>E40*D40</f>
        <v>29.766199999999998</v>
      </c>
    </row>
    <row r="41" spans="1:6" ht="13.5" thickBot="1">
      <c r="A41" s="36" t="s">
        <v>48</v>
      </c>
      <c r="B41" s="36"/>
      <c r="C41" s="37"/>
      <c r="D41" s="38"/>
      <c r="E41" s="39"/>
      <c r="F41" s="40">
        <f>SUM(F38:F40)</f>
        <v>138.3408</v>
      </c>
    </row>
    <row r="42" spans="1:6" ht="12.75">
      <c r="A42" s="1" t="s">
        <v>54</v>
      </c>
      <c r="B42" s="6"/>
      <c r="C42" s="7"/>
      <c r="D42" s="44"/>
      <c r="E42" s="45"/>
      <c r="F42" s="46"/>
    </row>
    <row r="43" spans="1:6" ht="12.75">
      <c r="A43" s="28" t="s">
        <v>55</v>
      </c>
      <c r="B43" s="28"/>
      <c r="C43" s="29" t="s">
        <v>51</v>
      </c>
      <c r="D43" s="33">
        <v>1.9</v>
      </c>
      <c r="E43" s="3">
        <v>48.17</v>
      </c>
      <c r="F43" s="31">
        <f aca="true" t="shared" si="1" ref="F43:F48">E43*D43</f>
        <v>91.523</v>
      </c>
    </row>
    <row r="44" spans="1:6" ht="12.75">
      <c r="A44" s="6" t="s">
        <v>56</v>
      </c>
      <c r="B44" s="6"/>
      <c r="C44" s="7" t="s">
        <v>51</v>
      </c>
      <c r="D44" s="32">
        <v>20</v>
      </c>
      <c r="E44" s="47">
        <v>4.375</v>
      </c>
      <c r="F44" s="31">
        <f t="shared" si="1"/>
        <v>87.5</v>
      </c>
    </row>
    <row r="45" spans="1:6" ht="12.75">
      <c r="A45" s="6" t="s">
        <v>57</v>
      </c>
      <c r="B45" s="6"/>
      <c r="C45" s="7" t="s">
        <v>51</v>
      </c>
      <c r="D45" s="32">
        <v>5</v>
      </c>
      <c r="E45" s="3">
        <v>33.5631375</v>
      </c>
      <c r="F45" s="31">
        <f t="shared" si="1"/>
        <v>167.81568750000002</v>
      </c>
    </row>
    <row r="46" spans="1:6" ht="12.75">
      <c r="A46" s="6" t="s">
        <v>58</v>
      </c>
      <c r="B46" s="6"/>
      <c r="C46" s="7" t="s">
        <v>51</v>
      </c>
      <c r="D46" s="32">
        <v>8</v>
      </c>
      <c r="E46" s="47">
        <v>4.375</v>
      </c>
      <c r="F46" s="31">
        <f t="shared" si="1"/>
        <v>35</v>
      </c>
    </row>
    <row r="47" spans="1:6" ht="12.75">
      <c r="A47" s="6" t="s">
        <v>59</v>
      </c>
      <c r="B47" s="6"/>
      <c r="C47" s="7" t="s">
        <v>51</v>
      </c>
      <c r="D47" s="32">
        <v>1.9</v>
      </c>
      <c r="E47" s="3">
        <v>19.17</v>
      </c>
      <c r="F47" s="31">
        <f t="shared" si="1"/>
        <v>36.423</v>
      </c>
    </row>
    <row r="48" spans="1:6" ht="12.75">
      <c r="A48" s="6" t="s">
        <v>60</v>
      </c>
      <c r="B48" s="6"/>
      <c r="C48" s="7" t="s">
        <v>51</v>
      </c>
      <c r="D48" s="32">
        <v>8</v>
      </c>
      <c r="E48" s="47">
        <v>4.375</v>
      </c>
      <c r="F48" s="31">
        <f t="shared" si="1"/>
        <v>35</v>
      </c>
    </row>
    <row r="49" spans="1:6" ht="13.5" thickBot="1">
      <c r="A49" s="36" t="s">
        <v>48</v>
      </c>
      <c r="B49" s="36"/>
      <c r="C49" s="37"/>
      <c r="D49" s="38"/>
      <c r="E49" s="39"/>
      <c r="F49" s="40">
        <f>SUM(F43:F48)</f>
        <v>453.2616875</v>
      </c>
    </row>
    <row r="50" spans="1:6" ht="12.75">
      <c r="A50" s="1" t="s">
        <v>61</v>
      </c>
      <c r="B50" s="6"/>
      <c r="C50" s="11"/>
      <c r="D50" s="44"/>
      <c r="E50" s="45"/>
      <c r="F50" s="46"/>
    </row>
    <row r="51" spans="1:6" ht="12.75">
      <c r="A51" s="28" t="s">
        <v>62</v>
      </c>
      <c r="B51" s="28"/>
      <c r="C51" s="29" t="s">
        <v>51</v>
      </c>
      <c r="D51" s="122">
        <v>0.75</v>
      </c>
      <c r="E51" s="117">
        <v>25.99</v>
      </c>
      <c r="F51" s="31">
        <f>E51*D51</f>
        <v>19.4925</v>
      </c>
    </row>
    <row r="52" spans="1:6" ht="12.75">
      <c r="A52" s="6" t="s">
        <v>63</v>
      </c>
      <c r="B52" s="6"/>
      <c r="C52" s="7" t="s">
        <v>51</v>
      </c>
      <c r="D52" s="32">
        <v>1.83</v>
      </c>
      <c r="E52" s="3">
        <v>35</v>
      </c>
      <c r="F52" s="31">
        <f>E52*D52</f>
        <v>64.05</v>
      </c>
    </row>
    <row r="53" spans="1:6" ht="12.75">
      <c r="A53" s="6" t="s">
        <v>64</v>
      </c>
      <c r="B53" s="6"/>
      <c r="C53" s="7" t="s">
        <v>51</v>
      </c>
      <c r="D53" s="32">
        <v>1</v>
      </c>
      <c r="E53" s="47">
        <v>4.375</v>
      </c>
      <c r="F53" s="31">
        <f>E53*D53</f>
        <v>4.375</v>
      </c>
    </row>
    <row r="54" spans="1:6" ht="12.75">
      <c r="A54" s="6" t="s">
        <v>65</v>
      </c>
      <c r="B54" s="6"/>
      <c r="C54" s="7" t="s">
        <v>51</v>
      </c>
      <c r="D54" s="32">
        <v>5</v>
      </c>
      <c r="E54" s="47">
        <v>33.5631375</v>
      </c>
      <c r="F54" s="31">
        <f>E54*D54</f>
        <v>167.81568750000002</v>
      </c>
    </row>
    <row r="55" spans="1:6" ht="13.5" thickBot="1">
      <c r="A55" s="48" t="s">
        <v>48</v>
      </c>
      <c r="B55" s="48"/>
      <c r="C55" s="49"/>
      <c r="D55" s="50"/>
      <c r="E55" s="51"/>
      <c r="F55" s="27">
        <f>SUM(F51:F54)</f>
        <v>255.7331875</v>
      </c>
    </row>
    <row r="56" spans="1:6" ht="13.5" thickTop="1">
      <c r="A56" s="1" t="s">
        <v>66</v>
      </c>
      <c r="B56" s="1"/>
      <c r="C56" s="4" t="s">
        <v>67</v>
      </c>
      <c r="D56" s="52"/>
      <c r="E56" s="3"/>
      <c r="F56" s="53">
        <f>SUM(F55,F49,F41,F36)</f>
        <v>2553.2036749999997</v>
      </c>
    </row>
    <row r="57" spans="1:6" ht="12.75">
      <c r="A57" s="1"/>
      <c r="B57" s="1"/>
      <c r="C57" s="4"/>
      <c r="D57" s="32"/>
      <c r="E57" s="3"/>
      <c r="F57" s="31"/>
    </row>
    <row r="58" spans="1:6" ht="13.5" thickBot="1">
      <c r="A58" s="1" t="s">
        <v>68</v>
      </c>
      <c r="B58" s="6"/>
      <c r="C58" s="7"/>
      <c r="D58" s="50"/>
      <c r="E58" s="51"/>
      <c r="F58" s="54"/>
    </row>
    <row r="59" spans="1:6" ht="13.5" thickTop="1">
      <c r="A59" s="15" t="s">
        <v>29</v>
      </c>
      <c r="B59" s="15"/>
      <c r="C59" s="22" t="s">
        <v>30</v>
      </c>
      <c r="D59" s="52" t="s">
        <v>31</v>
      </c>
      <c r="E59" s="3"/>
      <c r="F59" s="31"/>
    </row>
    <row r="60" spans="1:6" ht="13.5" thickBot="1">
      <c r="A60" s="55"/>
      <c r="B60" s="55"/>
      <c r="C60" s="56"/>
      <c r="D60" s="57" t="s">
        <v>33</v>
      </c>
      <c r="E60" s="39"/>
      <c r="F60" s="58"/>
    </row>
    <row r="61" spans="1:6" ht="12.75">
      <c r="A61" s="6" t="s">
        <v>69</v>
      </c>
      <c r="B61" s="6"/>
      <c r="C61" s="7" t="s">
        <v>36</v>
      </c>
      <c r="D61" s="33">
        <v>0.5</v>
      </c>
      <c r="E61" s="117">
        <v>785</v>
      </c>
      <c r="F61" s="31">
        <f>E61*D61</f>
        <v>392.5</v>
      </c>
    </row>
    <row r="62" spans="1:6" ht="12.75">
      <c r="A62" s="6" t="s">
        <v>38</v>
      </c>
      <c r="B62" s="6"/>
      <c r="C62" s="7" t="s">
        <v>36</v>
      </c>
      <c r="D62" s="32">
        <v>0.5</v>
      </c>
      <c r="E62" s="118">
        <v>33</v>
      </c>
      <c r="F62" s="31">
        <f>E62*D62</f>
        <v>16.5</v>
      </c>
    </row>
    <row r="63" spans="1:6" ht="12.75">
      <c r="A63" s="6" t="s">
        <v>70</v>
      </c>
      <c r="B63" s="1"/>
      <c r="C63" s="7" t="s">
        <v>71</v>
      </c>
      <c r="D63" s="32">
        <v>6</v>
      </c>
      <c r="E63" s="117">
        <v>13</v>
      </c>
      <c r="F63" s="31">
        <f>E63*D63</f>
        <v>78</v>
      </c>
    </row>
    <row r="64" spans="1:6" ht="12.75">
      <c r="A64" s="6" t="s">
        <v>72</v>
      </c>
      <c r="B64" s="6"/>
      <c r="C64" s="7" t="s">
        <v>47</v>
      </c>
      <c r="D64" s="32">
        <v>2.5</v>
      </c>
      <c r="E64" s="117">
        <v>5.64</v>
      </c>
      <c r="F64" s="31">
        <f>E64*D64</f>
        <v>14.1</v>
      </c>
    </row>
    <row r="65" spans="1:6" ht="13.5" thickBot="1">
      <c r="A65" s="6" t="s">
        <v>48</v>
      </c>
      <c r="B65" s="6"/>
      <c r="C65" s="7"/>
      <c r="D65" s="38"/>
      <c r="E65" s="39"/>
      <c r="F65" s="40">
        <f>SUM(F61:F64)</f>
        <v>501.1</v>
      </c>
    </row>
    <row r="66" spans="1:6" ht="12.75">
      <c r="A66" s="59" t="s">
        <v>61</v>
      </c>
      <c r="B66" s="60"/>
      <c r="C66" s="61"/>
      <c r="D66" s="44"/>
      <c r="E66" s="45"/>
      <c r="F66" s="46"/>
    </row>
    <row r="67" spans="1:6" ht="12.75">
      <c r="A67" s="6" t="s">
        <v>62</v>
      </c>
      <c r="B67" s="6"/>
      <c r="C67" s="7" t="s">
        <v>51</v>
      </c>
      <c r="D67" s="33">
        <v>1</v>
      </c>
      <c r="E67" s="117">
        <v>25.99</v>
      </c>
      <c r="F67" s="31">
        <f>E67*D67</f>
        <v>25.99</v>
      </c>
    </row>
    <row r="68" spans="1:6" ht="12.75">
      <c r="A68" s="6" t="s">
        <v>63</v>
      </c>
      <c r="B68" s="6"/>
      <c r="C68" s="7" t="s">
        <v>51</v>
      </c>
      <c r="D68" s="32">
        <v>1.8</v>
      </c>
      <c r="E68" s="3">
        <v>35</v>
      </c>
      <c r="F68" s="31">
        <f>E68*D68</f>
        <v>63</v>
      </c>
    </row>
    <row r="69" spans="1:6" ht="12.75">
      <c r="A69" s="6" t="s">
        <v>64</v>
      </c>
      <c r="B69" s="6"/>
      <c r="C69" s="7" t="s">
        <v>51</v>
      </c>
      <c r="D69" s="32">
        <v>1</v>
      </c>
      <c r="E69" s="47">
        <v>4.375</v>
      </c>
      <c r="F69" s="31">
        <f>E69*D69</f>
        <v>4.375</v>
      </c>
    </row>
    <row r="70" spans="1:6" ht="12.75">
      <c r="A70" s="6" t="s">
        <v>65</v>
      </c>
      <c r="B70" s="6"/>
      <c r="C70" s="7" t="s">
        <v>51</v>
      </c>
      <c r="D70" s="32">
        <v>5</v>
      </c>
      <c r="E70" s="47">
        <v>33.5631375</v>
      </c>
      <c r="F70" s="31">
        <f>E70*D70</f>
        <v>167.81568750000002</v>
      </c>
    </row>
    <row r="71" spans="1:6" ht="13.5" thickBot="1">
      <c r="A71" s="6" t="s">
        <v>48</v>
      </c>
      <c r="B71" s="6"/>
      <c r="C71" s="11"/>
      <c r="D71" s="50"/>
      <c r="E71" s="51"/>
      <c r="F71" s="27">
        <f>SUM(F67:F70)</f>
        <v>261.18068750000003</v>
      </c>
    </row>
    <row r="72" spans="1:6" ht="13.5" thickTop="1">
      <c r="A72" s="15" t="s">
        <v>73</v>
      </c>
      <c r="B72" s="15"/>
      <c r="C72" s="22" t="s">
        <v>74</v>
      </c>
      <c r="D72" s="52"/>
      <c r="E72" s="3"/>
      <c r="F72" s="53">
        <f>SUM(F71,F65)</f>
        <v>762.2806875000001</v>
      </c>
    </row>
    <row r="73" spans="1:6" ht="12.75">
      <c r="A73" s="1" t="s">
        <v>73</v>
      </c>
      <c r="B73" s="1"/>
      <c r="C73" s="62" t="s">
        <v>75</v>
      </c>
      <c r="D73" s="11"/>
      <c r="E73" s="3"/>
      <c r="F73" s="53">
        <f>F72*3</f>
        <v>2286.8420625000003</v>
      </c>
    </row>
    <row r="74" spans="1:6" ht="12.75">
      <c r="A74" s="6"/>
      <c r="B74" s="6"/>
      <c r="C74" s="7"/>
      <c r="D74" s="33"/>
      <c r="E74" s="3"/>
      <c r="F74" s="31"/>
    </row>
    <row r="75" spans="1:6" ht="13.5" thickBot="1">
      <c r="A75" s="1" t="s">
        <v>76</v>
      </c>
      <c r="B75" s="6"/>
      <c r="C75" s="11"/>
      <c r="D75" s="50"/>
      <c r="E75" s="51"/>
      <c r="F75" s="54"/>
    </row>
    <row r="76" spans="1:6" ht="13.5" thickTop="1">
      <c r="A76" s="15" t="s">
        <v>29</v>
      </c>
      <c r="B76" s="15"/>
      <c r="C76" s="22" t="s">
        <v>30</v>
      </c>
      <c r="D76" s="52" t="s">
        <v>31</v>
      </c>
      <c r="E76" s="3"/>
      <c r="F76" s="31"/>
    </row>
    <row r="77" spans="1:6" ht="12.75">
      <c r="A77" s="55"/>
      <c r="B77" s="55"/>
      <c r="C77" s="56"/>
      <c r="D77" s="63" t="s">
        <v>33</v>
      </c>
      <c r="E77" s="64"/>
      <c r="F77" s="65"/>
    </row>
    <row r="78" spans="1:6" ht="12.75">
      <c r="A78" s="123" t="s">
        <v>77</v>
      </c>
      <c r="B78" s="123"/>
      <c r="C78" s="124" t="s">
        <v>36</v>
      </c>
      <c r="D78" s="125">
        <v>0</v>
      </c>
      <c r="E78" s="126">
        <v>1191</v>
      </c>
      <c r="F78" s="127">
        <f>E78*D78</f>
        <v>0</v>
      </c>
    </row>
    <row r="79" spans="1:6" ht="12.75">
      <c r="A79" s="123" t="s">
        <v>107</v>
      </c>
      <c r="B79" s="123"/>
      <c r="C79" s="124" t="s">
        <v>36</v>
      </c>
      <c r="D79" s="125">
        <v>0</v>
      </c>
      <c r="E79" s="126">
        <v>600</v>
      </c>
      <c r="F79" s="127"/>
    </row>
    <row r="80" spans="1:6" ht="13.5" thickBot="1">
      <c r="A80" s="128" t="s">
        <v>108</v>
      </c>
      <c r="B80" s="128"/>
      <c r="C80" s="129" t="s">
        <v>36</v>
      </c>
      <c r="D80" s="125">
        <f>D13*C22</f>
        <v>5.385599999999999</v>
      </c>
      <c r="E80" s="130">
        <v>3500</v>
      </c>
      <c r="F80" s="131">
        <f>E80*D80</f>
        <v>18849.6</v>
      </c>
    </row>
    <row r="81" spans="1:6" ht="13.5" thickTop="1">
      <c r="A81" s="17" t="s">
        <v>79</v>
      </c>
      <c r="B81" s="10"/>
      <c r="C81" s="22" t="s">
        <v>80</v>
      </c>
      <c r="D81" s="33"/>
      <c r="E81" s="3"/>
      <c r="F81" s="53">
        <f>SUM(F78:F80)</f>
        <v>18849.6</v>
      </c>
    </row>
    <row r="82" spans="1:6" ht="12.75">
      <c r="A82" s="10"/>
      <c r="B82" s="10"/>
      <c r="C82" s="11"/>
      <c r="D82" s="33"/>
      <c r="E82" s="3"/>
      <c r="F82" s="31"/>
    </row>
    <row r="83" spans="1:6" ht="12.75">
      <c r="A83" s="67" t="s">
        <v>81</v>
      </c>
      <c r="B83" s="6"/>
      <c r="C83" s="7"/>
      <c r="D83" s="32"/>
      <c r="E83" s="3"/>
      <c r="F83" s="31"/>
    </row>
    <row r="84" spans="1:6" ht="13.5" thickBot="1">
      <c r="A84" s="1" t="s">
        <v>82</v>
      </c>
      <c r="B84" s="6"/>
      <c r="C84" s="7"/>
      <c r="D84" s="38"/>
      <c r="E84" s="39"/>
      <c r="F84" s="58"/>
    </row>
    <row r="85" spans="1:6" ht="12.75">
      <c r="A85" s="59" t="s">
        <v>83</v>
      </c>
      <c r="B85" s="60"/>
      <c r="C85" s="61"/>
      <c r="D85" s="68"/>
      <c r="E85" s="45"/>
      <c r="F85" s="46"/>
    </row>
    <row r="86" spans="1:6" ht="12.75">
      <c r="A86" s="6" t="s">
        <v>84</v>
      </c>
      <c r="B86" s="6"/>
      <c r="C86" s="7" t="s">
        <v>51</v>
      </c>
      <c r="D86" s="33">
        <f>(C18*8)/D12</f>
        <v>680</v>
      </c>
      <c r="E86" s="47">
        <v>4.375</v>
      </c>
      <c r="F86" s="31">
        <f>E86*D86</f>
        <v>2975</v>
      </c>
    </row>
    <row r="87" spans="1:6" ht="12.75">
      <c r="A87" s="6" t="s">
        <v>85</v>
      </c>
      <c r="B87" s="6"/>
      <c r="C87" s="7" t="s">
        <v>51</v>
      </c>
      <c r="D87" s="32">
        <f>C20/3.5</f>
        <v>85.48571428571428</v>
      </c>
      <c r="E87" s="3">
        <v>26.168</v>
      </c>
      <c r="F87" s="31">
        <f>E87*D87</f>
        <v>2236.990171428571</v>
      </c>
    </row>
    <row r="88" spans="1:6" ht="12.75">
      <c r="A88" s="6" t="s">
        <v>86</v>
      </c>
      <c r="B88" s="6"/>
      <c r="C88" s="7" t="s">
        <v>51</v>
      </c>
      <c r="D88" s="32">
        <f>C20/5</f>
        <v>59.839999999999996</v>
      </c>
      <c r="E88" s="3">
        <v>18.168</v>
      </c>
      <c r="F88" s="31">
        <f>E88*D88</f>
        <v>1087.17312</v>
      </c>
    </row>
    <row r="89" spans="1:6" ht="13.5" thickBot="1">
      <c r="A89" s="6" t="s">
        <v>87</v>
      </c>
      <c r="B89" s="6"/>
      <c r="C89" s="11" t="s">
        <v>51</v>
      </c>
      <c r="D89" s="50">
        <f>D88</f>
        <v>59.839999999999996</v>
      </c>
      <c r="E89" s="66">
        <v>4.375</v>
      </c>
      <c r="F89" s="54">
        <f>E89*D89</f>
        <v>261.8</v>
      </c>
    </row>
    <row r="90" spans="1:6" ht="13.5" thickTop="1">
      <c r="A90" s="15" t="s">
        <v>88</v>
      </c>
      <c r="B90" s="15"/>
      <c r="C90" s="22" t="s">
        <v>89</v>
      </c>
      <c r="D90" s="11"/>
      <c r="E90" s="3"/>
      <c r="F90" s="53">
        <f>SUM(F86:F89)</f>
        <v>6560.963291428571</v>
      </c>
    </row>
    <row r="91" spans="1:6" ht="12.75">
      <c r="A91" s="6"/>
      <c r="B91" s="6"/>
      <c r="C91" s="7"/>
      <c r="D91" s="69"/>
      <c r="E91" s="3"/>
      <c r="F91" s="31"/>
    </row>
    <row r="92" spans="1:6" ht="13.5" thickBot="1">
      <c r="A92" s="1" t="s">
        <v>90</v>
      </c>
      <c r="B92" s="6"/>
      <c r="C92" s="7"/>
      <c r="D92" s="69"/>
      <c r="E92" s="3"/>
      <c r="F92" s="31"/>
    </row>
    <row r="93" spans="1:6" ht="13.5" thickTop="1">
      <c r="A93" s="132" t="s">
        <v>91</v>
      </c>
      <c r="B93" s="132"/>
      <c r="C93" s="133"/>
      <c r="D93" s="132"/>
      <c r="E93" s="132"/>
      <c r="F93" s="134"/>
    </row>
    <row r="94" spans="1:6" ht="12.75">
      <c r="A94" s="135" t="s">
        <v>92</v>
      </c>
      <c r="B94" s="135"/>
      <c r="C94" s="136"/>
      <c r="D94" s="135"/>
      <c r="E94" s="135"/>
      <c r="F94" s="137">
        <f>F56</f>
        <v>2553.2036749999997</v>
      </c>
    </row>
    <row r="95" spans="1:6" ht="12.75">
      <c r="A95" s="138" t="s">
        <v>93</v>
      </c>
      <c r="B95" s="138"/>
      <c r="C95" s="139"/>
      <c r="D95" s="140"/>
      <c r="E95" s="141"/>
      <c r="F95" s="142">
        <f>F73</f>
        <v>2286.8420625000003</v>
      </c>
    </row>
    <row r="96" spans="1:6" ht="12.75">
      <c r="A96" s="138" t="s">
        <v>94</v>
      </c>
      <c r="B96" s="143"/>
      <c r="C96" s="139"/>
      <c r="D96" s="140"/>
      <c r="E96" s="141"/>
      <c r="F96" s="142">
        <f>F81</f>
        <v>18849.6</v>
      </c>
    </row>
    <row r="97" spans="1:6" ht="13.5" thickBot="1">
      <c r="A97" s="144" t="s">
        <v>95</v>
      </c>
      <c r="B97" s="144"/>
      <c r="C97" s="145"/>
      <c r="D97" s="144"/>
      <c r="E97" s="146"/>
      <c r="F97" s="147">
        <f>F90</f>
        <v>6560.963291428571</v>
      </c>
    </row>
    <row r="98" spans="1:6" ht="15" thickBot="1" thickTop="1">
      <c r="A98" s="148" t="s">
        <v>96</v>
      </c>
      <c r="B98" s="149"/>
      <c r="C98" s="150"/>
      <c r="D98" s="149"/>
      <c r="E98" s="151"/>
      <c r="F98" s="152">
        <f>SUM(F94:F97)</f>
        <v>30250.60902892857</v>
      </c>
    </row>
    <row r="99" spans="1:6" ht="13.5" thickTop="1">
      <c r="A99" s="153" t="s">
        <v>97</v>
      </c>
      <c r="B99" s="138"/>
      <c r="C99" s="154"/>
      <c r="D99" s="138"/>
      <c r="E99" s="155"/>
      <c r="F99" s="156">
        <f>F98/D11</f>
        <v>7562.652257232143</v>
      </c>
    </row>
    <row r="100" spans="1:6" ht="12.75">
      <c r="A100" s="157"/>
      <c r="B100" s="157"/>
      <c r="C100" s="157"/>
      <c r="D100" s="157"/>
      <c r="E100" s="157"/>
      <c r="F100" s="157"/>
    </row>
    <row r="101" spans="1:6" ht="12.75">
      <c r="A101" s="153" t="s">
        <v>98</v>
      </c>
      <c r="B101" s="140"/>
      <c r="C101" s="139"/>
      <c r="D101" s="140"/>
      <c r="E101" s="141"/>
      <c r="F101" s="158"/>
    </row>
    <row r="102" spans="1:6" ht="12.75">
      <c r="A102" s="159" t="s">
        <v>92</v>
      </c>
      <c r="B102" s="160"/>
      <c r="C102" s="161"/>
      <c r="D102" s="160"/>
      <c r="E102" s="162"/>
      <c r="F102" s="163">
        <f>F94/C22</f>
        <v>9.481594158496732</v>
      </c>
    </row>
    <row r="103" spans="1:6" ht="12.75">
      <c r="A103" s="153" t="s">
        <v>93</v>
      </c>
      <c r="B103" s="138"/>
      <c r="C103" s="154"/>
      <c r="D103" s="138"/>
      <c r="E103" s="155"/>
      <c r="F103" s="142">
        <f>F95/C22</f>
        <v>8.49243190173797</v>
      </c>
    </row>
    <row r="104" spans="1:6" ht="12.75">
      <c r="A104" s="153" t="s">
        <v>94</v>
      </c>
      <c r="B104" s="140"/>
      <c r="C104" s="139"/>
      <c r="D104" s="140"/>
      <c r="E104" s="141"/>
      <c r="F104" s="142">
        <f>F96/C22</f>
        <v>70</v>
      </c>
    </row>
    <row r="105" spans="1:6" ht="13.5" thickBot="1">
      <c r="A105" s="164" t="s">
        <v>95</v>
      </c>
      <c r="B105" s="144"/>
      <c r="C105" s="145"/>
      <c r="D105" s="144"/>
      <c r="E105" s="146"/>
      <c r="F105" s="147">
        <f>F97/C22</f>
        <v>24.36483694083694</v>
      </c>
    </row>
    <row r="106" spans="1:6" ht="14.25" thickTop="1">
      <c r="A106" s="165" t="s">
        <v>34</v>
      </c>
      <c r="B106" s="140"/>
      <c r="C106" s="139"/>
      <c r="D106" s="140"/>
      <c r="E106" s="141"/>
      <c r="F106" s="157">
        <f>SUM(F102:F105)</f>
        <v>112.33886300107164</v>
      </c>
    </row>
    <row r="107" spans="1:6" ht="12.75">
      <c r="A107" s="140"/>
      <c r="B107" s="140"/>
      <c r="C107" s="139"/>
      <c r="D107" s="140"/>
      <c r="E107" s="141"/>
      <c r="F107" s="141"/>
    </row>
    <row r="108" spans="1:6" ht="13.5" thickBot="1">
      <c r="A108" s="144"/>
      <c r="B108" s="144"/>
      <c r="C108" s="145"/>
      <c r="D108" s="144"/>
      <c r="E108" s="146"/>
      <c r="F108" s="146"/>
    </row>
    <row r="109" spans="1:6" ht="13.5" thickTop="1">
      <c r="A109" s="153" t="s">
        <v>99</v>
      </c>
      <c r="B109" s="140"/>
      <c r="C109" s="139"/>
      <c r="D109" s="140"/>
      <c r="E109" s="141"/>
      <c r="F109" s="141"/>
    </row>
    <row r="110" spans="1:6" ht="12.75">
      <c r="A110" s="159" t="s">
        <v>92</v>
      </c>
      <c r="B110" s="160"/>
      <c r="C110" s="161"/>
      <c r="D110" s="160"/>
      <c r="E110" s="162"/>
      <c r="F110" s="162">
        <f>F94/C23</f>
        <v>31.60531386165577</v>
      </c>
    </row>
    <row r="111" spans="1:6" ht="12.75">
      <c r="A111" s="153" t="s">
        <v>93</v>
      </c>
      <c r="B111" s="138"/>
      <c r="C111" s="154"/>
      <c r="D111" s="138"/>
      <c r="E111" s="155"/>
      <c r="F111" s="155">
        <f>F95/C23</f>
        <v>28.30810633912656</v>
      </c>
    </row>
    <row r="112" spans="1:6" ht="12.75">
      <c r="A112" s="153" t="s">
        <v>94</v>
      </c>
      <c r="B112" s="140"/>
      <c r="C112" s="139"/>
      <c r="D112" s="140"/>
      <c r="E112" s="141"/>
      <c r="F112" s="141">
        <f>F96/C23</f>
        <v>233.3333333333333</v>
      </c>
    </row>
    <row r="113" spans="1:6" ht="13.5" thickBot="1">
      <c r="A113" s="164" t="s">
        <v>95</v>
      </c>
      <c r="B113" s="144"/>
      <c r="C113" s="145"/>
      <c r="D113" s="144"/>
      <c r="E113" s="146"/>
      <c r="F113" s="146">
        <f>F97/C23</f>
        <v>81.21612313612313</v>
      </c>
    </row>
    <row r="114" spans="1:6" ht="14.25" thickTop="1">
      <c r="A114" s="165" t="s">
        <v>34</v>
      </c>
      <c r="B114" s="140"/>
      <c r="C114" s="139"/>
      <c r="D114" s="140"/>
      <c r="E114" s="141"/>
      <c r="F114" s="166">
        <f>SUM(F110:F113)</f>
        <v>374.46287667023876</v>
      </c>
    </row>
  </sheetData>
  <sheetProtection/>
  <mergeCells count="1">
    <mergeCell ref="B1:C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67">
      <selection activeCell="E80" sqref="E80"/>
    </sheetView>
  </sheetViews>
  <sheetFormatPr defaultColWidth="9.140625" defaultRowHeight="12.75"/>
  <cols>
    <col min="1" max="1" width="18.7109375" style="0" customWidth="1"/>
    <col min="2" max="2" width="17.28125" style="0" customWidth="1"/>
    <col min="5" max="5" width="10.57421875" style="0" bestFit="1" customWidth="1"/>
    <col min="6" max="6" width="12.7109375" style="0" bestFit="1" customWidth="1"/>
  </cols>
  <sheetData>
    <row r="1" spans="1:6" ht="18.75">
      <c r="A1" s="1" t="s">
        <v>0</v>
      </c>
      <c r="B1" s="169" t="s">
        <v>1</v>
      </c>
      <c r="C1" s="169"/>
      <c r="D1" s="2"/>
      <c r="E1" s="2"/>
      <c r="F1" s="3"/>
    </row>
    <row r="2" spans="1:6" ht="12.75">
      <c r="A2" s="1" t="s">
        <v>2</v>
      </c>
      <c r="B2" s="1"/>
      <c r="C2" s="4" t="s">
        <v>3</v>
      </c>
      <c r="D2" s="1"/>
      <c r="E2" s="3"/>
      <c r="F2" s="3"/>
    </row>
    <row r="3" spans="1:6" ht="12.75">
      <c r="A3" s="1" t="s">
        <v>4</v>
      </c>
      <c r="B3" s="1"/>
      <c r="C3" s="4"/>
      <c r="D3" s="1"/>
      <c r="E3" s="3"/>
      <c r="F3" s="3"/>
    </row>
    <row r="4" spans="1:6" ht="12.75">
      <c r="A4" s="1" t="s">
        <v>5</v>
      </c>
      <c r="B4" s="1"/>
      <c r="C4" s="5">
        <v>38337</v>
      </c>
      <c r="D4" s="1"/>
      <c r="E4" s="3"/>
      <c r="F4" s="3"/>
    </row>
    <row r="5" spans="1:6" ht="12.75">
      <c r="A5" s="1" t="s">
        <v>6</v>
      </c>
      <c r="B5" s="1"/>
      <c r="C5" s="4" t="s">
        <v>7</v>
      </c>
      <c r="D5" s="6"/>
      <c r="E5" s="3"/>
      <c r="F5" s="3"/>
    </row>
    <row r="6" spans="1:6" ht="13.5" thickBot="1">
      <c r="A6" s="1" t="s">
        <v>8</v>
      </c>
      <c r="B6" s="6"/>
      <c r="C6" s="7"/>
      <c r="D6" s="6"/>
      <c r="E6" s="3"/>
      <c r="F6" s="3"/>
    </row>
    <row r="7" spans="1:6" ht="13.5" thickTop="1">
      <c r="A7" s="8" t="s">
        <v>9</v>
      </c>
      <c r="B7" s="8"/>
      <c r="C7" s="9"/>
      <c r="D7" s="8">
        <v>100</v>
      </c>
      <c r="E7" s="3"/>
      <c r="F7" s="3"/>
    </row>
    <row r="8" spans="1:6" ht="12.75">
      <c r="A8" s="10" t="s">
        <v>10</v>
      </c>
      <c r="B8" s="6"/>
      <c r="C8" s="11"/>
      <c r="D8" s="10">
        <v>80</v>
      </c>
      <c r="E8" s="3"/>
      <c r="F8" s="3"/>
    </row>
    <row r="9" spans="1:6" ht="12.75">
      <c r="A9" s="10" t="s">
        <v>11</v>
      </c>
      <c r="B9" s="10"/>
      <c r="C9" s="7"/>
      <c r="D9" s="10">
        <f>D7*D14</f>
        <v>30</v>
      </c>
      <c r="E9" s="3"/>
      <c r="F9" s="3"/>
    </row>
    <row r="10" spans="1:6" ht="12.75">
      <c r="A10" s="10" t="s">
        <v>12</v>
      </c>
      <c r="B10" s="6"/>
      <c r="C10" s="7"/>
      <c r="D10" s="6">
        <f>D8*D14</f>
        <v>24</v>
      </c>
      <c r="E10" s="3"/>
      <c r="F10" s="3"/>
    </row>
    <row r="11" spans="1:6" ht="12.75">
      <c r="A11" s="6" t="s">
        <v>13</v>
      </c>
      <c r="B11" s="6"/>
      <c r="C11" s="7"/>
      <c r="D11" s="6">
        <v>4</v>
      </c>
      <c r="E11" s="3"/>
      <c r="F11" s="3"/>
    </row>
    <row r="12" spans="1:6" ht="12.75">
      <c r="A12" s="6" t="s">
        <v>14</v>
      </c>
      <c r="B12" s="6"/>
      <c r="C12" s="7"/>
      <c r="D12" s="6">
        <v>4</v>
      </c>
      <c r="E12" s="3"/>
      <c r="F12" s="3"/>
    </row>
    <row r="13" spans="1:6" ht="12.75">
      <c r="A13" s="6" t="s">
        <v>111</v>
      </c>
      <c r="B13" s="6"/>
      <c r="C13" s="7"/>
      <c r="D13" s="120">
        <v>0.01</v>
      </c>
      <c r="E13" s="3"/>
      <c r="F13" s="3"/>
    </row>
    <row r="14" spans="1:6" ht="12.75">
      <c r="A14" s="6" t="s">
        <v>17</v>
      </c>
      <c r="B14" s="6"/>
      <c r="C14" s="7"/>
      <c r="D14" s="13">
        <v>0.3</v>
      </c>
      <c r="E14" s="3"/>
      <c r="F14" s="3"/>
    </row>
    <row r="15" spans="1:6" ht="12.75">
      <c r="A15" s="6" t="s">
        <v>18</v>
      </c>
      <c r="B15" s="6"/>
      <c r="C15" s="7"/>
      <c r="D15" s="13">
        <v>0.12</v>
      </c>
      <c r="E15" s="3"/>
      <c r="F15" s="3"/>
    </row>
    <row r="16" spans="1:6" ht="12.75">
      <c r="A16" s="6" t="s">
        <v>19</v>
      </c>
      <c r="B16" s="6"/>
      <c r="C16" s="7"/>
      <c r="D16" s="13">
        <v>0.1</v>
      </c>
      <c r="E16" s="3"/>
      <c r="F16" s="3"/>
    </row>
    <row r="17" spans="1:6" ht="13.5" thickBot="1">
      <c r="A17" s="6" t="s">
        <v>20</v>
      </c>
      <c r="B17" s="6"/>
      <c r="C17" s="7"/>
      <c r="D17" s="14">
        <v>1</v>
      </c>
      <c r="E17" s="3"/>
      <c r="F17" s="3"/>
    </row>
    <row r="18" spans="1:6" ht="13.5" thickTop="1">
      <c r="A18" s="15" t="s">
        <v>21</v>
      </c>
      <c r="B18" s="15"/>
      <c r="C18" s="16">
        <f>D7+D8*(D11-1)</f>
        <v>340</v>
      </c>
      <c r="D18" s="15" t="s">
        <v>22</v>
      </c>
      <c r="E18" s="3"/>
      <c r="F18" s="3"/>
    </row>
    <row r="19" spans="1:6" ht="12.75">
      <c r="A19" s="17" t="s">
        <v>23</v>
      </c>
      <c r="B19" s="17"/>
      <c r="C19" s="18">
        <f>C18*D14</f>
        <v>102</v>
      </c>
      <c r="D19" s="1" t="s">
        <v>22</v>
      </c>
      <c r="E19" s="3"/>
      <c r="F19" s="3"/>
    </row>
    <row r="20" spans="1:6" ht="12.75">
      <c r="A20" s="17" t="s">
        <v>24</v>
      </c>
      <c r="B20" s="17"/>
      <c r="C20" s="18">
        <f>C18-(C18*D15)</f>
        <v>299.2</v>
      </c>
      <c r="D20" s="1" t="s">
        <v>22</v>
      </c>
      <c r="E20" s="3"/>
      <c r="F20" s="3"/>
    </row>
    <row r="21" spans="1:6" ht="12.75">
      <c r="A21" s="17" t="s">
        <v>25</v>
      </c>
      <c r="B21" s="17"/>
      <c r="C21" s="19">
        <f>C19-(C19*D15)</f>
        <v>89.76</v>
      </c>
      <c r="D21" s="1" t="s">
        <v>22</v>
      </c>
      <c r="E21" s="3"/>
      <c r="F21" s="3"/>
    </row>
    <row r="22" spans="1:6" ht="12.75">
      <c r="A22" s="17" t="s">
        <v>26</v>
      </c>
      <c r="B22" s="17"/>
      <c r="C22" s="19">
        <f>C20*(1-D16)</f>
        <v>269.28</v>
      </c>
      <c r="D22" s="1" t="s">
        <v>22</v>
      </c>
      <c r="E22" s="3"/>
      <c r="F22" s="3"/>
    </row>
    <row r="23" spans="1:6" ht="12.75">
      <c r="A23" s="17" t="s">
        <v>27</v>
      </c>
      <c r="B23" s="17"/>
      <c r="C23" s="19">
        <f>C21*(1-D16)</f>
        <v>80.784</v>
      </c>
      <c r="D23" s="1" t="s">
        <v>22</v>
      </c>
      <c r="E23" s="3"/>
      <c r="F23" s="3"/>
    </row>
    <row r="24" spans="1:6" ht="12.75">
      <c r="A24" s="6"/>
      <c r="B24" s="6"/>
      <c r="C24" s="7"/>
      <c r="D24" s="6"/>
      <c r="E24" s="3"/>
      <c r="F24" s="3"/>
    </row>
    <row r="25" spans="1:6" ht="13.5" thickBot="1">
      <c r="A25" s="1" t="s">
        <v>28</v>
      </c>
      <c r="B25" s="6"/>
      <c r="C25" s="7"/>
      <c r="D25" s="6"/>
      <c r="E25" s="20">
        <v>38307</v>
      </c>
      <c r="F25" s="21">
        <f>E25</f>
        <v>38307</v>
      </c>
    </row>
    <row r="26" spans="1:6" ht="13.5" thickTop="1">
      <c r="A26" s="15" t="s">
        <v>29</v>
      </c>
      <c r="B26" s="15"/>
      <c r="C26" s="22" t="s">
        <v>30</v>
      </c>
      <c r="D26" s="23" t="s">
        <v>31</v>
      </c>
      <c r="E26" s="6"/>
      <c r="F26" s="24" t="s">
        <v>32</v>
      </c>
    </row>
    <row r="27" spans="1:6" ht="13.5" thickBot="1">
      <c r="A27" s="1"/>
      <c r="B27" s="1"/>
      <c r="C27" s="4"/>
      <c r="D27" s="25" t="s">
        <v>33</v>
      </c>
      <c r="E27" s="26"/>
      <c r="F27" s="27" t="s">
        <v>34</v>
      </c>
    </row>
    <row r="28" spans="1:6" ht="13.5" thickTop="1">
      <c r="A28" s="28" t="s">
        <v>35</v>
      </c>
      <c r="B28" s="28"/>
      <c r="C28" s="29" t="s">
        <v>36</v>
      </c>
      <c r="D28" s="30">
        <v>0.6</v>
      </c>
      <c r="E28" s="117">
        <v>758.5</v>
      </c>
      <c r="F28" s="31">
        <f aca="true" t="shared" si="0" ref="F28:F35">E28*D28</f>
        <v>455.09999999999997</v>
      </c>
    </row>
    <row r="29" spans="1:6" ht="12.75">
      <c r="A29" s="6" t="s">
        <v>37</v>
      </c>
      <c r="B29" s="6"/>
      <c r="C29" s="7" t="s">
        <v>36</v>
      </c>
      <c r="D29" s="32">
        <v>0.2</v>
      </c>
      <c r="E29" s="117">
        <v>777</v>
      </c>
      <c r="F29" s="31">
        <f t="shared" si="0"/>
        <v>155.4</v>
      </c>
    </row>
    <row r="30" spans="1:6" ht="12.75">
      <c r="A30" s="6" t="s">
        <v>38</v>
      </c>
      <c r="B30" s="6"/>
      <c r="C30" s="7" t="s">
        <v>36</v>
      </c>
      <c r="D30" s="33">
        <v>2</v>
      </c>
      <c r="E30" s="118">
        <v>33</v>
      </c>
      <c r="F30" s="31">
        <f t="shared" si="0"/>
        <v>66</v>
      </c>
    </row>
    <row r="31" spans="1:6" ht="12.75">
      <c r="A31" s="6" t="s">
        <v>39</v>
      </c>
      <c r="B31" s="6"/>
      <c r="C31" s="11" t="s">
        <v>40</v>
      </c>
      <c r="D31" s="35">
        <v>0.5</v>
      </c>
      <c r="E31" s="117">
        <v>749</v>
      </c>
      <c r="F31" s="31">
        <f t="shared" si="0"/>
        <v>374.5</v>
      </c>
    </row>
    <row r="32" spans="1:6" ht="12.75">
      <c r="A32" s="6" t="s">
        <v>41</v>
      </c>
      <c r="B32" s="6"/>
      <c r="C32" s="7" t="s">
        <v>36</v>
      </c>
      <c r="D32" s="33">
        <v>10</v>
      </c>
      <c r="E32" s="117">
        <v>47.96</v>
      </c>
      <c r="F32" s="31">
        <f t="shared" si="0"/>
        <v>479.6</v>
      </c>
    </row>
    <row r="33" spans="1:6" ht="12.75">
      <c r="A33" s="6" t="s">
        <v>42</v>
      </c>
      <c r="B33" s="6"/>
      <c r="C33" s="7" t="s">
        <v>43</v>
      </c>
      <c r="D33" s="32">
        <v>3.5</v>
      </c>
      <c r="E33" s="117">
        <v>49.2</v>
      </c>
      <c r="F33" s="31">
        <f t="shared" si="0"/>
        <v>172.20000000000002</v>
      </c>
    </row>
    <row r="34" spans="1:6" ht="12.75">
      <c r="A34" s="6" t="s">
        <v>44</v>
      </c>
      <c r="B34" s="6"/>
      <c r="C34" s="7" t="s">
        <v>45</v>
      </c>
      <c r="D34" s="119">
        <v>0.1</v>
      </c>
      <c r="E34" s="117">
        <v>24</v>
      </c>
      <c r="F34" s="31">
        <f t="shared" si="0"/>
        <v>2.4000000000000004</v>
      </c>
    </row>
    <row r="35" spans="1:6" ht="12.75">
      <c r="A35" s="6" t="s">
        <v>106</v>
      </c>
      <c r="B35" s="6"/>
      <c r="C35" s="7" t="s">
        <v>47</v>
      </c>
      <c r="D35" s="119">
        <v>0.1</v>
      </c>
      <c r="E35" s="117">
        <v>6.68</v>
      </c>
      <c r="F35" s="31">
        <f t="shared" si="0"/>
        <v>0.668</v>
      </c>
    </row>
    <row r="36" spans="1:6" ht="13.5" thickBot="1">
      <c r="A36" s="36" t="s">
        <v>48</v>
      </c>
      <c r="B36" s="36"/>
      <c r="C36" s="37"/>
      <c r="D36" s="38"/>
      <c r="E36" s="39"/>
      <c r="F36" s="40">
        <f>SUM(F28:F35)</f>
        <v>1705.868</v>
      </c>
    </row>
    <row r="37" spans="1:6" ht="12.75">
      <c r="A37" s="1" t="s">
        <v>49</v>
      </c>
      <c r="B37" s="6"/>
      <c r="C37" s="7"/>
      <c r="D37" s="33"/>
      <c r="E37" s="3"/>
      <c r="F37" s="31"/>
    </row>
    <row r="38" spans="1:6" ht="12.75">
      <c r="A38" s="41" t="s">
        <v>50</v>
      </c>
      <c r="B38" s="41"/>
      <c r="C38" s="42" t="s">
        <v>51</v>
      </c>
      <c r="D38" s="121">
        <v>0.84</v>
      </c>
      <c r="E38" s="117">
        <v>28.38</v>
      </c>
      <c r="F38" s="31">
        <f>E38*D38</f>
        <v>23.839199999999998</v>
      </c>
    </row>
    <row r="39" spans="1:6" ht="12.75">
      <c r="A39" s="41" t="s">
        <v>52</v>
      </c>
      <c r="B39" s="41"/>
      <c r="C39" s="42" t="s">
        <v>51</v>
      </c>
      <c r="D39" s="43">
        <v>1.73</v>
      </c>
      <c r="E39" s="117">
        <v>48.98</v>
      </c>
      <c r="F39" s="31">
        <f>E39*D39</f>
        <v>84.7354</v>
      </c>
    </row>
    <row r="40" spans="1:6" ht="12.75">
      <c r="A40" s="41" t="s">
        <v>53</v>
      </c>
      <c r="B40" s="41"/>
      <c r="C40" s="42" t="s">
        <v>51</v>
      </c>
      <c r="D40" s="43">
        <v>0.62</v>
      </c>
      <c r="E40" s="117">
        <v>48.01</v>
      </c>
      <c r="F40" s="31">
        <f>E40*D40</f>
        <v>29.766199999999998</v>
      </c>
    </row>
    <row r="41" spans="1:6" ht="13.5" thickBot="1">
      <c r="A41" s="36" t="s">
        <v>48</v>
      </c>
      <c r="B41" s="36"/>
      <c r="C41" s="37"/>
      <c r="D41" s="38"/>
      <c r="E41" s="39"/>
      <c r="F41" s="40">
        <f>SUM(F38:F40)</f>
        <v>138.3408</v>
      </c>
    </row>
    <row r="42" spans="1:6" ht="12.75">
      <c r="A42" s="1" t="s">
        <v>54</v>
      </c>
      <c r="B42" s="6"/>
      <c r="C42" s="7"/>
      <c r="D42" s="44"/>
      <c r="E42" s="45"/>
      <c r="F42" s="46"/>
    </row>
    <row r="43" spans="1:6" ht="12.75">
      <c r="A43" s="28" t="s">
        <v>55</v>
      </c>
      <c r="B43" s="28"/>
      <c r="C43" s="29" t="s">
        <v>51</v>
      </c>
      <c r="D43" s="33">
        <v>1.9</v>
      </c>
      <c r="E43" s="3">
        <v>48.17</v>
      </c>
      <c r="F43" s="31">
        <f aca="true" t="shared" si="1" ref="F43:F48">E43*D43</f>
        <v>91.523</v>
      </c>
    </row>
    <row r="44" spans="1:6" ht="12.75">
      <c r="A44" s="6" t="s">
        <v>56</v>
      </c>
      <c r="B44" s="6"/>
      <c r="C44" s="7" t="s">
        <v>51</v>
      </c>
      <c r="D44" s="32">
        <v>20</v>
      </c>
      <c r="E44" s="47">
        <v>4.375</v>
      </c>
      <c r="F44" s="31">
        <f t="shared" si="1"/>
        <v>87.5</v>
      </c>
    </row>
    <row r="45" spans="1:6" ht="12.75">
      <c r="A45" s="6" t="s">
        <v>57</v>
      </c>
      <c r="B45" s="6"/>
      <c r="C45" s="7" t="s">
        <v>51</v>
      </c>
      <c r="D45" s="32">
        <v>5</v>
      </c>
      <c r="E45" s="3">
        <v>33.5631375</v>
      </c>
      <c r="F45" s="31">
        <f t="shared" si="1"/>
        <v>167.81568750000002</v>
      </c>
    </row>
    <row r="46" spans="1:6" ht="12.75">
      <c r="A46" s="6" t="s">
        <v>58</v>
      </c>
      <c r="B46" s="6"/>
      <c r="C46" s="7" t="s">
        <v>51</v>
      </c>
      <c r="D46" s="32">
        <v>8</v>
      </c>
      <c r="E46" s="47">
        <v>4.375</v>
      </c>
      <c r="F46" s="31">
        <f t="shared" si="1"/>
        <v>35</v>
      </c>
    </row>
    <row r="47" spans="1:6" ht="12.75">
      <c r="A47" s="6" t="s">
        <v>59</v>
      </c>
      <c r="B47" s="6"/>
      <c r="C47" s="7" t="s">
        <v>51</v>
      </c>
      <c r="D47" s="32">
        <v>1.9</v>
      </c>
      <c r="E47" s="3">
        <v>19.17</v>
      </c>
      <c r="F47" s="31">
        <f t="shared" si="1"/>
        <v>36.423</v>
      </c>
    </row>
    <row r="48" spans="1:6" ht="12.75">
      <c r="A48" s="6" t="s">
        <v>60</v>
      </c>
      <c r="B48" s="6"/>
      <c r="C48" s="7" t="s">
        <v>51</v>
      </c>
      <c r="D48" s="32">
        <v>8</v>
      </c>
      <c r="E48" s="47">
        <v>4.375</v>
      </c>
      <c r="F48" s="31">
        <f t="shared" si="1"/>
        <v>35</v>
      </c>
    </row>
    <row r="49" spans="1:6" ht="13.5" thickBot="1">
      <c r="A49" s="36" t="s">
        <v>48</v>
      </c>
      <c r="B49" s="36"/>
      <c r="C49" s="37"/>
      <c r="D49" s="38"/>
      <c r="E49" s="39"/>
      <c r="F49" s="40">
        <f>SUM(F43:F48)</f>
        <v>453.2616875</v>
      </c>
    </row>
    <row r="50" spans="1:6" ht="12.75">
      <c r="A50" s="1" t="s">
        <v>61</v>
      </c>
      <c r="B50" s="6"/>
      <c r="C50" s="11"/>
      <c r="D50" s="44"/>
      <c r="E50" s="45"/>
      <c r="F50" s="46"/>
    </row>
    <row r="51" spans="1:6" ht="12.75">
      <c r="A51" s="28" t="s">
        <v>62</v>
      </c>
      <c r="B51" s="28"/>
      <c r="C51" s="29" t="s">
        <v>51</v>
      </c>
      <c r="D51" s="122">
        <v>0.75</v>
      </c>
      <c r="E51" s="117">
        <v>25.99</v>
      </c>
      <c r="F51" s="31">
        <f>E51*D51</f>
        <v>19.4925</v>
      </c>
    </row>
    <row r="52" spans="1:6" ht="12.75">
      <c r="A52" s="6" t="s">
        <v>63</v>
      </c>
      <c r="B52" s="6"/>
      <c r="C52" s="7" t="s">
        <v>51</v>
      </c>
      <c r="D52" s="32">
        <v>1.83</v>
      </c>
      <c r="E52" s="3">
        <v>35</v>
      </c>
      <c r="F52" s="31">
        <f>E52*D52</f>
        <v>64.05</v>
      </c>
    </row>
    <row r="53" spans="1:6" ht="12.75">
      <c r="A53" s="6" t="s">
        <v>64</v>
      </c>
      <c r="B53" s="6"/>
      <c r="C53" s="7" t="s">
        <v>51</v>
      </c>
      <c r="D53" s="32">
        <v>1</v>
      </c>
      <c r="E53" s="47">
        <v>4.375</v>
      </c>
      <c r="F53" s="31">
        <f>E53*D53</f>
        <v>4.375</v>
      </c>
    </row>
    <row r="54" spans="1:6" ht="12.75">
      <c r="A54" s="6" t="s">
        <v>65</v>
      </c>
      <c r="B54" s="6"/>
      <c r="C54" s="7" t="s">
        <v>51</v>
      </c>
      <c r="D54" s="32">
        <v>5</v>
      </c>
      <c r="E54" s="47">
        <v>33.5631375</v>
      </c>
      <c r="F54" s="31">
        <f>E54*D54</f>
        <v>167.81568750000002</v>
      </c>
    </row>
    <row r="55" spans="1:6" ht="13.5" thickBot="1">
      <c r="A55" s="48" t="s">
        <v>48</v>
      </c>
      <c r="B55" s="48"/>
      <c r="C55" s="49"/>
      <c r="D55" s="50"/>
      <c r="E55" s="51"/>
      <c r="F55" s="27">
        <f>SUM(F51:F54)</f>
        <v>255.7331875</v>
      </c>
    </row>
    <row r="56" spans="1:6" ht="13.5" thickTop="1">
      <c r="A56" s="1" t="s">
        <v>66</v>
      </c>
      <c r="B56" s="1"/>
      <c r="C56" s="4" t="s">
        <v>67</v>
      </c>
      <c r="D56" s="52"/>
      <c r="E56" s="3"/>
      <c r="F56" s="53">
        <f>SUM(F55,F49,F41,F36)</f>
        <v>2553.2036749999997</v>
      </c>
    </row>
    <row r="57" spans="1:6" ht="12.75">
      <c r="A57" s="1"/>
      <c r="B57" s="1"/>
      <c r="C57" s="4"/>
      <c r="D57" s="32"/>
      <c r="E57" s="3"/>
      <c r="F57" s="31"/>
    </row>
    <row r="58" spans="1:6" ht="13.5" thickBot="1">
      <c r="A58" s="1" t="s">
        <v>68</v>
      </c>
      <c r="B58" s="6"/>
      <c r="C58" s="7"/>
      <c r="D58" s="50"/>
      <c r="E58" s="51"/>
      <c r="F58" s="54"/>
    </row>
    <row r="59" spans="1:6" ht="13.5" thickTop="1">
      <c r="A59" s="15" t="s">
        <v>29</v>
      </c>
      <c r="B59" s="15"/>
      <c r="C59" s="22" t="s">
        <v>30</v>
      </c>
      <c r="D59" s="52" t="s">
        <v>31</v>
      </c>
      <c r="E59" s="3"/>
      <c r="F59" s="31"/>
    </row>
    <row r="60" spans="1:6" ht="13.5" thickBot="1">
      <c r="A60" s="55"/>
      <c r="B60" s="55"/>
      <c r="C60" s="56"/>
      <c r="D60" s="57" t="s">
        <v>33</v>
      </c>
      <c r="E60" s="39"/>
      <c r="F60" s="58"/>
    </row>
    <row r="61" spans="1:6" ht="12.75">
      <c r="A61" s="6" t="s">
        <v>69</v>
      </c>
      <c r="B61" s="6"/>
      <c r="C61" s="7" t="s">
        <v>36</v>
      </c>
      <c r="D61" s="33">
        <v>0.5</v>
      </c>
      <c r="E61" s="117">
        <v>785</v>
      </c>
      <c r="F61" s="31">
        <f>E61*D61</f>
        <v>392.5</v>
      </c>
    </row>
    <row r="62" spans="1:6" ht="12.75">
      <c r="A62" s="6" t="s">
        <v>38</v>
      </c>
      <c r="B62" s="6"/>
      <c r="C62" s="7" t="s">
        <v>36</v>
      </c>
      <c r="D62" s="32">
        <v>0.5</v>
      </c>
      <c r="E62" s="118">
        <v>33</v>
      </c>
      <c r="F62" s="31">
        <f>E62*D62</f>
        <v>16.5</v>
      </c>
    </row>
    <row r="63" spans="1:6" ht="12.75">
      <c r="A63" s="6" t="s">
        <v>70</v>
      </c>
      <c r="B63" s="1"/>
      <c r="C63" s="7" t="s">
        <v>71</v>
      </c>
      <c r="D63" s="32">
        <v>6</v>
      </c>
      <c r="E63" s="117">
        <v>13</v>
      </c>
      <c r="F63" s="31">
        <f>E63*D63</f>
        <v>78</v>
      </c>
    </row>
    <row r="64" spans="1:6" ht="12.75">
      <c r="A64" s="6" t="s">
        <v>72</v>
      </c>
      <c r="B64" s="6"/>
      <c r="C64" s="7" t="s">
        <v>47</v>
      </c>
      <c r="D64" s="32">
        <v>2.5</v>
      </c>
      <c r="E64" s="117">
        <v>5.64</v>
      </c>
      <c r="F64" s="31">
        <f>E64*D64</f>
        <v>14.1</v>
      </c>
    </row>
    <row r="65" spans="1:6" ht="13.5" thickBot="1">
      <c r="A65" s="6" t="s">
        <v>48</v>
      </c>
      <c r="B65" s="6"/>
      <c r="C65" s="7"/>
      <c r="D65" s="38"/>
      <c r="E65" s="39"/>
      <c r="F65" s="40">
        <f>SUM(F61:F64)</f>
        <v>501.1</v>
      </c>
    </row>
    <row r="66" spans="1:6" ht="12.75">
      <c r="A66" s="59" t="s">
        <v>61</v>
      </c>
      <c r="B66" s="60"/>
      <c r="C66" s="61"/>
      <c r="D66" s="44"/>
      <c r="E66" s="45"/>
      <c r="F66" s="46"/>
    </row>
    <row r="67" spans="1:6" ht="12.75">
      <c r="A67" s="6" t="s">
        <v>62</v>
      </c>
      <c r="B67" s="6"/>
      <c r="C67" s="7" t="s">
        <v>51</v>
      </c>
      <c r="D67" s="33">
        <v>1</v>
      </c>
      <c r="E67" s="117">
        <v>25.99</v>
      </c>
      <c r="F67" s="31">
        <f>E67*D67</f>
        <v>25.99</v>
      </c>
    </row>
    <row r="68" spans="1:6" ht="12.75">
      <c r="A68" s="6" t="s">
        <v>63</v>
      </c>
      <c r="B68" s="6"/>
      <c r="C68" s="7" t="s">
        <v>51</v>
      </c>
      <c r="D68" s="32">
        <v>1.8</v>
      </c>
      <c r="E68" s="3">
        <v>35</v>
      </c>
      <c r="F68" s="31">
        <f>E68*D68</f>
        <v>63</v>
      </c>
    </row>
    <row r="69" spans="1:6" ht="12.75">
      <c r="A69" s="6" t="s">
        <v>64</v>
      </c>
      <c r="B69" s="6"/>
      <c r="C69" s="7" t="s">
        <v>51</v>
      </c>
      <c r="D69" s="32">
        <v>1</v>
      </c>
      <c r="E69" s="47">
        <v>4.375</v>
      </c>
      <c r="F69" s="31">
        <f>E69*D69</f>
        <v>4.375</v>
      </c>
    </row>
    <row r="70" spans="1:6" ht="12.75">
      <c r="A70" s="6" t="s">
        <v>65</v>
      </c>
      <c r="B70" s="6"/>
      <c r="C70" s="7" t="s">
        <v>51</v>
      </c>
      <c r="D70" s="32">
        <v>5</v>
      </c>
      <c r="E70" s="47">
        <v>33.5631375</v>
      </c>
      <c r="F70" s="31">
        <f>E70*D70</f>
        <v>167.81568750000002</v>
      </c>
    </row>
    <row r="71" spans="1:6" ht="13.5" thickBot="1">
      <c r="A71" s="6" t="s">
        <v>48</v>
      </c>
      <c r="B71" s="6"/>
      <c r="C71" s="11"/>
      <c r="D71" s="50"/>
      <c r="E71" s="51"/>
      <c r="F71" s="27">
        <f>SUM(F67:F70)</f>
        <v>261.18068750000003</v>
      </c>
    </row>
    <row r="72" spans="1:6" ht="13.5" thickTop="1">
      <c r="A72" s="15" t="s">
        <v>73</v>
      </c>
      <c r="B72" s="15"/>
      <c r="C72" s="22" t="s">
        <v>74</v>
      </c>
      <c r="D72" s="52"/>
      <c r="E72" s="3"/>
      <c r="F72" s="53">
        <f>SUM(F71,F65)</f>
        <v>762.2806875000001</v>
      </c>
    </row>
    <row r="73" spans="1:6" ht="12.75">
      <c r="A73" s="1" t="s">
        <v>73</v>
      </c>
      <c r="B73" s="1"/>
      <c r="C73" s="62" t="s">
        <v>75</v>
      </c>
      <c r="D73" s="11"/>
      <c r="E73" s="3"/>
      <c r="F73" s="53">
        <f>F72*3</f>
        <v>2286.8420625000003</v>
      </c>
    </row>
    <row r="74" spans="1:6" ht="12.75">
      <c r="A74" s="6"/>
      <c r="B74" s="6"/>
      <c r="C74" s="7"/>
      <c r="D74" s="33"/>
      <c r="E74" s="3"/>
      <c r="F74" s="31"/>
    </row>
    <row r="75" spans="1:6" ht="13.5" thickBot="1">
      <c r="A75" s="1" t="s">
        <v>76</v>
      </c>
      <c r="B75" s="6"/>
      <c r="C75" s="11"/>
      <c r="D75" s="50"/>
      <c r="E75" s="51"/>
      <c r="F75" s="54"/>
    </row>
    <row r="76" spans="1:6" ht="13.5" thickTop="1">
      <c r="A76" s="15" t="s">
        <v>29</v>
      </c>
      <c r="B76" s="15"/>
      <c r="C76" s="22" t="s">
        <v>30</v>
      </c>
      <c r="D76" s="52" t="s">
        <v>31</v>
      </c>
      <c r="E76" s="3"/>
      <c r="F76" s="31"/>
    </row>
    <row r="77" spans="1:6" ht="12.75">
      <c r="A77" s="55"/>
      <c r="B77" s="55"/>
      <c r="C77" s="56"/>
      <c r="D77" s="63" t="s">
        <v>33</v>
      </c>
      <c r="E77" s="64"/>
      <c r="F77" s="65"/>
    </row>
    <row r="78" spans="1:6" ht="12.75">
      <c r="A78" s="123" t="s">
        <v>77</v>
      </c>
      <c r="B78" s="123"/>
      <c r="C78" s="124" t="s">
        <v>36</v>
      </c>
      <c r="D78" s="125">
        <v>0</v>
      </c>
      <c r="E78" s="126">
        <v>1191</v>
      </c>
      <c r="F78" s="127">
        <f>E78*D78</f>
        <v>0</v>
      </c>
    </row>
    <row r="79" spans="1:6" ht="12.75">
      <c r="A79" s="123" t="s">
        <v>107</v>
      </c>
      <c r="B79" s="123"/>
      <c r="C79" s="124" t="s">
        <v>36</v>
      </c>
      <c r="D79" s="125">
        <f>D13*C20</f>
        <v>2.992</v>
      </c>
      <c r="E79" s="126">
        <v>600</v>
      </c>
      <c r="F79" s="127"/>
    </row>
    <row r="80" spans="1:6" ht="13.5" thickBot="1">
      <c r="A80" s="128" t="s">
        <v>108</v>
      </c>
      <c r="B80" s="128"/>
      <c r="C80" s="129" t="s">
        <v>36</v>
      </c>
      <c r="D80" s="125">
        <v>0</v>
      </c>
      <c r="E80" s="130">
        <v>688</v>
      </c>
      <c r="F80" s="131">
        <f>E80*D80</f>
        <v>0</v>
      </c>
    </row>
    <row r="81" spans="1:6" ht="13.5" thickTop="1">
      <c r="A81" s="17" t="s">
        <v>79</v>
      </c>
      <c r="B81" s="10"/>
      <c r="C81" s="22" t="s">
        <v>80</v>
      </c>
      <c r="D81" s="33"/>
      <c r="E81" s="3"/>
      <c r="F81" s="53">
        <f>SUM(F78:F80)</f>
        <v>0</v>
      </c>
    </row>
    <row r="82" spans="1:6" ht="12.75">
      <c r="A82" s="10"/>
      <c r="B82" s="10"/>
      <c r="C82" s="11"/>
      <c r="D82" s="33"/>
      <c r="E82" s="3"/>
      <c r="F82" s="31"/>
    </row>
    <row r="83" spans="1:6" ht="12.75">
      <c r="A83" s="67" t="s">
        <v>81</v>
      </c>
      <c r="B83" s="6"/>
      <c r="C83" s="7"/>
      <c r="D83" s="32"/>
      <c r="E83" s="3"/>
      <c r="F83" s="31"/>
    </row>
    <row r="84" spans="1:6" ht="13.5" thickBot="1">
      <c r="A84" s="1" t="s">
        <v>82</v>
      </c>
      <c r="B84" s="6"/>
      <c r="C84" s="7"/>
      <c r="D84" s="38"/>
      <c r="E84" s="39"/>
      <c r="F84" s="58"/>
    </row>
    <row r="85" spans="1:6" ht="12.75">
      <c r="A85" s="59" t="s">
        <v>83</v>
      </c>
      <c r="B85" s="60"/>
      <c r="C85" s="61"/>
      <c r="D85" s="68"/>
      <c r="E85" s="45"/>
      <c r="F85" s="46"/>
    </row>
    <row r="86" spans="1:6" ht="12.75">
      <c r="A86" s="6" t="s">
        <v>84</v>
      </c>
      <c r="B86" s="6"/>
      <c r="C86" s="7" t="s">
        <v>51</v>
      </c>
      <c r="D86" s="33">
        <f>(C18*8)/D12</f>
        <v>680</v>
      </c>
      <c r="E86" s="47">
        <v>4.375</v>
      </c>
      <c r="F86" s="31">
        <f>E86*D86</f>
        <v>2975</v>
      </c>
    </row>
    <row r="87" spans="1:6" ht="12.75">
      <c r="A87" s="6" t="s">
        <v>85</v>
      </c>
      <c r="B87" s="6"/>
      <c r="C87" s="7" t="s">
        <v>51</v>
      </c>
      <c r="D87" s="32">
        <f>C20/3.5</f>
        <v>85.48571428571428</v>
      </c>
      <c r="E87" s="3">
        <v>26.168</v>
      </c>
      <c r="F87" s="31">
        <f>E87*D87</f>
        <v>2236.990171428571</v>
      </c>
    </row>
    <row r="88" spans="1:6" ht="12.75">
      <c r="A88" s="6" t="s">
        <v>86</v>
      </c>
      <c r="B88" s="6"/>
      <c r="C88" s="7" t="s">
        <v>51</v>
      </c>
      <c r="D88" s="32">
        <f>C20/5</f>
        <v>59.839999999999996</v>
      </c>
      <c r="E88" s="3">
        <v>18.168</v>
      </c>
      <c r="F88" s="31">
        <f>E88*D88</f>
        <v>1087.17312</v>
      </c>
    </row>
    <row r="89" spans="1:6" ht="13.5" thickBot="1">
      <c r="A89" s="6" t="s">
        <v>87</v>
      </c>
      <c r="B89" s="6"/>
      <c r="C89" s="11" t="s">
        <v>51</v>
      </c>
      <c r="D89" s="50">
        <f>D88</f>
        <v>59.839999999999996</v>
      </c>
      <c r="E89" s="66">
        <v>4.375</v>
      </c>
      <c r="F89" s="54">
        <f>E89*D89</f>
        <v>261.8</v>
      </c>
    </row>
    <row r="90" spans="1:6" ht="13.5" thickTop="1">
      <c r="A90" s="15" t="s">
        <v>88</v>
      </c>
      <c r="B90" s="15"/>
      <c r="C90" s="22" t="s">
        <v>89</v>
      </c>
      <c r="D90" s="11"/>
      <c r="E90" s="3"/>
      <c r="F90" s="53">
        <f>SUM(F86:F89)</f>
        <v>6560.963291428571</v>
      </c>
    </row>
    <row r="91" spans="1:6" ht="12.75">
      <c r="A91" s="6"/>
      <c r="B91" s="6"/>
      <c r="C91" s="7"/>
      <c r="D91" s="69"/>
      <c r="E91" s="3"/>
      <c r="F91" s="31"/>
    </row>
    <row r="92" spans="1:6" ht="13.5" thickBot="1">
      <c r="A92" s="1" t="s">
        <v>90</v>
      </c>
      <c r="B92" s="6"/>
      <c r="C92" s="7"/>
      <c r="D92" s="69"/>
      <c r="E92" s="3"/>
      <c r="F92" s="31"/>
    </row>
    <row r="93" spans="1:6" ht="13.5" thickTop="1">
      <c r="A93" s="132" t="s">
        <v>91</v>
      </c>
      <c r="B93" s="132"/>
      <c r="C93" s="133"/>
      <c r="D93" s="132"/>
      <c r="E93" s="132"/>
      <c r="F93" s="134"/>
    </row>
    <row r="94" spans="1:6" ht="12.75">
      <c r="A94" s="135" t="s">
        <v>92</v>
      </c>
      <c r="B94" s="135"/>
      <c r="C94" s="136"/>
      <c r="D94" s="135"/>
      <c r="E94" s="135"/>
      <c r="F94" s="137">
        <f>F56</f>
        <v>2553.2036749999997</v>
      </c>
    </row>
    <row r="95" spans="1:6" ht="12.75">
      <c r="A95" s="138" t="s">
        <v>93</v>
      </c>
      <c r="B95" s="138"/>
      <c r="C95" s="139"/>
      <c r="D95" s="140"/>
      <c r="E95" s="141"/>
      <c r="F95" s="142">
        <f>F73</f>
        <v>2286.8420625000003</v>
      </c>
    </row>
    <row r="96" spans="1:6" ht="12.75">
      <c r="A96" s="138" t="s">
        <v>94</v>
      </c>
      <c r="B96" s="143"/>
      <c r="C96" s="139"/>
      <c r="D96" s="140"/>
      <c r="E96" s="141"/>
      <c r="F96" s="142">
        <f>F81</f>
        <v>0</v>
      </c>
    </row>
    <row r="97" spans="1:6" ht="13.5" thickBot="1">
      <c r="A97" s="144" t="s">
        <v>95</v>
      </c>
      <c r="B97" s="144"/>
      <c r="C97" s="145"/>
      <c r="D97" s="144"/>
      <c r="E97" s="146"/>
      <c r="F97" s="147">
        <f>F90</f>
        <v>6560.963291428571</v>
      </c>
    </row>
    <row r="98" spans="1:6" ht="15" thickBot="1" thickTop="1">
      <c r="A98" s="148" t="s">
        <v>96</v>
      </c>
      <c r="B98" s="149"/>
      <c r="C98" s="150"/>
      <c r="D98" s="149"/>
      <c r="E98" s="151"/>
      <c r="F98" s="152">
        <f>SUM(F94:F97)</f>
        <v>11401.009028928573</v>
      </c>
    </row>
    <row r="99" spans="1:6" ht="13.5" thickTop="1">
      <c r="A99" s="153" t="s">
        <v>97</v>
      </c>
      <c r="B99" s="138"/>
      <c r="C99" s="154"/>
      <c r="D99" s="138"/>
      <c r="E99" s="155"/>
      <c r="F99" s="156">
        <f>F98/D11</f>
        <v>2850.252257232143</v>
      </c>
    </row>
    <row r="100" spans="1:6" ht="12.75">
      <c r="A100" s="157"/>
      <c r="B100" s="157"/>
      <c r="C100" s="157"/>
      <c r="D100" s="157"/>
      <c r="E100" s="157"/>
      <c r="F100" s="157"/>
    </row>
    <row r="101" spans="1:6" ht="12.75">
      <c r="A101" s="153" t="s">
        <v>98</v>
      </c>
      <c r="B101" s="140"/>
      <c r="C101" s="139"/>
      <c r="D101" s="140"/>
      <c r="E101" s="141"/>
      <c r="F101" s="158"/>
    </row>
    <row r="102" spans="1:6" ht="12.75">
      <c r="A102" s="159" t="s">
        <v>92</v>
      </c>
      <c r="B102" s="160"/>
      <c r="C102" s="161"/>
      <c r="D102" s="160"/>
      <c r="E102" s="162"/>
      <c r="F102" s="163">
        <f>F94/C22</f>
        <v>9.481594158496732</v>
      </c>
    </row>
    <row r="103" spans="1:6" ht="12.75">
      <c r="A103" s="153" t="s">
        <v>93</v>
      </c>
      <c r="B103" s="138"/>
      <c r="C103" s="154"/>
      <c r="D103" s="138"/>
      <c r="E103" s="155"/>
      <c r="F103" s="142">
        <f>F95/C22</f>
        <v>8.49243190173797</v>
      </c>
    </row>
    <row r="104" spans="1:6" ht="12.75">
      <c r="A104" s="153" t="s">
        <v>94</v>
      </c>
      <c r="B104" s="140"/>
      <c r="C104" s="139"/>
      <c r="D104" s="140"/>
      <c r="E104" s="141"/>
      <c r="F104" s="142">
        <f>F96/C22</f>
        <v>0</v>
      </c>
    </row>
    <row r="105" spans="1:6" ht="13.5" thickBot="1">
      <c r="A105" s="164" t="s">
        <v>95</v>
      </c>
      <c r="B105" s="144"/>
      <c r="C105" s="145"/>
      <c r="D105" s="144"/>
      <c r="E105" s="146"/>
      <c r="F105" s="147">
        <f>F97/C22</f>
        <v>24.36483694083694</v>
      </c>
    </row>
    <row r="106" spans="1:6" ht="14.25" thickTop="1">
      <c r="A106" s="165" t="s">
        <v>34</v>
      </c>
      <c r="B106" s="140"/>
      <c r="C106" s="139"/>
      <c r="D106" s="140"/>
      <c r="E106" s="141"/>
      <c r="F106" s="157">
        <f>SUM(F102:F105)</f>
        <v>42.338863001071644</v>
      </c>
    </row>
    <row r="107" spans="1:6" ht="12.75">
      <c r="A107" s="140"/>
      <c r="B107" s="140"/>
      <c r="C107" s="139"/>
      <c r="D107" s="140"/>
      <c r="E107" s="141"/>
      <c r="F107" s="141"/>
    </row>
    <row r="108" spans="1:6" ht="13.5" thickBot="1">
      <c r="A108" s="144"/>
      <c r="B108" s="144"/>
      <c r="C108" s="145"/>
      <c r="D108" s="144"/>
      <c r="E108" s="146"/>
      <c r="F108" s="146"/>
    </row>
    <row r="109" spans="1:6" ht="13.5" thickTop="1">
      <c r="A109" s="153" t="s">
        <v>99</v>
      </c>
      <c r="B109" s="140"/>
      <c r="C109" s="139"/>
      <c r="D109" s="140"/>
      <c r="E109" s="141"/>
      <c r="F109" s="141"/>
    </row>
    <row r="110" spans="1:6" ht="12.75">
      <c r="A110" s="159" t="s">
        <v>92</v>
      </c>
      <c r="B110" s="160"/>
      <c r="C110" s="161"/>
      <c r="D110" s="160"/>
      <c r="E110" s="162"/>
      <c r="F110" s="162">
        <f>F94/C23</f>
        <v>31.60531386165577</v>
      </c>
    </row>
    <row r="111" spans="1:6" ht="12.75">
      <c r="A111" s="153" t="s">
        <v>93</v>
      </c>
      <c r="B111" s="138"/>
      <c r="C111" s="154"/>
      <c r="D111" s="138"/>
      <c r="E111" s="155"/>
      <c r="F111" s="155">
        <f>F95/C23</f>
        <v>28.30810633912656</v>
      </c>
    </row>
    <row r="112" spans="1:6" ht="12.75">
      <c r="A112" s="153" t="s">
        <v>94</v>
      </c>
      <c r="B112" s="140"/>
      <c r="C112" s="139"/>
      <c r="D112" s="140"/>
      <c r="E112" s="141"/>
      <c r="F112" s="141">
        <f>F96/C23</f>
        <v>0</v>
      </c>
    </row>
    <row r="113" spans="1:6" ht="13.5" thickBot="1">
      <c r="A113" s="164" t="s">
        <v>95</v>
      </c>
      <c r="B113" s="144"/>
      <c r="C113" s="145"/>
      <c r="D113" s="144"/>
      <c r="E113" s="146"/>
      <c r="F113" s="146">
        <f>F97/C23</f>
        <v>81.21612313612313</v>
      </c>
    </row>
    <row r="114" spans="1:6" ht="14.25" thickTop="1">
      <c r="A114" s="165" t="s">
        <v>34</v>
      </c>
      <c r="B114" s="140"/>
      <c r="C114" s="139"/>
      <c r="D114" s="140"/>
      <c r="E114" s="141"/>
      <c r="F114" s="166">
        <f>SUM(F110:F113)</f>
        <v>141.12954333690544</v>
      </c>
    </row>
  </sheetData>
  <sheetProtection/>
  <mergeCells count="1">
    <mergeCell ref="B1:C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D1">
      <selection activeCell="K3" sqref="K3"/>
    </sheetView>
  </sheetViews>
  <sheetFormatPr defaultColWidth="9.140625" defaultRowHeight="12.75"/>
  <cols>
    <col min="1" max="1" width="21.57421875" style="0" customWidth="1"/>
    <col min="3" max="3" width="11.00390625" style="0" bestFit="1" customWidth="1"/>
    <col min="6" max="6" width="11.57421875" style="0" bestFit="1" customWidth="1"/>
    <col min="7" max="7" width="10.8515625" style="0" bestFit="1" customWidth="1"/>
    <col min="9" max="10" width="10.57421875" style="0" bestFit="1" customWidth="1"/>
    <col min="11" max="11" width="13.28125" style="0" bestFit="1" customWidth="1"/>
  </cols>
  <sheetData>
    <row r="2" spans="2:11" ht="12.75">
      <c r="B2" t="s">
        <v>119</v>
      </c>
      <c r="C2" t="s">
        <v>118</v>
      </c>
      <c r="D2" t="s">
        <v>117</v>
      </c>
      <c r="E2" t="s">
        <v>116</v>
      </c>
      <c r="F2" t="s">
        <v>115</v>
      </c>
      <c r="G2" t="s">
        <v>121</v>
      </c>
      <c r="H2" t="s">
        <v>120</v>
      </c>
      <c r="I2" t="s">
        <v>123</v>
      </c>
      <c r="J2" t="s">
        <v>124</v>
      </c>
      <c r="K2" t="s">
        <v>125</v>
      </c>
    </row>
    <row r="3" spans="1:11" ht="12.75">
      <c r="A3" t="s">
        <v>112</v>
      </c>
      <c r="B3" s="167">
        <v>30</v>
      </c>
      <c r="C3" s="167">
        <v>53.2</v>
      </c>
      <c r="D3" s="167">
        <v>57.3</v>
      </c>
      <c r="E3" s="167">
        <v>38.4</v>
      </c>
      <c r="F3" s="167">
        <v>6.36</v>
      </c>
      <c r="G3" s="167">
        <v>61.2</v>
      </c>
      <c r="H3">
        <v>2.4</v>
      </c>
      <c r="I3" s="168">
        <f>Cana!$F$115</f>
        <v>141.12954333690544</v>
      </c>
      <c r="J3" s="168">
        <f>100*I3/G3</f>
        <v>230.60382898187163</v>
      </c>
      <c r="K3" s="168">
        <f>100*I3/H3</f>
        <v>5880.3976390377275</v>
      </c>
    </row>
    <row r="4" spans="1:11" ht="12.75">
      <c r="A4" t="s">
        <v>113</v>
      </c>
      <c r="B4" s="167">
        <v>32.6</v>
      </c>
      <c r="C4" s="167">
        <v>60.5</v>
      </c>
      <c r="D4" s="167">
        <v>40</v>
      </c>
      <c r="E4" s="167">
        <v>21.52</v>
      </c>
      <c r="F4" s="167">
        <v>3.52</v>
      </c>
      <c r="G4" s="167">
        <v>60.57</v>
      </c>
      <c r="H4">
        <v>11.2</v>
      </c>
      <c r="I4" s="168">
        <f>'Cana + Ureia'!$F$116</f>
        <v>183.12954333690544</v>
      </c>
      <c r="J4" s="168">
        <f>100*I4/G4</f>
        <v>302.3436409722725</v>
      </c>
      <c r="K4" s="168">
        <f>100*I4/H4</f>
        <v>1635.0852083652273</v>
      </c>
    </row>
    <row r="5" spans="1:11" ht="12.75">
      <c r="A5" t="s">
        <v>114</v>
      </c>
      <c r="B5" s="167">
        <v>30.3</v>
      </c>
      <c r="C5" s="167">
        <v>70</v>
      </c>
      <c r="D5" s="167">
        <v>45.7</v>
      </c>
      <c r="E5" s="167">
        <v>34.9</v>
      </c>
      <c r="F5" s="167">
        <v>4.22</v>
      </c>
      <c r="G5" s="167">
        <v>56.21</v>
      </c>
      <c r="H5">
        <v>3.39</v>
      </c>
      <c r="I5" s="168">
        <f>'Cana + NaOH'!$F$114</f>
        <v>374.46287667023876</v>
      </c>
      <c r="J5" s="168">
        <f>100*I5/G5</f>
        <v>666.18551266721</v>
      </c>
      <c r="K5" s="168">
        <f>100*I5/H5</f>
        <v>11046.102556644211</v>
      </c>
    </row>
    <row r="6" spans="1:11" ht="12.75">
      <c r="A6" t="s">
        <v>122</v>
      </c>
      <c r="B6" s="167"/>
      <c r="C6" s="167"/>
      <c r="D6" s="167">
        <v>57.59</v>
      </c>
      <c r="E6" s="167">
        <v>69.39</v>
      </c>
      <c r="F6" s="167">
        <v>15.64</v>
      </c>
      <c r="G6" s="167"/>
      <c r="H6">
        <v>1.64</v>
      </c>
      <c r="I6" s="168">
        <f>'Cana + CaO'!$F$114</f>
        <v>141.12954333690544</v>
      </c>
      <c r="J6" s="168" t="e">
        <f>100*I6/G6</f>
        <v>#DIV/0!</v>
      </c>
      <c r="K6" s="168">
        <f>100*I6/H6</f>
        <v>8605.459959567406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Kurva D 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Kurva D Rio</dc:creator>
  <cp:keywords/>
  <dc:description/>
  <cp:lastModifiedBy>AGUINALDO</cp:lastModifiedBy>
  <dcterms:created xsi:type="dcterms:W3CDTF">2004-12-14T19:45:09Z</dcterms:created>
  <dcterms:modified xsi:type="dcterms:W3CDTF">2011-10-05T20:37:24Z</dcterms:modified>
  <cp:category/>
  <cp:version/>
  <cp:contentType/>
  <cp:contentStatus/>
</cp:coreProperties>
</file>