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480" tabRatio="650" activeTab="2"/>
  </bookViews>
  <sheets>
    <sheet name="Plan 1" sheetId="1" r:id="rId1"/>
    <sheet name="Plan 2" sheetId="2" r:id="rId2"/>
    <sheet name="SAFRINHA" sheetId="3" r:id="rId3"/>
    <sheet name="Atualizada 15t " sheetId="4" r:id="rId4"/>
    <sheet name="comparação" sheetId="5" r:id="rId5"/>
  </sheets>
  <definedNames/>
  <calcPr fullCalcOnLoad="1"/>
</workbook>
</file>

<file path=xl/sharedStrings.xml><?xml version="1.0" encoding="utf-8"?>
<sst xmlns="http://schemas.openxmlformats.org/spreadsheetml/2006/main" count="555" uniqueCount="119">
  <si>
    <t>INFORMAÇÕES GERAIS</t>
  </si>
  <si>
    <t>Produção por ciclo estimada  (MS)</t>
  </si>
  <si>
    <t>t/ha</t>
  </si>
  <si>
    <t>Produção por ciclo estimada  (MV)</t>
  </si>
  <si>
    <t>Área plantada (ha)</t>
  </si>
  <si>
    <t>ha</t>
  </si>
  <si>
    <t>Porcentagem de MS do girassol</t>
  </si>
  <si>
    <t>MS</t>
  </si>
  <si>
    <t>Porcentagem de perda da silagem</t>
  </si>
  <si>
    <t>R$/t</t>
  </si>
  <si>
    <t>PRODUÇÃO TOTAL  (MV)</t>
  </si>
  <si>
    <t>PRODUÇÃO TOTAL (MS)</t>
  </si>
  <si>
    <t>PRODUÇÃO TOTAL ÚTIL (MV)</t>
  </si>
  <si>
    <t>PRODUÇÃO TOTAL ÚTIL (MS)</t>
  </si>
  <si>
    <t>CUSTO DE PRODUÇÃO - SILAGEM DE GIRASSOL (R$/ha)</t>
  </si>
  <si>
    <t>INSUMOS</t>
  </si>
  <si>
    <t>UNIDADE</t>
  </si>
  <si>
    <t>QUAN-</t>
  </si>
  <si>
    <t>PREÇO</t>
  </si>
  <si>
    <t>TIDADE</t>
  </si>
  <si>
    <t>TOTAL</t>
  </si>
  <si>
    <t xml:space="preserve"> - Calcário dolomítico</t>
  </si>
  <si>
    <t>t</t>
  </si>
  <si>
    <t xml:space="preserve"> - 8-28-16+Zn (0,5% de Zn)</t>
  </si>
  <si>
    <t xml:space="preserve"> - 20-0-20 (1ª cobertura)</t>
  </si>
  <si>
    <t xml:space="preserve"> - 20-0-20 (2ª cobertura)</t>
  </si>
  <si>
    <t xml:space="preserve"> - Micronutrientes (fonte Boro)</t>
  </si>
  <si>
    <t>kg</t>
  </si>
  <si>
    <t xml:space="preserve"> - herbicida pré-emergente</t>
  </si>
  <si>
    <t>l</t>
  </si>
  <si>
    <t xml:space="preserve"> - Sementes</t>
  </si>
  <si>
    <t xml:space="preserve"> - Tratamento de Semente</t>
  </si>
  <si>
    <t xml:space="preserve"> - Análise de solo</t>
  </si>
  <si>
    <t>ud</t>
  </si>
  <si>
    <t xml:space="preserve"> - lona plástica</t>
  </si>
  <si>
    <t>m2</t>
  </si>
  <si>
    <t>SUBTOTAL</t>
  </si>
  <si>
    <t>INVESTIMENTOS</t>
  </si>
  <si>
    <t>- juros silo</t>
  </si>
  <si>
    <t>$/ano</t>
  </si>
  <si>
    <t>- depreciação silo</t>
  </si>
  <si>
    <t>- manutenção</t>
  </si>
  <si>
    <t>PREPARO DO SOLO</t>
  </si>
  <si>
    <t>- calagem</t>
  </si>
  <si>
    <t>horas/hectare</t>
  </si>
  <si>
    <t xml:space="preserve"> - aração</t>
  </si>
  <si>
    <t>- gradeação (grade niveladora - 2x)</t>
  </si>
  <si>
    <t>- transporte interno</t>
  </si>
  <si>
    <t>PLANTIO e TRATOS CULTURAIS</t>
  </si>
  <si>
    <t>- plantio e adubação</t>
  </si>
  <si>
    <t>- aplicação de herbicida</t>
  </si>
  <si>
    <t>- 1ª cobertura</t>
  </si>
  <si>
    <t>- 2ª cobertura</t>
  </si>
  <si>
    <t>COLHEITA e ENSILAGEM</t>
  </si>
  <si>
    <t>- colheita</t>
  </si>
  <si>
    <t>- transporte</t>
  </si>
  <si>
    <t>- compactação</t>
  </si>
  <si>
    <t>- fechamento do silos**</t>
  </si>
  <si>
    <t>DESCARGA e DISTRIBUIÇÃO</t>
  </si>
  <si>
    <t xml:space="preserve"> - retirada da silagem e carregamento</t>
  </si>
  <si>
    <t xml:space="preserve"> - transporte e distribuição</t>
  </si>
  <si>
    <t xml:space="preserve"> - distribuição (mão-de-obra)</t>
  </si>
  <si>
    <t>R$/hectare</t>
  </si>
  <si>
    <t>R$/ tonelada de MV</t>
  </si>
  <si>
    <t>R$/ tonelada de MS</t>
  </si>
  <si>
    <t>Tabela 1. Planilha de custo de produção de silagem de girassol.</t>
  </si>
  <si>
    <t>Trincheira</t>
  </si>
  <si>
    <t>2,5m de altura</t>
  </si>
  <si>
    <t xml:space="preserve"> - Micronutrientes (fonte Zn e B)</t>
  </si>
  <si>
    <t xml:space="preserve"> - 8-28-16 + 0,5% Zn + 0,25% B</t>
  </si>
  <si>
    <t xml:space="preserve"> - 20-0-20 + 0,3%B (1ª cobertura)</t>
  </si>
  <si>
    <t>NDT</t>
  </si>
  <si>
    <t>PB</t>
  </si>
  <si>
    <t>%</t>
  </si>
  <si>
    <t>Insumos</t>
  </si>
  <si>
    <t>ITENS</t>
  </si>
  <si>
    <t>Investimentos</t>
  </si>
  <si>
    <t>Descarga e Distribuição</t>
  </si>
  <si>
    <t>Preparo do Solo</t>
  </si>
  <si>
    <t>Plantio e tratos culturais</t>
  </si>
  <si>
    <t xml:space="preserve">Colheita e ensilagem  </t>
  </si>
  <si>
    <t>R$/ha</t>
  </si>
  <si>
    <t>R$/t MV</t>
  </si>
  <si>
    <t>R$/t MS</t>
  </si>
  <si>
    <t>Part. Custo (%)</t>
  </si>
  <si>
    <t>CUSTO TOTAL DA SILAGEM</t>
  </si>
  <si>
    <t>R$/t NDT</t>
  </si>
  <si>
    <t>Planilha original</t>
  </si>
  <si>
    <t>Planilha atualizada - Produção 15 t MS/há</t>
  </si>
  <si>
    <t>Planilha atualizada - Produção 13 t MS/há</t>
  </si>
  <si>
    <t>Planilha atualizada - Produção Safrinha 7 t MS / há</t>
  </si>
  <si>
    <r>
      <t>1m</t>
    </r>
    <r>
      <rPr>
        <b/>
        <vertAlign val="super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 xml:space="preserve"> de lona cobre 1,75t de silagem (700kg.m</t>
    </r>
    <r>
      <rPr>
        <b/>
        <vertAlign val="superscript"/>
        <sz val="9"/>
        <color indexed="8"/>
        <rFont val="Times New Roman"/>
        <family val="1"/>
      </rPr>
      <t>-3</t>
    </r>
    <r>
      <rPr>
        <b/>
        <sz val="9"/>
        <color indexed="8"/>
        <rFont val="Times New Roman"/>
        <family val="1"/>
      </rPr>
      <t>)</t>
    </r>
  </si>
  <si>
    <r>
      <t>1 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>de lona cobre 0,525 t de MS</t>
    </r>
  </si>
  <si>
    <t>ESTUDO COMPARATIVO PARA DIFERENTES PRODUTIVIDADES DE SILAGEM DE GIRASSOL</t>
  </si>
  <si>
    <t>Milho</t>
  </si>
  <si>
    <t>Sorgo</t>
  </si>
  <si>
    <t>Girassol</t>
  </si>
  <si>
    <t>Produção</t>
  </si>
  <si>
    <t>MS/ há</t>
  </si>
  <si>
    <t xml:space="preserve">PB </t>
  </si>
  <si>
    <t>SILAGEM</t>
  </si>
  <si>
    <t xml:space="preserve">  </t>
  </si>
  <si>
    <t>maior produção de MV, maior tempo de colheita; 7t/h</t>
  </si>
  <si>
    <t>tempo de transporte = tempo de colheita</t>
  </si>
  <si>
    <t>tempo de compactação = 10% tempo de colheita</t>
  </si>
  <si>
    <t>maior produção de MV, 0,6t/h</t>
  </si>
  <si>
    <t>0,35h/t</t>
  </si>
  <si>
    <t>quantidade = litro; media preço de herbicidas no mercado</t>
  </si>
  <si>
    <t>EMBRAPA</t>
  </si>
  <si>
    <t>EMPRAPA</t>
  </si>
  <si>
    <r>
      <t xml:space="preserve">maior custo em insumos </t>
    </r>
    <r>
      <rPr>
        <sz val="10"/>
        <rFont val="Arial"/>
        <family val="2"/>
      </rPr>
      <t>→</t>
    </r>
    <r>
      <rPr>
        <sz val="8"/>
        <rFont val="Arial"/>
        <family val="0"/>
      </rPr>
      <t xml:space="preserve"> calcario, adubação de 2da cobertura e analise de solo</t>
    </r>
  </si>
  <si>
    <t>investimento é igual, custo fixo</t>
  </si>
  <si>
    <r>
      <t xml:space="preserve">maior custo de preparo do solo </t>
    </r>
    <r>
      <rPr>
        <sz val="10"/>
        <rFont val="Arial"/>
        <family val="2"/>
      </rPr>
      <t>→</t>
    </r>
    <r>
      <rPr>
        <sz val="8"/>
        <rFont val="Arial"/>
        <family val="0"/>
      </rPr>
      <t xml:space="preserve">  calagme e aração</t>
    </r>
  </si>
  <si>
    <r>
      <t xml:space="preserve">maior custo </t>
    </r>
    <r>
      <rPr>
        <sz val="10"/>
        <rFont val="Arial"/>
        <family val="2"/>
      </rPr>
      <t>→</t>
    </r>
    <r>
      <rPr>
        <sz val="8"/>
        <rFont val="Arial"/>
        <family val="0"/>
      </rPr>
      <t xml:space="preserve"> 2da cobertura</t>
    </r>
  </si>
  <si>
    <t xml:space="preserve">maior toneladas de MV, mais tempo de colheita por há, maior o custo </t>
  </si>
  <si>
    <t>mais toneladas, mais tempo, mais caro</t>
  </si>
  <si>
    <t>dupla face, 200 micro.m</t>
  </si>
  <si>
    <t>Maior produção de MV/ha, menos R$/ha</t>
  </si>
  <si>
    <t>Faculdade de Tecnologia de Joinville</t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</si>
</sst>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Gs&quot;\ #,##0;&quot;Gs&quot;\ \-#,##0"/>
    <numFmt numFmtId="165" formatCode="&quot;Gs&quot;\ #,##0;[Red]&quot;Gs&quot;\ \-#,##0"/>
    <numFmt numFmtId="166" formatCode="&quot;Gs&quot;\ #,##0.00;&quot;Gs&quot;\ \-#,##0.00"/>
    <numFmt numFmtId="167" formatCode="&quot;Gs&quot;\ #,##0.00;[Red]&quot;Gs&quot;\ \-#,##0.00"/>
    <numFmt numFmtId="168" formatCode="_ &quot;Gs&quot;\ * #,##0_ ;_ &quot;Gs&quot;\ * \-#,##0_ ;_ &quot;Gs&quot;\ * &quot;-&quot;_ ;_ @_ "/>
    <numFmt numFmtId="169" formatCode="_ * #,##0_ ;_ * \-#,##0_ ;_ * &quot;-&quot;_ ;_ @_ "/>
    <numFmt numFmtId="170" formatCode="_ &quot;Gs&quot;\ * #,##0.00_ ;_ &quot;Gs&quot;\ * \-#,##0.00_ ;_ &quot;Gs&quot;\ * &quot;-&quot;??_ ;_ @_ "/>
    <numFmt numFmtId="171" formatCode="_ * #,##0.00_ ;_ * \-#,##0.00_ ;_ * &quot;-&quot;??_ ;_ @_ 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* #,##0_);_(* \(#,##0\);_(* &quot;-&quot;_);_(@_)"/>
    <numFmt numFmtId="178" formatCode="_(&quot;R$&quot;* #,##0.00_);_(&quot;R$&quot;* \(#,##0.00\);_(&quot;R$&quot;* &quot;-&quot;??_);_(@_)"/>
    <numFmt numFmtId="179" formatCode="_(* #,##0.00_);_(* \(#,##0.00\);_(* &quot;-&quot;??_);_(@_)"/>
    <numFmt numFmtId="180" formatCode="&quot;R$ &quot;#,##0_);\(&quot;R$ &quot;#,##0\)"/>
    <numFmt numFmtId="181" formatCode="&quot;R$ &quot;#,##0_);[Red]\(&quot;R$ &quot;#,##0\)"/>
    <numFmt numFmtId="182" formatCode="&quot;R$ &quot;#,##0.00_);\(&quot;R$ &quot;#,##0.00\)"/>
    <numFmt numFmtId="183" formatCode="&quot;R$ &quot;#,##0.00_);[Red]\(&quot;R$ &quot;#,##0.00\)"/>
    <numFmt numFmtId="184" formatCode="_(&quot;R$ &quot;* #,##0_);_(&quot;R$ &quot;* \(#,##0\);_(&quot;R$ &quot;* &quot;-&quot;_);_(@_)"/>
    <numFmt numFmtId="185" formatCode="_(&quot;R$ &quot;* #,##0.00_);_(&quot;R$ &quot;* \(#,##0.00\);_(&quot;R$ &quot;* &quot;-&quot;??_);_(@_)"/>
    <numFmt numFmtId="186" formatCode="0.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_(* #,##0.0_);_(* \(#,##0.0\);_(* &quot;-&quot;??_);_(@_)"/>
    <numFmt numFmtId="193" formatCode="_(&quot;R$ &quot;* #,##0.0_);_(&quot;R$ &quot;* \(#,##0.0\);_(&quot;R$ &quot;* &quot;-&quot;??_);_(@_)"/>
  </numFmts>
  <fonts count="60">
    <font>
      <sz val="10"/>
      <name val="Arial"/>
      <family val="0"/>
    </font>
    <font>
      <b/>
      <sz val="9"/>
      <color indexed="8"/>
      <name val="Times New Roman"/>
      <family val="1"/>
    </font>
    <font>
      <b/>
      <sz val="14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0"/>
    </font>
    <font>
      <b/>
      <vertAlign val="superscript"/>
      <sz val="9"/>
      <color indexed="8"/>
      <name val="Times New Roman"/>
      <family val="1"/>
    </font>
    <font>
      <b/>
      <sz val="10"/>
      <name val="Arial"/>
      <family val="2"/>
    </font>
    <font>
      <b/>
      <sz val="9"/>
      <color indexed="10"/>
      <name val="Times New Roman"/>
      <family val="1"/>
    </font>
    <font>
      <sz val="9"/>
      <name val="Arial"/>
      <family val="0"/>
    </font>
    <font>
      <vertAlign val="superscript"/>
      <sz val="9"/>
      <name val="Arial"/>
      <family val="2"/>
    </font>
    <font>
      <b/>
      <sz val="9"/>
      <name val="Garamond"/>
      <family val="1"/>
    </font>
    <font>
      <sz val="9"/>
      <name val="Garamond"/>
      <family val="1"/>
    </font>
    <font>
      <i/>
      <sz val="9"/>
      <color indexed="10"/>
      <name val="Times New Roman"/>
      <family val="1"/>
    </font>
    <font>
      <i/>
      <sz val="10"/>
      <color indexed="10"/>
      <name val="Times New Roman"/>
      <family val="1"/>
    </font>
    <font>
      <i/>
      <sz val="10"/>
      <color indexed="10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double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30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177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17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/>
    </xf>
    <xf numFmtId="2" fontId="3" fillId="0" borderId="0" xfId="0" applyNumberFormat="1" applyFont="1" applyFill="1" applyAlignment="1">
      <alignment horizontal="center"/>
    </xf>
    <xf numFmtId="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9" fontId="4" fillId="0" borderId="0" xfId="0" applyNumberFormat="1" applyFont="1" applyFill="1" applyAlignment="1">
      <alignment horizontal="center"/>
    </xf>
    <xf numFmtId="0" fontId="5" fillId="0" borderId="11" xfId="0" applyFont="1" applyFill="1" applyBorder="1" applyAlignment="1">
      <alignment/>
    </xf>
    <xf numFmtId="4" fontId="5" fillId="0" borderId="1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" fontId="4" fillId="33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185" fontId="4" fillId="0" borderId="0" xfId="47" applyFont="1" applyFill="1" applyAlignment="1">
      <alignment/>
    </xf>
    <xf numFmtId="0" fontId="4" fillId="0" borderId="12" xfId="0" applyFont="1" applyFill="1" applyBorder="1" applyAlignment="1">
      <alignment/>
    </xf>
    <xf numFmtId="185" fontId="4" fillId="0" borderId="12" xfId="47" applyFont="1" applyFill="1" applyBorder="1" applyAlignment="1">
      <alignment/>
    </xf>
    <xf numFmtId="185" fontId="1" fillId="34" borderId="12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185" fontId="4" fillId="0" borderId="13" xfId="47" applyFont="1" applyFill="1" applyBorder="1" applyAlignment="1">
      <alignment/>
    </xf>
    <xf numFmtId="2" fontId="5" fillId="0" borderId="0" xfId="62" applyNumberFormat="1" applyFont="1" applyFill="1" applyBorder="1" applyAlignment="1">
      <alignment horizontal="center"/>
    </xf>
    <xf numFmtId="185" fontId="1" fillId="34" borderId="0" xfId="0" applyNumberFormat="1" applyFont="1" applyFill="1" applyAlignment="1">
      <alignment/>
    </xf>
    <xf numFmtId="0" fontId="1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85" fontId="5" fillId="34" borderId="0" xfId="47" applyFont="1" applyFill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85" fontId="6" fillId="33" borderId="15" xfId="47" applyFont="1" applyFill="1" applyBorder="1" applyAlignment="1">
      <alignment horizontal="left"/>
    </xf>
    <xf numFmtId="185" fontId="4" fillId="33" borderId="15" xfId="47" applyFont="1" applyFill="1" applyBorder="1" applyAlignment="1">
      <alignment/>
    </xf>
    <xf numFmtId="185" fontId="4" fillId="33" borderId="15" xfId="47" applyFont="1" applyFill="1" applyBorder="1" applyAlignment="1">
      <alignment horizontal="center"/>
    </xf>
    <xf numFmtId="185" fontId="6" fillId="33" borderId="15" xfId="47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2" fontId="11" fillId="0" borderId="0" xfId="0" applyNumberFormat="1" applyFont="1" applyFill="1" applyAlignment="1">
      <alignment horizontal="center"/>
    </xf>
    <xf numFmtId="185" fontId="12" fillId="0" borderId="0" xfId="47" applyFont="1" applyFill="1" applyAlignment="1">
      <alignment/>
    </xf>
    <xf numFmtId="0" fontId="13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Alignment="1">
      <alignment/>
    </xf>
    <xf numFmtId="0" fontId="12" fillId="0" borderId="0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185" fontId="6" fillId="33" borderId="17" xfId="47" applyFont="1" applyFill="1" applyBorder="1" applyAlignment="1">
      <alignment horizontal="center"/>
    </xf>
    <xf numFmtId="186" fontId="0" fillId="0" borderId="18" xfId="0" applyNumberFormat="1" applyBorder="1" applyAlignment="1">
      <alignment horizontal="center"/>
    </xf>
    <xf numFmtId="185" fontId="6" fillId="33" borderId="19" xfId="47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15" fillId="0" borderId="21" xfId="0" applyFont="1" applyBorder="1" applyAlignment="1">
      <alignment horizontal="center"/>
    </xf>
    <xf numFmtId="185" fontId="0" fillId="0" borderId="0" xfId="0" applyNumberFormat="1" applyAlignment="1">
      <alignment/>
    </xf>
    <xf numFmtId="17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15" fillId="34" borderId="22" xfId="0" applyFont="1" applyFill="1" applyBorder="1" applyAlignment="1">
      <alignment/>
    </xf>
    <xf numFmtId="0" fontId="15" fillId="34" borderId="15" xfId="0" applyFont="1" applyFill="1" applyBorder="1" applyAlignment="1">
      <alignment/>
    </xf>
    <xf numFmtId="0" fontId="15" fillId="34" borderId="23" xfId="0" applyFont="1" applyFill="1" applyBorder="1" applyAlignment="1">
      <alignment/>
    </xf>
    <xf numFmtId="185" fontId="15" fillId="34" borderId="15" xfId="0" applyNumberFormat="1" applyFont="1" applyFill="1" applyBorder="1" applyAlignment="1">
      <alignment/>
    </xf>
    <xf numFmtId="179" fontId="15" fillId="34" borderId="15" xfId="0" applyNumberFormat="1" applyFont="1" applyFill="1" applyBorder="1" applyAlignment="1">
      <alignment/>
    </xf>
    <xf numFmtId="1" fontId="15" fillId="34" borderId="23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85" fontId="6" fillId="0" borderId="0" xfId="47" applyFont="1" applyFill="1" applyBorder="1" applyAlignment="1">
      <alignment horizontal="center"/>
    </xf>
    <xf numFmtId="179" fontId="15" fillId="34" borderId="22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9" fontId="0" fillId="0" borderId="0" xfId="0" applyNumberFormat="1" applyFill="1" applyBorder="1" applyAlignment="1">
      <alignment/>
    </xf>
    <xf numFmtId="179" fontId="15" fillId="0" borderId="0" xfId="0" applyNumberFormat="1" applyFont="1" applyFill="1" applyBorder="1" applyAlignment="1">
      <alignment/>
    </xf>
    <xf numFmtId="0" fontId="15" fillId="34" borderId="24" xfId="0" applyFont="1" applyFill="1" applyBorder="1" applyAlignment="1">
      <alignment/>
    </xf>
    <xf numFmtId="179" fontId="0" fillId="34" borderId="24" xfId="0" applyNumberFormat="1" applyFill="1" applyBorder="1" applyAlignment="1">
      <alignment/>
    </xf>
    <xf numFmtId="179" fontId="15" fillId="34" borderId="24" xfId="0" applyNumberFormat="1" applyFont="1" applyFill="1" applyBorder="1" applyAlignment="1">
      <alignment/>
    </xf>
    <xf numFmtId="186" fontId="0" fillId="0" borderId="0" xfId="0" applyNumberFormat="1" applyAlignment="1">
      <alignment/>
    </xf>
    <xf numFmtId="186" fontId="0" fillId="0" borderId="0" xfId="47" applyNumberFormat="1" applyFont="1" applyAlignment="1">
      <alignment/>
    </xf>
    <xf numFmtId="186" fontId="0" fillId="0" borderId="0" xfId="47" applyNumberFormat="1" applyFont="1" applyAlignment="1">
      <alignment horizontal="center"/>
    </xf>
    <xf numFmtId="0" fontId="17" fillId="0" borderId="0" xfId="0" applyFont="1" applyAlignment="1">
      <alignment/>
    </xf>
    <xf numFmtId="0" fontId="10" fillId="0" borderId="25" xfId="0" applyFont="1" applyBorder="1" applyAlignment="1">
      <alignment/>
    </xf>
    <xf numFmtId="0" fontId="17" fillId="0" borderId="26" xfId="0" applyFont="1" applyBorder="1" applyAlignment="1">
      <alignment/>
    </xf>
    <xf numFmtId="0" fontId="17" fillId="0" borderId="27" xfId="0" applyFont="1" applyBorder="1" applyAlignment="1">
      <alignment/>
    </xf>
    <xf numFmtId="0" fontId="1" fillId="0" borderId="28" xfId="0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29" xfId="0" applyFont="1" applyBorder="1" applyAlignment="1">
      <alignment/>
    </xf>
    <xf numFmtId="0" fontId="17" fillId="0" borderId="30" xfId="0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31" xfId="0" applyFont="1" applyBorder="1" applyAlignment="1">
      <alignment/>
    </xf>
    <xf numFmtId="185" fontId="5" fillId="0" borderId="0" xfId="47" applyFont="1" applyFill="1" applyAlignment="1">
      <alignment/>
    </xf>
    <xf numFmtId="0" fontId="15" fillId="0" borderId="0" xfId="0" applyFont="1" applyAlignment="1">
      <alignment/>
    </xf>
    <xf numFmtId="0" fontId="19" fillId="34" borderId="25" xfId="0" applyFont="1" applyFill="1" applyBorder="1" applyAlignment="1">
      <alignment/>
    </xf>
    <xf numFmtId="0" fontId="19" fillId="34" borderId="26" xfId="0" applyFont="1" applyFill="1" applyBorder="1" applyAlignment="1">
      <alignment horizontal="center"/>
    </xf>
    <xf numFmtId="0" fontId="19" fillId="34" borderId="27" xfId="0" applyFont="1" applyFill="1" applyBorder="1" applyAlignment="1">
      <alignment horizontal="center"/>
    </xf>
    <xf numFmtId="0" fontId="19" fillId="34" borderId="28" xfId="0" applyFont="1" applyFill="1" applyBorder="1" applyAlignment="1">
      <alignment/>
    </xf>
    <xf numFmtId="0" fontId="19" fillId="34" borderId="0" xfId="0" applyFont="1" applyFill="1" applyBorder="1" applyAlignment="1">
      <alignment horizontal="center"/>
    </xf>
    <xf numFmtId="0" fontId="19" fillId="34" borderId="29" xfId="0" applyFont="1" applyFill="1" applyBorder="1" applyAlignment="1">
      <alignment horizontal="center"/>
    </xf>
    <xf numFmtId="0" fontId="20" fillId="0" borderId="28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29" xfId="0" applyFont="1" applyFill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29" xfId="0" applyFont="1" applyFill="1" applyBorder="1" applyAlignment="1">
      <alignment horizontal="center"/>
    </xf>
    <xf numFmtId="0" fontId="20" fillId="0" borderId="30" xfId="0" applyFont="1" applyBorder="1" applyAlignment="1">
      <alignment/>
    </xf>
    <xf numFmtId="0" fontId="20" fillId="0" borderId="14" xfId="0" applyFont="1" applyBorder="1" applyAlignment="1">
      <alignment horizontal="center"/>
    </xf>
    <xf numFmtId="0" fontId="20" fillId="0" borderId="31" xfId="0" applyFont="1" applyFill="1" applyBorder="1" applyAlignment="1">
      <alignment horizontal="center"/>
    </xf>
    <xf numFmtId="185" fontId="3" fillId="0" borderId="0" xfId="0" applyNumberFormat="1" applyFont="1" applyFill="1" applyAlignment="1">
      <alignment/>
    </xf>
    <xf numFmtId="185" fontId="1" fillId="0" borderId="13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2" fontId="21" fillId="0" borderId="0" xfId="0" applyNumberFormat="1" applyFont="1" applyFill="1" applyAlignment="1">
      <alignment horizontal="center"/>
    </xf>
    <xf numFmtId="185" fontId="22" fillId="0" borderId="0" xfId="47" applyFont="1" applyFill="1" applyAlignment="1">
      <alignment/>
    </xf>
    <xf numFmtId="0" fontId="23" fillId="0" borderId="0" xfId="0" applyFont="1" applyAlignment="1">
      <alignment/>
    </xf>
    <xf numFmtId="0" fontId="24" fillId="34" borderId="23" xfId="0" applyFont="1" applyFill="1" applyBorder="1" applyAlignment="1">
      <alignment/>
    </xf>
    <xf numFmtId="185" fontId="1" fillId="0" borderId="14" xfId="0" applyNumberFormat="1" applyFont="1" applyFill="1" applyBorder="1" applyAlignment="1">
      <alignment/>
    </xf>
    <xf numFmtId="185" fontId="5" fillId="0" borderId="0" xfId="47" applyFont="1" applyFill="1" applyBorder="1" applyAlignment="1">
      <alignment/>
    </xf>
    <xf numFmtId="185" fontId="4" fillId="35" borderId="0" xfId="47" applyFont="1" applyFill="1" applyAlignment="1">
      <alignment/>
    </xf>
    <xf numFmtId="185" fontId="22" fillId="35" borderId="0" xfId="47" applyFont="1" applyFill="1" applyAlignment="1">
      <alignment/>
    </xf>
    <xf numFmtId="185" fontId="12" fillId="35" borderId="0" xfId="47" applyFont="1" applyFill="1" applyAlignment="1">
      <alignment/>
    </xf>
    <xf numFmtId="14" fontId="23" fillId="0" borderId="0" xfId="0" applyNumberFormat="1" applyFont="1" applyAlignment="1">
      <alignment/>
    </xf>
    <xf numFmtId="179" fontId="0" fillId="36" borderId="0" xfId="0" applyNumberFormat="1" applyFill="1" applyAlignment="1">
      <alignment/>
    </xf>
    <xf numFmtId="0" fontId="16" fillId="36" borderId="0" xfId="0" applyFont="1" applyFill="1" applyAlignment="1">
      <alignment horizontal="center"/>
    </xf>
    <xf numFmtId="2" fontId="3" fillId="36" borderId="0" xfId="0" applyNumberFormat="1" applyFont="1" applyFill="1" applyAlignment="1">
      <alignment horizontal="center"/>
    </xf>
    <xf numFmtId="0" fontId="1" fillId="36" borderId="0" xfId="0" applyFont="1" applyFill="1" applyAlignment="1">
      <alignment horizontal="center"/>
    </xf>
    <xf numFmtId="2" fontId="5" fillId="36" borderId="0" xfId="0" applyNumberFormat="1" applyFont="1" applyFill="1" applyBorder="1" applyAlignment="1">
      <alignment horizontal="center"/>
    </xf>
    <xf numFmtId="185" fontId="6" fillId="36" borderId="15" xfId="47" applyFont="1" applyFill="1" applyBorder="1" applyAlignment="1">
      <alignment horizontal="left"/>
    </xf>
    <xf numFmtId="185" fontId="6" fillId="36" borderId="15" xfId="47" applyNumberFormat="1" applyFont="1" applyFill="1" applyBorder="1" applyAlignment="1">
      <alignment horizontal="left"/>
    </xf>
    <xf numFmtId="179" fontId="15" fillId="36" borderId="24" xfId="0" applyNumberFormat="1" applyFont="1" applyFill="1" applyBorder="1" applyAlignment="1">
      <alignment/>
    </xf>
    <xf numFmtId="179" fontId="0" fillId="36" borderId="24" xfId="0" applyNumberFormat="1" applyFill="1" applyBorder="1" applyAlignment="1">
      <alignment/>
    </xf>
    <xf numFmtId="185" fontId="4" fillId="36" borderId="0" xfId="47" applyFont="1" applyFill="1" applyAlignment="1">
      <alignment/>
    </xf>
    <xf numFmtId="185" fontId="22" fillId="36" borderId="0" xfId="47" applyFont="1" applyFill="1" applyAlignment="1">
      <alignment/>
    </xf>
    <xf numFmtId="0" fontId="2" fillId="0" borderId="10" xfId="0" applyFont="1" applyFill="1" applyBorder="1" applyAlignment="1">
      <alignment horizontal="center"/>
    </xf>
    <xf numFmtId="185" fontId="0" fillId="36" borderId="0" xfId="0" applyNumberFormat="1" applyFill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zoomScalePageLayoutView="0" workbookViewId="0" topLeftCell="A1">
      <selection activeCell="A5" sqref="A5"/>
    </sheetView>
  </sheetViews>
  <sheetFormatPr defaultColWidth="9.140625" defaultRowHeight="12.75"/>
  <cols>
    <col min="4" max="4" width="12.140625" style="0" bestFit="1" customWidth="1"/>
    <col min="6" max="6" width="11.7109375" style="0" customWidth="1"/>
    <col min="7" max="7" width="14.28125" style="0" customWidth="1"/>
    <col min="9" max="9" width="9.421875" style="0" customWidth="1"/>
  </cols>
  <sheetData>
    <row r="1" ht="17.25">
      <c r="A1" s="45" t="s">
        <v>65</v>
      </c>
    </row>
    <row r="2" spans="1:7" ht="18" thickBot="1">
      <c r="A2" s="1" t="s">
        <v>0</v>
      </c>
      <c r="B2" s="1"/>
      <c r="C2" s="1"/>
      <c r="D2" s="133"/>
      <c r="E2" s="133"/>
      <c r="F2" s="133"/>
      <c r="G2" s="133"/>
    </row>
    <row r="3" spans="1:7" ht="13.5" thickTop="1">
      <c r="A3" s="2" t="s">
        <v>1</v>
      </c>
      <c r="B3" s="2"/>
      <c r="C3" s="2"/>
      <c r="D3" s="3">
        <v>13</v>
      </c>
      <c r="E3" s="4" t="s">
        <v>2</v>
      </c>
      <c r="F3" s="5"/>
      <c r="G3" s="5"/>
    </row>
    <row r="4" spans="1:7" ht="12.75">
      <c r="A4" s="2" t="s">
        <v>3</v>
      </c>
      <c r="B4" s="2"/>
      <c r="C4" s="2"/>
      <c r="D4" s="6">
        <f>D3/D6</f>
        <v>43.333333333333336</v>
      </c>
      <c r="E4" s="4" t="s">
        <v>2</v>
      </c>
      <c r="F4" s="2"/>
      <c r="G4" s="2"/>
    </row>
    <row r="5" spans="1:6" ht="17.25">
      <c r="A5" s="2" t="s">
        <v>4</v>
      </c>
      <c r="B5" s="2"/>
      <c r="C5" s="2"/>
      <c r="D5" s="4">
        <v>1</v>
      </c>
      <c r="E5" s="4" t="s">
        <v>5</v>
      </c>
      <c r="F5" s="45"/>
    </row>
    <row r="6" spans="1:7" ht="12.75">
      <c r="A6" s="2" t="s">
        <v>6</v>
      </c>
      <c r="B6" s="2"/>
      <c r="C6" s="2"/>
      <c r="D6" s="7">
        <v>0.3</v>
      </c>
      <c r="E6" s="4" t="s">
        <v>7</v>
      </c>
      <c r="F6" s="2"/>
      <c r="G6" s="2"/>
    </row>
    <row r="7" spans="1:7" ht="13.5" thickBot="1">
      <c r="A7" s="8" t="s">
        <v>8</v>
      </c>
      <c r="B7" s="8"/>
      <c r="C7" s="9"/>
      <c r="D7" s="10">
        <v>0.2</v>
      </c>
      <c r="E7" s="4" t="s">
        <v>9</v>
      </c>
      <c r="F7" s="2"/>
      <c r="G7" s="2"/>
    </row>
    <row r="8" spans="1:7" ht="13.5" thickTop="1">
      <c r="A8" s="11" t="s">
        <v>10</v>
      </c>
      <c r="B8" s="11"/>
      <c r="C8" s="2"/>
      <c r="D8" s="12">
        <f>D4</f>
        <v>43.333333333333336</v>
      </c>
      <c r="E8" s="11" t="s">
        <v>2</v>
      </c>
      <c r="F8" s="2"/>
      <c r="G8" s="2"/>
    </row>
    <row r="9" spans="1:7" ht="12.75">
      <c r="A9" s="13" t="s">
        <v>11</v>
      </c>
      <c r="B9" s="13"/>
      <c r="C9" s="2"/>
      <c r="D9" s="14">
        <f>D3</f>
        <v>13</v>
      </c>
      <c r="E9" s="13" t="s">
        <v>2</v>
      </c>
      <c r="F9" s="2"/>
      <c r="G9" s="2"/>
    </row>
    <row r="10" spans="1:7" ht="12.75">
      <c r="A10" s="13" t="s">
        <v>12</v>
      </c>
      <c r="B10" s="15"/>
      <c r="C10" s="2"/>
      <c r="D10" s="16">
        <f>D8-(D8*D7)</f>
        <v>34.66666666666667</v>
      </c>
      <c r="E10" s="13" t="s">
        <v>2</v>
      </c>
      <c r="F10" s="2"/>
      <c r="G10" s="2"/>
    </row>
    <row r="11" spans="1:7" ht="12.75">
      <c r="A11" s="13" t="s">
        <v>13</v>
      </c>
      <c r="B11" s="15"/>
      <c r="C11" s="2"/>
      <c r="D11" s="16">
        <f>D9-(D9*D7)</f>
        <v>10.4</v>
      </c>
      <c r="E11" s="13" t="s">
        <v>2</v>
      </c>
      <c r="F11" s="2"/>
      <c r="G11" s="2"/>
    </row>
    <row r="12" spans="1:7" ht="12.75">
      <c r="A12" s="2"/>
      <c r="B12" s="2"/>
      <c r="C12" s="2"/>
      <c r="D12" s="7"/>
      <c r="E12" s="4"/>
      <c r="F12" s="2"/>
      <c r="G12" s="2"/>
    </row>
    <row r="13" spans="1:7" ht="13.5" thickBot="1">
      <c r="A13" s="1" t="s">
        <v>14</v>
      </c>
      <c r="B13" s="1"/>
      <c r="C13" s="1"/>
      <c r="D13" s="17"/>
      <c r="E13" s="17"/>
      <c r="F13" s="18">
        <v>38018</v>
      </c>
      <c r="G13" s="18">
        <v>38018</v>
      </c>
    </row>
    <row r="14" spans="1:7" ht="13.5" thickTop="1">
      <c r="A14" s="19" t="s">
        <v>15</v>
      </c>
      <c r="B14" s="19"/>
      <c r="C14" s="19"/>
      <c r="D14" s="20" t="s">
        <v>16</v>
      </c>
      <c r="E14" s="20" t="s">
        <v>17</v>
      </c>
      <c r="F14" s="8"/>
      <c r="G14" s="21" t="s">
        <v>18</v>
      </c>
    </row>
    <row r="15" spans="1:7" ht="13.5" thickBot="1">
      <c r="A15" s="1"/>
      <c r="B15" s="1"/>
      <c r="C15" s="1"/>
      <c r="D15" s="17"/>
      <c r="E15" s="17" t="s">
        <v>19</v>
      </c>
      <c r="F15" s="22"/>
      <c r="G15" s="23" t="s">
        <v>20</v>
      </c>
    </row>
    <row r="16" spans="1:7" ht="13.5" thickTop="1">
      <c r="A16" s="2" t="s">
        <v>21</v>
      </c>
      <c r="B16" s="2"/>
      <c r="C16" s="2"/>
      <c r="D16" s="4" t="s">
        <v>22</v>
      </c>
      <c r="E16" s="6">
        <v>2</v>
      </c>
      <c r="F16" s="24">
        <v>35</v>
      </c>
      <c r="G16" s="24">
        <f>F16*E16</f>
        <v>70</v>
      </c>
    </row>
    <row r="17" spans="1:7" ht="12.75">
      <c r="A17" s="2" t="s">
        <v>23</v>
      </c>
      <c r="B17" s="2"/>
      <c r="C17" s="2"/>
      <c r="D17" s="4" t="s">
        <v>22</v>
      </c>
      <c r="E17" s="6">
        <f>((D9*8.6)/0.28)/1000</f>
        <v>0.39928571428571424</v>
      </c>
      <c r="F17" s="24">
        <v>860</v>
      </c>
      <c r="G17" s="24">
        <f aca="true" t="shared" si="0" ref="G17:G25">F17*E17</f>
        <v>343.38571428571424</v>
      </c>
    </row>
    <row r="18" spans="1:7" ht="12.75">
      <c r="A18" s="2" t="s">
        <v>24</v>
      </c>
      <c r="B18" s="2"/>
      <c r="C18" s="2"/>
      <c r="D18" s="4" t="s">
        <v>22</v>
      </c>
      <c r="E18" s="6">
        <f>((D9*4.6)/0.2)/1000</f>
        <v>0.29899999999999993</v>
      </c>
      <c r="F18" s="24">
        <v>770</v>
      </c>
      <c r="G18" s="24">
        <f t="shared" si="0"/>
        <v>230.22999999999996</v>
      </c>
    </row>
    <row r="19" spans="1:7" ht="12.75">
      <c r="A19" s="2" t="s">
        <v>25</v>
      </c>
      <c r="B19" s="2"/>
      <c r="C19" s="2"/>
      <c r="D19" s="4" t="s">
        <v>22</v>
      </c>
      <c r="E19" s="6">
        <f>((D9*4.6)/0.2)/1000</f>
        <v>0.29899999999999993</v>
      </c>
      <c r="F19" s="24">
        <v>770</v>
      </c>
      <c r="G19" s="24">
        <f t="shared" si="0"/>
        <v>230.22999999999996</v>
      </c>
    </row>
    <row r="20" spans="1:7" ht="12.75">
      <c r="A20" s="2" t="s">
        <v>26</v>
      </c>
      <c r="B20" s="2"/>
      <c r="C20" s="2"/>
      <c r="D20" s="4" t="s">
        <v>27</v>
      </c>
      <c r="E20" s="6">
        <v>10</v>
      </c>
      <c r="F20" s="24">
        <v>1.22</v>
      </c>
      <c r="G20" s="24">
        <f t="shared" si="0"/>
        <v>12.2</v>
      </c>
    </row>
    <row r="21" spans="1:7" ht="12.75">
      <c r="A21" s="2" t="s">
        <v>28</v>
      </c>
      <c r="B21" s="2"/>
      <c r="C21" s="2"/>
      <c r="D21" s="4" t="s">
        <v>29</v>
      </c>
      <c r="E21" s="6">
        <v>2</v>
      </c>
      <c r="F21" s="24">
        <v>14</v>
      </c>
      <c r="G21" s="24">
        <f t="shared" si="0"/>
        <v>28</v>
      </c>
    </row>
    <row r="22" spans="1:7" ht="12.75">
      <c r="A22" s="2" t="s">
        <v>30</v>
      </c>
      <c r="B22" s="2"/>
      <c r="C22" s="2"/>
      <c r="D22" s="4" t="s">
        <v>27</v>
      </c>
      <c r="E22" s="6">
        <v>2.85</v>
      </c>
      <c r="F22" s="24">
        <v>33</v>
      </c>
      <c r="G22" s="24">
        <f t="shared" si="0"/>
        <v>94.05</v>
      </c>
    </row>
    <row r="23" spans="1:7" ht="12.75">
      <c r="A23" s="2" t="s">
        <v>31</v>
      </c>
      <c r="B23" s="2"/>
      <c r="C23" s="2"/>
      <c r="D23" s="4" t="s">
        <v>29</v>
      </c>
      <c r="E23" s="6">
        <v>0.0125</v>
      </c>
      <c r="F23" s="24">
        <v>44</v>
      </c>
      <c r="G23" s="24">
        <f t="shared" si="0"/>
        <v>0.55</v>
      </c>
    </row>
    <row r="24" spans="1:7" ht="12.75">
      <c r="A24" s="2" t="s">
        <v>32</v>
      </c>
      <c r="B24" s="2"/>
      <c r="C24" s="2"/>
      <c r="D24" s="4" t="s">
        <v>33</v>
      </c>
      <c r="E24" s="6">
        <v>1</v>
      </c>
      <c r="F24" s="24">
        <v>25</v>
      </c>
      <c r="G24" s="24">
        <f t="shared" si="0"/>
        <v>25</v>
      </c>
    </row>
    <row r="25" spans="1:7" ht="12.75">
      <c r="A25" s="2" t="s">
        <v>34</v>
      </c>
      <c r="B25" s="2"/>
      <c r="C25" s="2"/>
      <c r="D25" s="4" t="s">
        <v>35</v>
      </c>
      <c r="E25" s="6">
        <v>180</v>
      </c>
      <c r="F25" s="24">
        <v>1.5</v>
      </c>
      <c r="G25" s="24">
        <f t="shared" si="0"/>
        <v>270</v>
      </c>
    </row>
    <row r="26" spans="1:7" ht="13.5" thickBot="1">
      <c r="A26" s="25" t="s">
        <v>36</v>
      </c>
      <c r="B26" s="25"/>
      <c r="C26" s="25"/>
      <c r="D26" s="25"/>
      <c r="E26" s="25"/>
      <c r="F26" s="26"/>
      <c r="G26" s="27">
        <f>SUM(G16:G25)</f>
        <v>1303.6457142857141</v>
      </c>
    </row>
    <row r="27" spans="1:7" ht="12.75">
      <c r="A27" s="28" t="s">
        <v>37</v>
      </c>
      <c r="B27" s="28"/>
      <c r="C27" s="29"/>
      <c r="D27" s="30"/>
      <c r="E27" s="30"/>
      <c r="F27" s="31"/>
      <c r="G27" s="36"/>
    </row>
    <row r="28" spans="1:7" ht="12.75">
      <c r="A28" s="15" t="s">
        <v>38</v>
      </c>
      <c r="B28" s="15"/>
      <c r="C28" s="15"/>
      <c r="D28" s="15" t="s">
        <v>39</v>
      </c>
      <c r="E28" s="32"/>
      <c r="F28" s="24">
        <v>34.253644065765066</v>
      </c>
      <c r="G28" s="108">
        <f>F28</f>
        <v>34.253644065765066</v>
      </c>
    </row>
    <row r="29" spans="1:7" ht="12.75">
      <c r="A29" s="15" t="s">
        <v>40</v>
      </c>
      <c r="B29" s="15"/>
      <c r="C29" s="15"/>
      <c r="D29" s="15" t="s">
        <v>39</v>
      </c>
      <c r="E29" s="32"/>
      <c r="F29" s="24">
        <v>104.39205810518871</v>
      </c>
      <c r="G29" s="108">
        <f>F29</f>
        <v>104.39205810518871</v>
      </c>
    </row>
    <row r="30" spans="1:7" ht="12.75">
      <c r="A30" s="15" t="s">
        <v>41</v>
      </c>
      <c r="B30" s="15"/>
      <c r="C30" s="15"/>
      <c r="D30" s="15" t="s">
        <v>39</v>
      </c>
      <c r="E30" s="32"/>
      <c r="F30" s="24">
        <v>19.57134978153264</v>
      </c>
      <c r="G30" s="108">
        <f>F30</f>
        <v>19.57134978153264</v>
      </c>
    </row>
    <row r="31" spans="1:7" ht="13.5" thickBot="1">
      <c r="A31" s="15" t="s">
        <v>36</v>
      </c>
      <c r="B31" s="15"/>
      <c r="C31" s="15"/>
      <c r="D31" s="15"/>
      <c r="E31" s="32"/>
      <c r="F31" s="24"/>
      <c r="G31" s="33">
        <f>SUM(G28:G30)</f>
        <v>158.2170519524864</v>
      </c>
    </row>
    <row r="32" spans="1:7" ht="12.75">
      <c r="A32" s="34" t="s">
        <v>42</v>
      </c>
      <c r="B32" s="34"/>
      <c r="C32" s="34"/>
      <c r="D32" s="35"/>
      <c r="E32" s="35"/>
      <c r="F32" s="36"/>
      <c r="G32" s="36"/>
    </row>
    <row r="33" spans="1:7" ht="12.75">
      <c r="A33" s="2" t="s">
        <v>43</v>
      </c>
      <c r="B33" s="2"/>
      <c r="C33" s="2"/>
      <c r="D33" s="37" t="s">
        <v>44</v>
      </c>
      <c r="E33" s="6">
        <v>0.12</v>
      </c>
      <c r="F33" s="24">
        <v>16.7113213740458</v>
      </c>
      <c r="G33" s="24">
        <f>F33*E33</f>
        <v>2.005358564885496</v>
      </c>
    </row>
    <row r="34" spans="1:7" ht="12.75">
      <c r="A34" s="2" t="s">
        <v>45</v>
      </c>
      <c r="B34" s="2"/>
      <c r="C34" s="2"/>
      <c r="D34" s="37" t="s">
        <v>44</v>
      </c>
      <c r="E34" s="6">
        <v>1.73</v>
      </c>
      <c r="F34" s="24">
        <v>17.6089213740458</v>
      </c>
      <c r="G34" s="24">
        <f>F34*E34</f>
        <v>30.463433977099232</v>
      </c>
    </row>
    <row r="35" spans="1:7" ht="12.75">
      <c r="A35" s="2" t="s">
        <v>46</v>
      </c>
      <c r="B35" s="2"/>
      <c r="C35" s="2"/>
      <c r="D35" s="37" t="s">
        <v>44</v>
      </c>
      <c r="E35" s="6">
        <v>0.62</v>
      </c>
      <c r="F35" s="24">
        <v>16.6750213740458</v>
      </c>
      <c r="G35" s="24">
        <f>F35*E35</f>
        <v>10.338513251908397</v>
      </c>
    </row>
    <row r="36" spans="1:7" ht="12.75">
      <c r="A36" s="2" t="s">
        <v>47</v>
      </c>
      <c r="B36" s="2"/>
      <c r="C36" s="2"/>
      <c r="D36" s="37" t="s">
        <v>44</v>
      </c>
      <c r="E36" s="6">
        <v>0.5</v>
      </c>
      <c r="F36" s="24">
        <v>33.5631375</v>
      </c>
      <c r="G36" s="24">
        <f>F36*E36</f>
        <v>16.78156875</v>
      </c>
    </row>
    <row r="37" spans="1:7" ht="13.5" thickBot="1">
      <c r="A37" s="15" t="s">
        <v>36</v>
      </c>
      <c r="B37" s="2"/>
      <c r="C37" s="2"/>
      <c r="D37" s="37"/>
      <c r="E37" s="6"/>
      <c r="F37" s="24"/>
      <c r="G37" s="27">
        <f>SUM(G33:G36)</f>
        <v>59.58887454389313</v>
      </c>
    </row>
    <row r="38" spans="1:7" ht="12.75">
      <c r="A38" s="34" t="s">
        <v>48</v>
      </c>
      <c r="B38" s="34"/>
      <c r="C38" s="34"/>
      <c r="D38" s="35"/>
      <c r="E38" s="35"/>
      <c r="F38" s="36"/>
      <c r="G38" s="36"/>
    </row>
    <row r="39" spans="1:7" ht="12.75">
      <c r="A39" s="2" t="s">
        <v>49</v>
      </c>
      <c r="B39" s="2"/>
      <c r="C39" s="2"/>
      <c r="D39" s="37" t="s">
        <v>44</v>
      </c>
      <c r="E39" s="6">
        <v>0.48</v>
      </c>
      <c r="F39" s="24">
        <v>20.8028813740458</v>
      </c>
      <c r="G39" s="24">
        <f>F39*E39</f>
        <v>9.985383059541984</v>
      </c>
    </row>
    <row r="40" spans="1:7" ht="12.75">
      <c r="A40" s="2" t="s">
        <v>50</v>
      </c>
      <c r="B40" s="2"/>
      <c r="C40" s="2"/>
      <c r="D40" s="37" t="s">
        <v>44</v>
      </c>
      <c r="E40" s="6">
        <v>0.62</v>
      </c>
      <c r="F40" s="24">
        <v>17.8108813740458</v>
      </c>
      <c r="G40" s="24">
        <f>F40*E40</f>
        <v>11.042746451908394</v>
      </c>
    </row>
    <row r="41" spans="1:7" ht="12.75">
      <c r="A41" s="2" t="s">
        <v>51</v>
      </c>
      <c r="B41" s="2"/>
      <c r="C41" s="2"/>
      <c r="D41" s="37" t="s">
        <v>44</v>
      </c>
      <c r="E41" s="6">
        <v>0.12</v>
      </c>
      <c r="F41" s="24">
        <v>16.7113213740458</v>
      </c>
      <c r="G41" s="24">
        <f>F41*E41</f>
        <v>2.005358564885496</v>
      </c>
    </row>
    <row r="42" spans="1:7" ht="12.75">
      <c r="A42" s="2" t="s">
        <v>52</v>
      </c>
      <c r="B42" s="2"/>
      <c r="C42" s="2"/>
      <c r="D42" s="37" t="s">
        <v>44</v>
      </c>
      <c r="E42" s="6">
        <v>0.12</v>
      </c>
      <c r="F42" s="24">
        <v>16.7113213740458</v>
      </c>
      <c r="G42" s="24">
        <f>F42*E42</f>
        <v>2.005358564885496</v>
      </c>
    </row>
    <row r="43" spans="1:7" ht="12.75">
      <c r="A43" s="2" t="s">
        <v>47</v>
      </c>
      <c r="B43" s="2"/>
      <c r="C43" s="2"/>
      <c r="D43" s="37" t="s">
        <v>44</v>
      </c>
      <c r="E43" s="6">
        <v>0.5</v>
      </c>
      <c r="F43" s="24">
        <v>33.5631375</v>
      </c>
      <c r="G43" s="24">
        <f>F43*E43</f>
        <v>16.78156875</v>
      </c>
    </row>
    <row r="44" spans="1:7" ht="13.5" thickBot="1">
      <c r="A44" s="15" t="s">
        <v>36</v>
      </c>
      <c r="B44" s="2"/>
      <c r="C44" s="2"/>
      <c r="D44" s="37"/>
      <c r="E44" s="6"/>
      <c r="F44" s="24"/>
      <c r="G44" s="38">
        <f>SUM(G39:G43)</f>
        <v>41.820415391221374</v>
      </c>
    </row>
    <row r="45" spans="1:7" ht="12.75">
      <c r="A45" s="34" t="s">
        <v>53</v>
      </c>
      <c r="B45" s="34"/>
      <c r="C45" s="34"/>
      <c r="D45" s="35"/>
      <c r="E45" s="35"/>
      <c r="F45" s="36"/>
      <c r="G45" s="109"/>
    </row>
    <row r="46" spans="1:7" ht="12.75">
      <c r="A46" s="2" t="s">
        <v>54</v>
      </c>
      <c r="B46" s="2"/>
      <c r="C46" s="2"/>
      <c r="D46" s="37" t="s">
        <v>44</v>
      </c>
      <c r="E46" s="6">
        <f>(D10/7)</f>
        <v>4.952380952380953</v>
      </c>
      <c r="F46" s="24">
        <v>19.1440213740458</v>
      </c>
      <c r="G46" s="24">
        <f>F46*E46</f>
        <v>94.80848680479826</v>
      </c>
    </row>
    <row r="47" spans="1:7" ht="12.75">
      <c r="A47" s="2" t="s">
        <v>55</v>
      </c>
      <c r="B47" s="2"/>
      <c r="C47" s="2"/>
      <c r="D47" s="37" t="s">
        <v>44</v>
      </c>
      <c r="E47" s="6">
        <f>E46</f>
        <v>4.952380952380953</v>
      </c>
      <c r="F47" s="24">
        <v>33.5631375</v>
      </c>
      <c r="G47" s="24">
        <f>F47*E47</f>
        <v>166.2174428571429</v>
      </c>
    </row>
    <row r="48" spans="1:7" ht="12.75">
      <c r="A48" s="2" t="s">
        <v>56</v>
      </c>
      <c r="B48" s="2"/>
      <c r="C48" s="2"/>
      <c r="D48" s="37" t="s">
        <v>44</v>
      </c>
      <c r="E48" s="6">
        <f>E47*1.1</f>
        <v>5.44761904761905</v>
      </c>
      <c r="F48" s="24">
        <v>15.9820213740458</v>
      </c>
      <c r="G48" s="24">
        <f>F48*E48</f>
        <v>87.06396405670668</v>
      </c>
    </row>
    <row r="49" spans="1:7" ht="12.75">
      <c r="A49" s="2" t="s">
        <v>57</v>
      </c>
      <c r="B49" s="2"/>
      <c r="C49" s="2"/>
      <c r="D49" s="37" t="s">
        <v>44</v>
      </c>
      <c r="E49" s="6">
        <v>2</v>
      </c>
      <c r="F49" s="24">
        <v>4.375</v>
      </c>
      <c r="G49" s="24">
        <f>F49*E49</f>
        <v>8.75</v>
      </c>
    </row>
    <row r="50" spans="1:7" ht="12.75">
      <c r="A50" s="15" t="s">
        <v>36</v>
      </c>
      <c r="B50" s="2"/>
      <c r="C50" s="2"/>
      <c r="D50" s="37"/>
      <c r="E50" s="6"/>
      <c r="F50" s="24"/>
      <c r="G50" s="38">
        <f>SUM(G46:G49)</f>
        <v>356.8398937186479</v>
      </c>
    </row>
    <row r="51" spans="1:7" ht="12.75">
      <c r="A51" s="15"/>
      <c r="B51" s="2"/>
      <c r="C51" s="2"/>
      <c r="D51" s="37"/>
      <c r="E51" s="6"/>
      <c r="F51" s="24"/>
      <c r="G51" s="117"/>
    </row>
    <row r="52" spans="1:7" ht="12.75">
      <c r="A52" s="15"/>
      <c r="B52" s="2"/>
      <c r="C52" s="2"/>
      <c r="D52" s="37"/>
      <c r="E52" s="6"/>
      <c r="F52" s="24"/>
      <c r="G52" s="117"/>
    </row>
    <row r="53" spans="1:7" ht="13.5" thickBot="1">
      <c r="A53" s="15"/>
      <c r="B53" s="2"/>
      <c r="C53" s="2"/>
      <c r="D53" s="37"/>
      <c r="E53" s="6"/>
      <c r="F53" s="24"/>
      <c r="G53" s="117"/>
    </row>
    <row r="54" spans="1:7" ht="12.75">
      <c r="A54" s="34" t="s">
        <v>58</v>
      </c>
      <c r="B54" s="34"/>
      <c r="C54" s="34"/>
      <c r="D54" s="35"/>
      <c r="E54" s="35"/>
      <c r="F54" s="36"/>
      <c r="G54" s="116"/>
    </row>
    <row r="55" spans="1:7" ht="12.75">
      <c r="A55" s="2" t="s">
        <v>59</v>
      </c>
      <c r="B55" s="2"/>
      <c r="C55" s="2"/>
      <c r="D55" s="37" t="s">
        <v>44</v>
      </c>
      <c r="E55" s="39">
        <f>D10/0.6</f>
        <v>57.777777777777786</v>
      </c>
      <c r="F55" s="24">
        <v>4.375</v>
      </c>
      <c r="G55" s="24">
        <f>F55*E55</f>
        <v>252.7777777777778</v>
      </c>
    </row>
    <row r="56" spans="1:7" ht="12.75">
      <c r="A56" s="2" t="s">
        <v>60</v>
      </c>
      <c r="B56" s="2"/>
      <c r="C56" s="2"/>
      <c r="D56" s="37" t="s">
        <v>44</v>
      </c>
      <c r="E56" s="6">
        <f>D10*0.35</f>
        <v>12.133333333333335</v>
      </c>
      <c r="F56" s="24">
        <v>15.9820213740458</v>
      </c>
      <c r="G56" s="24">
        <f>F56*E56</f>
        <v>193.91519267175573</v>
      </c>
    </row>
    <row r="57" spans="1:7" ht="12.75">
      <c r="A57" s="40" t="s">
        <v>61</v>
      </c>
      <c r="B57" s="40"/>
      <c r="C57" s="40"/>
      <c r="D57" s="37" t="s">
        <v>44</v>
      </c>
      <c r="E57" s="39">
        <f>E56</f>
        <v>12.133333333333335</v>
      </c>
      <c r="F57" s="24">
        <v>4.375</v>
      </c>
      <c r="G57" s="24">
        <f>F57*E57</f>
        <v>53.083333333333336</v>
      </c>
    </row>
    <row r="58" spans="1:7" ht="13.5" thickBot="1">
      <c r="A58" s="15" t="s">
        <v>36</v>
      </c>
      <c r="B58" s="2"/>
      <c r="C58" s="2"/>
      <c r="D58" s="37"/>
      <c r="E58" s="6"/>
      <c r="F58" s="24"/>
      <c r="G58" s="38">
        <f>SUM(G55:G57)</f>
        <v>499.7763037828668</v>
      </c>
    </row>
    <row r="59" spans="1:7" ht="14.25" thickBot="1">
      <c r="A59" s="41" t="s">
        <v>62</v>
      </c>
      <c r="B59" s="42"/>
      <c r="C59" s="42"/>
      <c r="D59" s="42"/>
      <c r="E59" s="42"/>
      <c r="F59" s="42"/>
      <c r="G59" s="41">
        <f>G58+G50+G44+G37+G31+G26</f>
        <v>2419.8882536748297</v>
      </c>
    </row>
    <row r="60" spans="1:7" ht="14.25" thickBot="1">
      <c r="A60" s="41" t="s">
        <v>63</v>
      </c>
      <c r="B60" s="42"/>
      <c r="C60" s="43"/>
      <c r="D60" s="42"/>
      <c r="E60" s="42"/>
      <c r="F60" s="42"/>
      <c r="G60" s="41">
        <f>G59/D10</f>
        <v>69.80446885600469</v>
      </c>
    </row>
    <row r="61" spans="1:7" ht="14.25" thickBot="1">
      <c r="A61" s="41" t="s">
        <v>64</v>
      </c>
      <c r="B61" s="42"/>
      <c r="C61" s="43"/>
      <c r="D61" s="42"/>
      <c r="E61" s="42"/>
      <c r="F61" s="42"/>
      <c r="G61" s="44">
        <f>G59/D11</f>
        <v>232.681562853349</v>
      </c>
    </row>
    <row r="62" ht="13.5" thickBot="1"/>
    <row r="63" spans="1:2" ht="12.75">
      <c r="A63" s="54"/>
      <c r="B63" s="59" t="s">
        <v>73</v>
      </c>
    </row>
    <row r="64" spans="1:2" ht="13.5">
      <c r="A64" s="55" t="s">
        <v>71</v>
      </c>
      <c r="B64" s="56">
        <v>64</v>
      </c>
    </row>
    <row r="65" spans="1:2" ht="14.25" thickBot="1">
      <c r="A65" s="57" t="s">
        <v>72</v>
      </c>
      <c r="B65" s="58">
        <v>10.5</v>
      </c>
    </row>
    <row r="66" spans="1:2" ht="13.5">
      <c r="A66" s="70"/>
      <c r="B66" s="69"/>
    </row>
    <row r="67" ht="13.5" thickBot="1"/>
    <row r="68" spans="1:9" ht="13.5" thickBot="1">
      <c r="A68" s="63" t="s">
        <v>75</v>
      </c>
      <c r="B68" s="64"/>
      <c r="C68" s="64"/>
      <c r="D68" s="64" t="s">
        <v>81</v>
      </c>
      <c r="E68" s="64" t="s">
        <v>82</v>
      </c>
      <c r="F68" s="64" t="s">
        <v>83</v>
      </c>
      <c r="G68" s="65" t="s">
        <v>84</v>
      </c>
      <c r="H68" s="63" t="s">
        <v>86</v>
      </c>
      <c r="I68" s="72"/>
    </row>
    <row r="69" ht="12.75">
      <c r="I69" s="73"/>
    </row>
    <row r="70" spans="1:9" ht="12.75">
      <c r="A70" t="s">
        <v>74</v>
      </c>
      <c r="D70" s="60">
        <f>G26</f>
        <v>1303.6457142857141</v>
      </c>
      <c r="E70" s="61">
        <f>D70/D10</f>
        <v>37.60516483516483</v>
      </c>
      <c r="F70" s="61">
        <f>D70/D11</f>
        <v>125.35054945054944</v>
      </c>
      <c r="G70" s="62">
        <f>D70/D77*100</f>
        <v>53.87214522430962</v>
      </c>
      <c r="H70" s="61">
        <f aca="true" t="shared" si="1" ref="H70:H75">F70/0.64</f>
        <v>195.8602335164835</v>
      </c>
      <c r="I70" s="74"/>
    </row>
    <row r="71" spans="1:9" ht="12.75">
      <c r="A71" t="s">
        <v>76</v>
      </c>
      <c r="D71" s="60">
        <f>G31</f>
        <v>158.2170519524864</v>
      </c>
      <c r="E71" s="61">
        <f>D71/D10</f>
        <v>4.563953421706338</v>
      </c>
      <c r="F71" s="61">
        <f>D71/D11</f>
        <v>15.213178072354461</v>
      </c>
      <c r="G71" s="62">
        <f>D71/D77*100</f>
        <v>6.538196617642108</v>
      </c>
      <c r="H71" s="61">
        <f t="shared" si="1"/>
        <v>23.770590738053844</v>
      </c>
      <c r="I71" s="74"/>
    </row>
    <row r="72" spans="1:9" ht="12.75">
      <c r="A72" t="s">
        <v>78</v>
      </c>
      <c r="D72" s="60">
        <f>G37</f>
        <v>59.58887454389313</v>
      </c>
      <c r="E72" s="61">
        <f>D72/D10</f>
        <v>1.7189098426123015</v>
      </c>
      <c r="F72" s="61">
        <f>D72/D11</f>
        <v>5.729699475374339</v>
      </c>
      <c r="G72" s="62">
        <f>D72/D77*100</f>
        <v>2.4624638949092703</v>
      </c>
      <c r="H72" s="61">
        <f t="shared" si="1"/>
        <v>8.952655430272404</v>
      </c>
      <c r="I72" s="74"/>
    </row>
    <row r="73" spans="1:9" ht="12.75">
      <c r="A73" t="s">
        <v>79</v>
      </c>
      <c r="D73" s="60">
        <f>G44</f>
        <v>41.820415391221374</v>
      </c>
      <c r="E73" s="61">
        <f>D73/D10</f>
        <v>1.2063581362852318</v>
      </c>
      <c r="F73" s="61">
        <f>D73/D11</f>
        <v>4.02119378761744</v>
      </c>
      <c r="G73" s="62">
        <f>D73/D77*100</f>
        <v>1.7281961399545254</v>
      </c>
      <c r="H73" s="61">
        <f t="shared" si="1"/>
        <v>6.28311529315225</v>
      </c>
      <c r="I73" s="74"/>
    </row>
    <row r="74" spans="1:9" ht="12.75">
      <c r="A74" t="s">
        <v>80</v>
      </c>
      <c r="D74" s="60">
        <f>G50</f>
        <v>356.8398937186479</v>
      </c>
      <c r="E74" s="61">
        <f>D74/D10</f>
        <v>10.293458472653302</v>
      </c>
      <c r="F74" s="61">
        <f>D74/D11</f>
        <v>34.31152824217768</v>
      </c>
      <c r="G74" s="62">
        <f>D74/D77*100</f>
        <v>14.746131073480468</v>
      </c>
      <c r="H74" s="61">
        <f t="shared" si="1"/>
        <v>53.61176287840262</v>
      </c>
      <c r="I74" s="74"/>
    </row>
    <row r="75" spans="1:9" ht="12.75">
      <c r="A75" t="s">
        <v>77</v>
      </c>
      <c r="D75" s="60">
        <f>G58</f>
        <v>499.7763037828668</v>
      </c>
      <c r="E75" s="61">
        <f>D75/D10</f>
        <v>14.416624147582695</v>
      </c>
      <c r="F75" s="61">
        <f>D75/D11</f>
        <v>48.05541382527566</v>
      </c>
      <c r="G75" s="62">
        <f>D75/D77*100</f>
        <v>20.652867049704014</v>
      </c>
      <c r="H75" s="61">
        <f t="shared" si="1"/>
        <v>75.08658410199321</v>
      </c>
      <c r="I75" s="74"/>
    </row>
    <row r="76" ht="13.5" thickBot="1">
      <c r="I76" s="73"/>
    </row>
    <row r="77" spans="1:9" ht="13.5" thickBot="1">
      <c r="A77" s="63" t="s">
        <v>85</v>
      </c>
      <c r="B77" s="64"/>
      <c r="C77" s="64"/>
      <c r="D77" s="66">
        <f>SUM(D70:D76)</f>
        <v>2419.8882536748297</v>
      </c>
      <c r="E77" s="67">
        <f>SUM(E70:E76)</f>
        <v>69.80446885600469</v>
      </c>
      <c r="F77" s="67">
        <f>SUM(F70:F76)</f>
        <v>232.681562853349</v>
      </c>
      <c r="G77" s="68">
        <f>SUM(G70:G76)</f>
        <v>100</v>
      </c>
      <c r="H77" s="71">
        <f>SUM(H70:H76)</f>
        <v>363.5649419583578</v>
      </c>
      <c r="I77" s="75"/>
    </row>
    <row r="105" ht="17.25">
      <c r="A105" s="45"/>
    </row>
  </sheetData>
  <sheetProtection/>
  <mergeCells count="1">
    <mergeCell ref="D2:G2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29">
      <selection activeCell="E49" sqref="E49"/>
    </sheetView>
  </sheetViews>
  <sheetFormatPr defaultColWidth="9.140625" defaultRowHeight="12.75"/>
  <cols>
    <col min="4" max="4" width="12.7109375" style="0" customWidth="1"/>
    <col min="5" max="5" width="11.57421875" style="0" customWidth="1"/>
    <col min="6" max="6" width="11.28125" style="0" customWidth="1"/>
    <col min="7" max="7" width="14.28125" style="0" customWidth="1"/>
  </cols>
  <sheetData>
    <row r="1" ht="17.25">
      <c r="A1" s="45" t="s">
        <v>65</v>
      </c>
    </row>
    <row r="2" spans="1:7" ht="18" thickBot="1">
      <c r="A2" s="1" t="s">
        <v>0</v>
      </c>
      <c r="B2" s="1"/>
      <c r="C2" s="1"/>
      <c r="D2" s="133"/>
      <c r="E2" s="133"/>
      <c r="F2" s="133"/>
      <c r="G2" s="133"/>
    </row>
    <row r="3" spans="1:6" ht="13.5" thickTop="1">
      <c r="A3" s="2" t="s">
        <v>1</v>
      </c>
      <c r="B3" s="2"/>
      <c r="C3" s="2"/>
      <c r="D3" s="3">
        <v>13</v>
      </c>
      <c r="E3" s="4" t="s">
        <v>2</v>
      </c>
      <c r="F3" s="5"/>
    </row>
    <row r="4" spans="1:6" ht="12.75">
      <c r="A4" s="2" t="s">
        <v>3</v>
      </c>
      <c r="B4" s="2"/>
      <c r="C4" s="2"/>
      <c r="D4" s="6">
        <f>D3/D6</f>
        <v>43.333333333333336</v>
      </c>
      <c r="E4" s="4" t="s">
        <v>2</v>
      </c>
      <c r="F4" s="2"/>
    </row>
    <row r="5" spans="1:6" ht="17.25">
      <c r="A5" s="2" t="s">
        <v>4</v>
      </c>
      <c r="B5" s="2"/>
      <c r="C5" s="2"/>
      <c r="D5" s="4">
        <v>1</v>
      </c>
      <c r="E5" s="4" t="s">
        <v>5</v>
      </c>
      <c r="F5" s="45"/>
    </row>
    <row r="6" spans="1:7" ht="12.75">
      <c r="A6" s="2" t="s">
        <v>6</v>
      </c>
      <c r="B6" s="2"/>
      <c r="C6" s="2"/>
      <c r="D6" s="7">
        <v>0.3</v>
      </c>
      <c r="E6" s="4" t="s">
        <v>7</v>
      </c>
      <c r="F6" s="2"/>
      <c r="G6" s="51"/>
    </row>
    <row r="7" spans="1:7" ht="13.5" thickBot="1">
      <c r="A7" s="8" t="s">
        <v>8</v>
      </c>
      <c r="B7" s="8"/>
      <c r="C7" s="9"/>
      <c r="D7" s="10">
        <v>0.2</v>
      </c>
      <c r="E7" s="4" t="s">
        <v>9</v>
      </c>
      <c r="F7" s="2"/>
      <c r="G7" s="2"/>
    </row>
    <row r="8" spans="1:9" ht="13.5" thickTop="1">
      <c r="A8" s="11" t="s">
        <v>10</v>
      </c>
      <c r="B8" s="11"/>
      <c r="C8" s="2"/>
      <c r="D8" s="12">
        <f>D4</f>
        <v>43.333333333333336</v>
      </c>
      <c r="E8" s="11" t="s">
        <v>2</v>
      </c>
      <c r="F8" s="83" t="s">
        <v>66</v>
      </c>
      <c r="G8" s="84" t="s">
        <v>67</v>
      </c>
      <c r="H8" s="85"/>
      <c r="I8" s="82"/>
    </row>
    <row r="9" spans="1:9" ht="13.5">
      <c r="A9" s="13" t="s">
        <v>11</v>
      </c>
      <c r="B9" s="13"/>
      <c r="C9" s="2"/>
      <c r="D9" s="14">
        <f>D3</f>
        <v>13</v>
      </c>
      <c r="E9" s="13" t="s">
        <v>2</v>
      </c>
      <c r="F9" s="86" t="s">
        <v>91</v>
      </c>
      <c r="G9" s="87"/>
      <c r="H9" s="88"/>
      <c r="I9" s="82"/>
    </row>
    <row r="10" spans="1:9" ht="13.5">
      <c r="A10" s="13" t="s">
        <v>12</v>
      </c>
      <c r="B10" s="15"/>
      <c r="C10" s="2"/>
      <c r="D10" s="16">
        <f>D8-(D8*D7)</f>
        <v>34.66666666666667</v>
      </c>
      <c r="E10" s="13" t="s">
        <v>2</v>
      </c>
      <c r="F10" s="89" t="s">
        <v>92</v>
      </c>
      <c r="G10" s="90"/>
      <c r="H10" s="91"/>
      <c r="I10" s="82"/>
    </row>
    <row r="11" spans="1:7" ht="12.75">
      <c r="A11" s="13" t="s">
        <v>13</v>
      </c>
      <c r="B11" s="15"/>
      <c r="C11" s="2"/>
      <c r="D11" s="16">
        <f>D9-(D9*D7)</f>
        <v>10.4</v>
      </c>
      <c r="E11" s="13" t="s">
        <v>2</v>
      </c>
      <c r="F11" s="2"/>
      <c r="G11" s="2"/>
    </row>
    <row r="12" spans="1:7" ht="12.75">
      <c r="A12" s="2"/>
      <c r="B12" s="2"/>
      <c r="C12" s="2"/>
      <c r="D12" s="7"/>
      <c r="E12" s="4"/>
      <c r="F12" s="2"/>
      <c r="G12" s="2"/>
    </row>
    <row r="13" spans="1:7" ht="13.5" thickBot="1">
      <c r="A13" s="1" t="s">
        <v>14</v>
      </c>
      <c r="B13" s="1"/>
      <c r="C13" s="1"/>
      <c r="D13" s="17"/>
      <c r="E13" s="17"/>
      <c r="F13" s="18">
        <v>38018</v>
      </c>
      <c r="G13" s="18">
        <v>38018</v>
      </c>
    </row>
    <row r="14" spans="1:7" ht="13.5" thickTop="1">
      <c r="A14" s="19" t="s">
        <v>15</v>
      </c>
      <c r="B14" s="19"/>
      <c r="C14" s="19"/>
      <c r="D14" s="20" t="s">
        <v>16</v>
      </c>
      <c r="E14" s="20" t="s">
        <v>17</v>
      </c>
      <c r="F14" s="8"/>
      <c r="G14" s="21" t="s">
        <v>18</v>
      </c>
    </row>
    <row r="15" spans="1:7" ht="13.5" thickBot="1">
      <c r="A15" s="1"/>
      <c r="B15" s="1"/>
      <c r="C15" s="1"/>
      <c r="D15" s="17"/>
      <c r="E15" s="17" t="s">
        <v>19</v>
      </c>
      <c r="F15" s="22"/>
      <c r="G15" s="23" t="s">
        <v>20</v>
      </c>
    </row>
    <row r="16" spans="1:7" ht="13.5" thickTop="1">
      <c r="A16" s="2" t="s">
        <v>21</v>
      </c>
      <c r="B16" s="2"/>
      <c r="C16" s="2"/>
      <c r="D16" s="4" t="s">
        <v>22</v>
      </c>
      <c r="E16" s="6">
        <v>2</v>
      </c>
      <c r="F16" s="118">
        <v>55</v>
      </c>
      <c r="G16" s="24">
        <f>F16*E16</f>
        <v>110</v>
      </c>
    </row>
    <row r="17" spans="1:7" s="50" customFormat="1" ht="12.75">
      <c r="A17" s="110" t="s">
        <v>69</v>
      </c>
      <c r="B17" s="110"/>
      <c r="C17" s="110"/>
      <c r="D17" s="111" t="s">
        <v>22</v>
      </c>
      <c r="E17" s="112">
        <f>((D9*8.6)/0.28)/1000</f>
        <v>0.39928571428571424</v>
      </c>
      <c r="F17" s="119">
        <v>830</v>
      </c>
      <c r="G17" s="113">
        <f aca="true" t="shared" si="0" ref="G17:G25">F17*E17</f>
        <v>331.40714285714284</v>
      </c>
    </row>
    <row r="18" spans="1:7" s="50" customFormat="1" ht="12.75">
      <c r="A18" s="110" t="s">
        <v>70</v>
      </c>
      <c r="B18" s="110"/>
      <c r="C18" s="110"/>
      <c r="D18" s="111" t="s">
        <v>22</v>
      </c>
      <c r="E18" s="112">
        <f>((D9*4.6)/0.2)/1000</f>
        <v>0.29899999999999993</v>
      </c>
      <c r="F18" s="119">
        <v>753.5</v>
      </c>
      <c r="G18" s="113">
        <f t="shared" si="0"/>
        <v>225.29649999999995</v>
      </c>
    </row>
    <row r="19" spans="1:7" ht="12.75">
      <c r="A19" s="2" t="s">
        <v>25</v>
      </c>
      <c r="B19" s="2"/>
      <c r="C19" s="2"/>
      <c r="D19" s="4" t="s">
        <v>22</v>
      </c>
      <c r="E19" s="6">
        <f>((D9*4.6)/0.2)/1000</f>
        <v>0.29899999999999993</v>
      </c>
      <c r="F19" s="118">
        <v>740</v>
      </c>
      <c r="G19" s="24">
        <f t="shared" si="0"/>
        <v>221.25999999999996</v>
      </c>
    </row>
    <row r="20" spans="1:7" s="50" customFormat="1" ht="12.75">
      <c r="A20" s="110" t="s">
        <v>68</v>
      </c>
      <c r="B20" s="46"/>
      <c r="C20" s="46"/>
      <c r="D20" s="47"/>
      <c r="E20" s="48"/>
      <c r="F20" s="120"/>
      <c r="G20" s="49">
        <f t="shared" si="0"/>
        <v>0</v>
      </c>
    </row>
    <row r="21" spans="1:7" ht="12.75">
      <c r="A21" s="2" t="s">
        <v>28</v>
      </c>
      <c r="B21" s="2"/>
      <c r="C21" s="2"/>
      <c r="D21" s="4" t="s">
        <v>29</v>
      </c>
      <c r="E21" s="6">
        <v>2</v>
      </c>
      <c r="F21" s="118">
        <v>14</v>
      </c>
      <c r="G21" s="24">
        <f t="shared" si="0"/>
        <v>28</v>
      </c>
    </row>
    <row r="22" spans="1:7" s="114" customFormat="1" ht="12.75">
      <c r="A22" s="110" t="s">
        <v>30</v>
      </c>
      <c r="B22" s="110"/>
      <c r="C22" s="110"/>
      <c r="D22" s="111" t="s">
        <v>27</v>
      </c>
      <c r="E22" s="112">
        <v>3</v>
      </c>
      <c r="F22" s="119">
        <v>28.5</v>
      </c>
      <c r="G22" s="113">
        <f t="shared" si="0"/>
        <v>85.5</v>
      </c>
    </row>
    <row r="23" spans="1:7" ht="12.75">
      <c r="A23" s="2" t="s">
        <v>31</v>
      </c>
      <c r="B23" s="2"/>
      <c r="C23" s="2"/>
      <c r="D23" s="4" t="s">
        <v>29</v>
      </c>
      <c r="E23" s="6">
        <v>0.0125</v>
      </c>
      <c r="F23" s="118">
        <v>44</v>
      </c>
      <c r="G23" s="24">
        <f t="shared" si="0"/>
        <v>0.55</v>
      </c>
    </row>
    <row r="24" spans="1:7" s="114" customFormat="1" ht="12.75">
      <c r="A24" s="110" t="s">
        <v>32</v>
      </c>
      <c r="B24" s="110"/>
      <c r="C24" s="110"/>
      <c r="D24" s="111" t="s">
        <v>33</v>
      </c>
      <c r="E24" s="112">
        <v>0.1</v>
      </c>
      <c r="F24" s="119">
        <v>30</v>
      </c>
      <c r="G24" s="113">
        <f t="shared" si="0"/>
        <v>3</v>
      </c>
    </row>
    <row r="25" spans="1:7" s="114" customFormat="1" ht="12.75">
      <c r="A25" s="110" t="s">
        <v>34</v>
      </c>
      <c r="B25" s="110"/>
      <c r="C25" s="110"/>
      <c r="D25" s="111" t="s">
        <v>35</v>
      </c>
      <c r="E25" s="112">
        <v>28.57</v>
      </c>
      <c r="F25" s="119">
        <v>1.6</v>
      </c>
      <c r="G25" s="113">
        <f t="shared" si="0"/>
        <v>45.712</v>
      </c>
    </row>
    <row r="26" spans="1:7" ht="13.5" thickBot="1">
      <c r="A26" s="25" t="s">
        <v>36</v>
      </c>
      <c r="B26" s="25"/>
      <c r="C26" s="25"/>
      <c r="D26" s="25"/>
      <c r="E26" s="25"/>
      <c r="F26" s="26"/>
      <c r="G26" s="27">
        <f>SUM(G16:G25)</f>
        <v>1050.7256428571427</v>
      </c>
    </row>
    <row r="27" spans="1:7" ht="12.75">
      <c r="A27" s="28" t="s">
        <v>37</v>
      </c>
      <c r="B27" s="28"/>
      <c r="C27" s="29"/>
      <c r="D27" s="30"/>
      <c r="E27" s="30"/>
      <c r="F27" s="31"/>
      <c r="G27" s="36"/>
    </row>
    <row r="28" spans="1:7" ht="12.75">
      <c r="A28" s="15" t="s">
        <v>38</v>
      </c>
      <c r="B28" s="15"/>
      <c r="C28" s="15"/>
      <c r="D28" s="15" t="s">
        <v>39</v>
      </c>
      <c r="E28" s="32"/>
      <c r="F28" s="24">
        <v>34.253644065765066</v>
      </c>
      <c r="G28" s="108">
        <f>F28</f>
        <v>34.253644065765066</v>
      </c>
    </row>
    <row r="29" spans="1:7" ht="12.75">
      <c r="A29" s="15" t="s">
        <v>40</v>
      </c>
      <c r="B29" s="15"/>
      <c r="C29" s="15"/>
      <c r="D29" s="15" t="s">
        <v>39</v>
      </c>
      <c r="E29" s="32"/>
      <c r="F29" s="24">
        <v>104.39205810518871</v>
      </c>
      <c r="G29" s="108">
        <f>F29</f>
        <v>104.39205810518871</v>
      </c>
    </row>
    <row r="30" spans="1:7" ht="12.75">
      <c r="A30" s="15" t="s">
        <v>41</v>
      </c>
      <c r="B30" s="15"/>
      <c r="C30" s="15"/>
      <c r="D30" s="15" t="s">
        <v>39</v>
      </c>
      <c r="E30" s="32"/>
      <c r="F30" s="24">
        <v>19.57134978153264</v>
      </c>
      <c r="G30" s="108">
        <f>F30</f>
        <v>19.57134978153264</v>
      </c>
    </row>
    <row r="31" spans="1:7" ht="13.5" thickBot="1">
      <c r="A31" s="15" t="s">
        <v>36</v>
      </c>
      <c r="B31" s="15"/>
      <c r="C31" s="15"/>
      <c r="D31" s="15"/>
      <c r="E31" s="32"/>
      <c r="F31" s="24"/>
      <c r="G31" s="33">
        <f>SUM(G28:G30)</f>
        <v>158.2170519524864</v>
      </c>
    </row>
    <row r="32" spans="1:7" ht="12.75">
      <c r="A32" s="34" t="s">
        <v>42</v>
      </c>
      <c r="B32" s="34"/>
      <c r="C32" s="34"/>
      <c r="D32" s="35"/>
      <c r="E32" s="35"/>
      <c r="F32" s="36"/>
      <c r="G32" s="36"/>
    </row>
    <row r="33" spans="1:7" ht="12.75">
      <c r="A33" s="2" t="s">
        <v>43</v>
      </c>
      <c r="B33" s="2"/>
      <c r="C33" s="2"/>
      <c r="D33" s="37" t="s">
        <v>44</v>
      </c>
      <c r="E33" s="6">
        <v>0.12</v>
      </c>
      <c r="F33" s="119">
        <v>19.17</v>
      </c>
      <c r="G33" s="24">
        <f>F33*E33</f>
        <v>2.3004000000000002</v>
      </c>
    </row>
    <row r="34" spans="1:7" ht="12.75">
      <c r="A34" s="2" t="s">
        <v>45</v>
      </c>
      <c r="B34" s="2"/>
      <c r="C34" s="2"/>
      <c r="D34" s="37" t="s">
        <v>44</v>
      </c>
      <c r="E34" s="6">
        <v>1.73</v>
      </c>
      <c r="F34" s="119">
        <v>20</v>
      </c>
      <c r="G34" s="24">
        <f>F34*E34</f>
        <v>34.6</v>
      </c>
    </row>
    <row r="35" spans="1:7" ht="12.75">
      <c r="A35" s="2" t="s">
        <v>46</v>
      </c>
      <c r="B35" s="2"/>
      <c r="C35" s="2"/>
      <c r="D35" s="37" t="s">
        <v>44</v>
      </c>
      <c r="E35" s="6">
        <v>0.62</v>
      </c>
      <c r="F35" s="119">
        <v>19.13</v>
      </c>
      <c r="G35" s="24">
        <f>F35*E35</f>
        <v>11.8606</v>
      </c>
    </row>
    <row r="36" spans="1:7" ht="12.75">
      <c r="A36" s="2" t="s">
        <v>47</v>
      </c>
      <c r="B36" s="2"/>
      <c r="C36" s="2"/>
      <c r="D36" s="37" t="s">
        <v>44</v>
      </c>
      <c r="E36" s="6">
        <v>0.5</v>
      </c>
      <c r="F36" s="118">
        <v>21.6</v>
      </c>
      <c r="G36" s="24">
        <f>F36*E36</f>
        <v>10.8</v>
      </c>
    </row>
    <row r="37" spans="1:7" ht="13.5" thickBot="1">
      <c r="A37" s="15" t="s">
        <v>36</v>
      </c>
      <c r="B37" s="2"/>
      <c r="C37" s="2"/>
      <c r="D37" s="37"/>
      <c r="E37" s="6"/>
      <c r="F37" s="118"/>
      <c r="G37" s="27">
        <f>SUM(G33:G36)</f>
        <v>59.56100000000001</v>
      </c>
    </row>
    <row r="38" spans="1:7" ht="12.75">
      <c r="A38" s="34" t="s">
        <v>48</v>
      </c>
      <c r="B38" s="34"/>
      <c r="C38" s="34"/>
      <c r="D38" s="35"/>
      <c r="E38" s="35"/>
      <c r="F38" s="36"/>
      <c r="G38" s="36"/>
    </row>
    <row r="39" spans="1:7" ht="12.75">
      <c r="A39" s="2" t="s">
        <v>49</v>
      </c>
      <c r="B39" s="2"/>
      <c r="C39" s="2"/>
      <c r="D39" s="37" t="s">
        <v>44</v>
      </c>
      <c r="E39" s="6">
        <v>0.48</v>
      </c>
      <c r="F39" s="119">
        <v>23.26</v>
      </c>
      <c r="G39" s="24">
        <f>F39*E39</f>
        <v>11.1648</v>
      </c>
    </row>
    <row r="40" spans="1:7" ht="12.75">
      <c r="A40" s="2" t="s">
        <v>50</v>
      </c>
      <c r="B40" s="2"/>
      <c r="C40" s="2"/>
      <c r="D40" s="37" t="s">
        <v>44</v>
      </c>
      <c r="E40" s="6">
        <v>0.62</v>
      </c>
      <c r="F40" s="119">
        <v>23.6</v>
      </c>
      <c r="G40" s="24">
        <f>F40*E40</f>
        <v>14.632000000000001</v>
      </c>
    </row>
    <row r="41" spans="1:7" ht="12.75">
      <c r="A41" s="2" t="s">
        <v>51</v>
      </c>
      <c r="B41" s="2"/>
      <c r="C41" s="2"/>
      <c r="D41" s="37" t="s">
        <v>44</v>
      </c>
      <c r="E41" s="6">
        <v>0.12</v>
      </c>
      <c r="F41" s="119">
        <v>19</v>
      </c>
      <c r="G41" s="24">
        <f>F41*E41</f>
        <v>2.28</v>
      </c>
    </row>
    <row r="42" spans="1:7" ht="12.75">
      <c r="A42" s="2" t="s">
        <v>52</v>
      </c>
      <c r="B42" s="2"/>
      <c r="C42" s="2"/>
      <c r="D42" s="37" t="s">
        <v>44</v>
      </c>
      <c r="E42" s="6">
        <v>0.12</v>
      </c>
      <c r="F42" s="119">
        <v>19</v>
      </c>
      <c r="G42" s="24">
        <f>F42*E42</f>
        <v>2.28</v>
      </c>
    </row>
    <row r="43" spans="1:7" ht="12.75">
      <c r="A43" s="2" t="s">
        <v>47</v>
      </c>
      <c r="B43" s="2"/>
      <c r="C43" s="2"/>
      <c r="D43" s="37" t="s">
        <v>44</v>
      </c>
      <c r="E43" s="6">
        <v>0.5</v>
      </c>
      <c r="F43" s="118">
        <v>33.5631375</v>
      </c>
      <c r="G43" s="24">
        <f>F43*E43</f>
        <v>16.78156875</v>
      </c>
    </row>
    <row r="44" spans="1:7" ht="13.5" thickBot="1">
      <c r="A44" s="15" t="s">
        <v>36</v>
      </c>
      <c r="B44" s="2"/>
      <c r="C44" s="2"/>
      <c r="D44" s="37"/>
      <c r="E44" s="6"/>
      <c r="F44" s="24"/>
      <c r="G44" s="38">
        <f>SUM(G39:G43)</f>
        <v>47.138368750000005</v>
      </c>
    </row>
    <row r="45" spans="1:7" ht="12.75">
      <c r="A45" s="34" t="s">
        <v>53</v>
      </c>
      <c r="B45" s="34"/>
      <c r="C45" s="34"/>
      <c r="D45" s="35"/>
      <c r="E45" s="35"/>
      <c r="F45" s="36"/>
      <c r="G45" s="109"/>
    </row>
    <row r="46" spans="1:9" ht="12.75">
      <c r="A46" s="2" t="s">
        <v>54</v>
      </c>
      <c r="B46" s="2"/>
      <c r="C46" s="2"/>
      <c r="D46" s="37" t="s">
        <v>44</v>
      </c>
      <c r="E46" s="6">
        <f>(D10/7)</f>
        <v>4.952380952380953</v>
      </c>
      <c r="F46" s="24">
        <v>19.1440213740458</v>
      </c>
      <c r="G46" s="24">
        <f>F46*E46</f>
        <v>94.80848680479826</v>
      </c>
      <c r="I46" t="s">
        <v>102</v>
      </c>
    </row>
    <row r="47" spans="1:9" ht="12.75">
      <c r="A47" s="2" t="s">
        <v>55</v>
      </c>
      <c r="B47" s="2"/>
      <c r="C47" s="2"/>
      <c r="D47" s="37" t="s">
        <v>44</v>
      </c>
      <c r="E47" s="6">
        <f>E46</f>
        <v>4.952380952380953</v>
      </c>
      <c r="F47" s="24">
        <v>33.5631375</v>
      </c>
      <c r="G47" s="24">
        <f>F47*E47</f>
        <v>166.2174428571429</v>
      </c>
      <c r="I47" t="s">
        <v>103</v>
      </c>
    </row>
    <row r="48" spans="1:9" ht="12.75">
      <c r="A48" s="2" t="s">
        <v>56</v>
      </c>
      <c r="B48" s="2"/>
      <c r="C48" s="2"/>
      <c r="D48" s="37" t="s">
        <v>44</v>
      </c>
      <c r="E48" s="6">
        <f>E47*1.1</f>
        <v>5.44761904761905</v>
      </c>
      <c r="F48" s="24">
        <v>15.9820213740458</v>
      </c>
      <c r="G48" s="24">
        <f>F48*E48</f>
        <v>87.06396405670668</v>
      </c>
      <c r="I48" t="s">
        <v>104</v>
      </c>
    </row>
    <row r="49" spans="1:7" ht="12.75">
      <c r="A49" s="46" t="s">
        <v>57</v>
      </c>
      <c r="B49" s="46"/>
      <c r="C49" s="46"/>
      <c r="D49" s="53" t="s">
        <v>44</v>
      </c>
      <c r="E49" s="48">
        <v>2</v>
      </c>
      <c r="F49" s="49">
        <v>4.375</v>
      </c>
      <c r="G49" s="49">
        <f>F49*E49</f>
        <v>8.75</v>
      </c>
    </row>
    <row r="50" spans="1:7" ht="12.75">
      <c r="A50" s="15" t="s">
        <v>36</v>
      </c>
      <c r="B50" s="2"/>
      <c r="C50" s="2"/>
      <c r="D50" s="37"/>
      <c r="E50" s="6"/>
      <c r="F50" s="24"/>
      <c r="G50" s="38">
        <f>SUM(G46:G49)</f>
        <v>356.8398937186479</v>
      </c>
    </row>
    <row r="51" spans="1:7" ht="12.75">
      <c r="A51" s="15"/>
      <c r="B51" s="2"/>
      <c r="C51" s="2"/>
      <c r="D51" s="37"/>
      <c r="E51" s="6"/>
      <c r="F51" s="24"/>
      <c r="G51" s="92"/>
    </row>
    <row r="52" spans="1:7" ht="12.75">
      <c r="A52" s="15"/>
      <c r="B52" s="2"/>
      <c r="C52" s="2"/>
      <c r="D52" s="37"/>
      <c r="E52" s="6"/>
      <c r="F52" s="24"/>
      <c r="G52" s="92"/>
    </row>
    <row r="53" spans="1:7" ht="13.5" thickBot="1">
      <c r="A53" s="15"/>
      <c r="B53" s="2"/>
      <c r="C53" s="2"/>
      <c r="D53" s="37"/>
      <c r="E53" s="6"/>
      <c r="F53" s="24"/>
      <c r="G53" s="92"/>
    </row>
    <row r="54" spans="1:7" ht="12.75">
      <c r="A54" s="34" t="s">
        <v>58</v>
      </c>
      <c r="B54" s="34"/>
      <c r="C54" s="34"/>
      <c r="D54" s="35"/>
      <c r="E54" s="35"/>
      <c r="F54" s="36"/>
      <c r="G54" s="109"/>
    </row>
    <row r="55" spans="1:9" ht="12.75">
      <c r="A55" s="2" t="s">
        <v>59</v>
      </c>
      <c r="B55" s="2"/>
      <c r="C55" s="2"/>
      <c r="D55" s="37" t="s">
        <v>44</v>
      </c>
      <c r="E55" s="39">
        <f>D10/0.6</f>
        <v>57.777777777777786</v>
      </c>
      <c r="F55" s="24">
        <v>4.375</v>
      </c>
      <c r="G55" s="24">
        <f>F55*E55</f>
        <v>252.7777777777778</v>
      </c>
      <c r="I55" t="s">
        <v>105</v>
      </c>
    </row>
    <row r="56" spans="1:9" ht="12.75">
      <c r="A56" s="2" t="s">
        <v>60</v>
      </c>
      <c r="B56" s="2"/>
      <c r="C56" s="2"/>
      <c r="D56" s="37" t="s">
        <v>44</v>
      </c>
      <c r="E56" s="6">
        <f>D10*0.35</f>
        <v>12.133333333333335</v>
      </c>
      <c r="F56" s="24">
        <v>15.9820213740458</v>
      </c>
      <c r="G56" s="24">
        <f>F56*E56</f>
        <v>193.91519267175573</v>
      </c>
      <c r="I56" t="s">
        <v>106</v>
      </c>
    </row>
    <row r="57" spans="1:7" ht="12.75">
      <c r="A57" s="40" t="s">
        <v>61</v>
      </c>
      <c r="B57" s="40"/>
      <c r="C57" s="40"/>
      <c r="D57" s="37" t="s">
        <v>44</v>
      </c>
      <c r="E57" s="39">
        <f>E56</f>
        <v>12.133333333333335</v>
      </c>
      <c r="F57" s="24">
        <v>4.375</v>
      </c>
      <c r="G57" s="24">
        <f>F57*E57</f>
        <v>53.083333333333336</v>
      </c>
    </row>
    <row r="58" spans="1:7" ht="13.5" thickBot="1">
      <c r="A58" s="15" t="s">
        <v>36</v>
      </c>
      <c r="B58" s="2"/>
      <c r="C58" s="2"/>
      <c r="D58" s="37"/>
      <c r="E58" s="6"/>
      <c r="F58" s="24"/>
      <c r="G58" s="38">
        <f>SUM(G55:G57)</f>
        <v>499.7763037828668</v>
      </c>
    </row>
    <row r="59" spans="1:7" ht="14.25" thickBot="1">
      <c r="A59" s="41" t="s">
        <v>62</v>
      </c>
      <c r="B59" s="42"/>
      <c r="C59" s="42"/>
      <c r="D59" s="42"/>
      <c r="E59" s="42"/>
      <c r="F59" s="42"/>
      <c r="G59" s="41">
        <f>G58+G50+G44+G37+G31+G26</f>
        <v>2172.258261061144</v>
      </c>
    </row>
    <row r="60" spans="1:7" ht="14.25" thickBot="1">
      <c r="A60" s="41" t="s">
        <v>63</v>
      </c>
      <c r="B60" s="42"/>
      <c r="C60" s="43"/>
      <c r="D60" s="42"/>
      <c r="E60" s="42"/>
      <c r="F60" s="42"/>
      <c r="G60" s="41">
        <f>G59/D10</f>
        <v>62.661295992148375</v>
      </c>
    </row>
    <row r="61" spans="1:7" ht="14.25" thickBot="1">
      <c r="A61" s="41" t="s">
        <v>64</v>
      </c>
      <c r="B61" s="42"/>
      <c r="C61" s="43"/>
      <c r="D61" s="42"/>
      <c r="E61" s="42"/>
      <c r="F61" s="42"/>
      <c r="G61" s="44">
        <f>G59/D11</f>
        <v>208.8709866404946</v>
      </c>
    </row>
    <row r="62" ht="13.5" thickBot="1"/>
    <row r="63" spans="1:2" ht="12.75">
      <c r="A63" s="54"/>
      <c r="B63" s="59" t="s">
        <v>73</v>
      </c>
    </row>
    <row r="64" spans="1:2" ht="13.5">
      <c r="A64" s="55" t="s">
        <v>71</v>
      </c>
      <c r="B64" s="56">
        <v>64</v>
      </c>
    </row>
    <row r="65" spans="1:2" ht="14.25" thickBot="1">
      <c r="A65" s="57" t="s">
        <v>72</v>
      </c>
      <c r="B65" s="58">
        <v>10.5</v>
      </c>
    </row>
    <row r="67" ht="13.5" thickBot="1"/>
    <row r="68" spans="1:8" ht="13.5" thickBot="1">
      <c r="A68" s="63" t="s">
        <v>75</v>
      </c>
      <c r="B68" s="64"/>
      <c r="C68" s="64"/>
      <c r="D68" s="64" t="s">
        <v>81</v>
      </c>
      <c r="E68" s="64" t="s">
        <v>82</v>
      </c>
      <c r="F68" s="64" t="s">
        <v>83</v>
      </c>
      <c r="G68" s="65" t="s">
        <v>84</v>
      </c>
      <c r="H68" s="76" t="s">
        <v>86</v>
      </c>
    </row>
    <row r="70" spans="1:8" ht="12.75">
      <c r="A70" t="s">
        <v>74</v>
      </c>
      <c r="D70" s="60">
        <f>G26</f>
        <v>1050.7256428571427</v>
      </c>
      <c r="E70" s="61">
        <f>D70/D10</f>
        <v>30.309393543956034</v>
      </c>
      <c r="F70" s="61">
        <f>D70/D11</f>
        <v>101.03131181318679</v>
      </c>
      <c r="G70" s="62">
        <f>D70/D77*100</f>
        <v>48.370198962616236</v>
      </c>
      <c r="H70" s="61">
        <f aca="true" t="shared" si="1" ref="H70:H75">F70/0.64</f>
        <v>157.86142470810435</v>
      </c>
    </row>
    <row r="71" spans="1:8" ht="12.75">
      <c r="A71" t="s">
        <v>76</v>
      </c>
      <c r="D71" s="60">
        <f>G31</f>
        <v>158.2170519524864</v>
      </c>
      <c r="E71" s="61">
        <f>D71/D10</f>
        <v>4.563953421706338</v>
      </c>
      <c r="F71" s="61">
        <f>D71/D11</f>
        <v>15.213178072354461</v>
      </c>
      <c r="G71" s="62">
        <f>D71/D77*100</f>
        <v>7.283528611151315</v>
      </c>
      <c r="H71" s="61">
        <f t="shared" si="1"/>
        <v>23.770590738053844</v>
      </c>
    </row>
    <row r="72" spans="1:8" ht="12.75">
      <c r="A72" t="s">
        <v>78</v>
      </c>
      <c r="D72" s="60">
        <f>G37</f>
        <v>59.56100000000001</v>
      </c>
      <c r="E72" s="61">
        <f>D72/D10</f>
        <v>1.7181057692307693</v>
      </c>
      <c r="F72" s="61">
        <f>D72/D11</f>
        <v>5.727019230769232</v>
      </c>
      <c r="G72" s="62">
        <f>D72/D77*100</f>
        <v>2.741893128808017</v>
      </c>
      <c r="H72" s="61">
        <f t="shared" si="1"/>
        <v>8.948467548076923</v>
      </c>
    </row>
    <row r="73" spans="1:8" ht="12.75">
      <c r="A73" t="s">
        <v>79</v>
      </c>
      <c r="D73" s="60">
        <f>G44</f>
        <v>47.138368750000005</v>
      </c>
      <c r="E73" s="61">
        <f>D73/D10</f>
        <v>1.3597606370192308</v>
      </c>
      <c r="F73" s="61">
        <f>D73/D11</f>
        <v>4.53253545673077</v>
      </c>
      <c r="G73" s="62">
        <f>D73/D77*100</f>
        <v>2.170016779081002</v>
      </c>
      <c r="H73" s="61">
        <f t="shared" si="1"/>
        <v>7.082086651141828</v>
      </c>
    </row>
    <row r="74" spans="1:8" ht="12.75">
      <c r="A74" t="s">
        <v>80</v>
      </c>
      <c r="D74" s="60">
        <f>G50</f>
        <v>356.8398937186479</v>
      </c>
      <c r="E74" s="61">
        <f>D74/D10</f>
        <v>10.293458472653302</v>
      </c>
      <c r="F74" s="61">
        <f>D74/D11</f>
        <v>34.31152824217768</v>
      </c>
      <c r="G74" s="62">
        <f>D74/D77*100</f>
        <v>16.427139448158083</v>
      </c>
      <c r="H74" s="61">
        <f t="shared" si="1"/>
        <v>53.61176287840262</v>
      </c>
    </row>
    <row r="75" spans="1:8" ht="12.75">
      <c r="A75" t="s">
        <v>77</v>
      </c>
      <c r="D75" s="60">
        <f>G58</f>
        <v>499.7763037828668</v>
      </c>
      <c r="E75" s="61">
        <f>D75/D10</f>
        <v>14.416624147582695</v>
      </c>
      <c r="F75" s="61">
        <f>D75/D11</f>
        <v>48.05541382527566</v>
      </c>
      <c r="G75" s="62">
        <f>D75/D77*100</f>
        <v>23.007223070185365</v>
      </c>
      <c r="H75" s="61">
        <f t="shared" si="1"/>
        <v>75.08658410199321</v>
      </c>
    </row>
    <row r="76" ht="13.5" thickBot="1"/>
    <row r="77" spans="1:8" ht="13.5" thickBot="1">
      <c r="A77" s="63" t="s">
        <v>85</v>
      </c>
      <c r="B77" s="64"/>
      <c r="C77" s="64"/>
      <c r="D77" s="66">
        <f>SUM(D70:D76)</f>
        <v>2172.2582610611435</v>
      </c>
      <c r="E77" s="67">
        <f>SUM(E70:E76)</f>
        <v>62.66129599214837</v>
      </c>
      <c r="F77" s="67">
        <f>SUM(F70:F76)</f>
        <v>208.87098664049458</v>
      </c>
      <c r="G77" s="65">
        <f>SUM(G70:G76)</f>
        <v>100.00000000000001</v>
      </c>
      <c r="H77" s="78">
        <f>SUM(H70:H76)</f>
        <v>326.3609166257728</v>
      </c>
    </row>
    <row r="86" ht="17.25">
      <c r="A86" s="45"/>
    </row>
  </sheetData>
  <sheetProtection/>
  <mergeCells count="1">
    <mergeCell ref="D2:G2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6"/>
  <sheetViews>
    <sheetView tabSelected="1" workbookViewId="0" topLeftCell="A1">
      <selection activeCell="I64" sqref="I64"/>
    </sheetView>
  </sheetViews>
  <sheetFormatPr defaultColWidth="9.140625" defaultRowHeight="12.75"/>
  <cols>
    <col min="4" max="4" width="12.7109375" style="0" customWidth="1"/>
    <col min="5" max="5" width="11.57421875" style="0" customWidth="1"/>
    <col min="6" max="6" width="12.57421875" style="0" customWidth="1"/>
    <col min="7" max="7" width="14.28125" style="0" customWidth="1"/>
  </cols>
  <sheetData>
    <row r="1" ht="17.25">
      <c r="A1" s="45" t="s">
        <v>65</v>
      </c>
    </row>
    <row r="2" spans="1:7" ht="18" thickBot="1">
      <c r="A2" s="1" t="s">
        <v>0</v>
      </c>
      <c r="B2" s="1"/>
      <c r="C2" s="1"/>
      <c r="D2" s="133"/>
      <c r="E2" s="133"/>
      <c r="F2" s="133"/>
      <c r="G2" s="133"/>
    </row>
    <row r="3" spans="1:7" ht="13.5" thickTop="1">
      <c r="A3" s="2" t="s">
        <v>1</v>
      </c>
      <c r="B3" s="2"/>
      <c r="C3" s="2"/>
      <c r="D3" s="123">
        <v>7</v>
      </c>
      <c r="E3" s="4" t="s">
        <v>2</v>
      </c>
      <c r="F3" s="5"/>
      <c r="G3" s="52"/>
    </row>
    <row r="4" spans="1:7" ht="12.75">
      <c r="A4" s="2" t="s">
        <v>3</v>
      </c>
      <c r="B4" s="2"/>
      <c r="C4" s="2"/>
      <c r="D4" s="124">
        <f>D3/D6</f>
        <v>23.333333333333336</v>
      </c>
      <c r="E4" s="4" t="s">
        <v>2</v>
      </c>
      <c r="F4" s="2"/>
      <c r="G4" s="51"/>
    </row>
    <row r="5" spans="1:6" ht="17.25">
      <c r="A5" s="2" t="s">
        <v>4</v>
      </c>
      <c r="B5" s="2"/>
      <c r="C5" s="2"/>
      <c r="D5" s="4">
        <v>1</v>
      </c>
      <c r="E5" s="4" t="s">
        <v>5</v>
      </c>
      <c r="F5" s="45"/>
    </row>
    <row r="6" spans="1:7" ht="12.75">
      <c r="A6" s="2" t="s">
        <v>6</v>
      </c>
      <c r="B6" s="2"/>
      <c r="C6" s="2"/>
      <c r="D6" s="7">
        <v>0.3</v>
      </c>
      <c r="E6" s="4" t="s">
        <v>7</v>
      </c>
      <c r="F6" s="2"/>
      <c r="G6" s="51"/>
    </row>
    <row r="7" spans="1:7" ht="13.5" thickBot="1">
      <c r="A7" s="8" t="s">
        <v>8</v>
      </c>
      <c r="B7" s="8"/>
      <c r="C7" s="9"/>
      <c r="D7" s="10">
        <v>0.2</v>
      </c>
      <c r="E7" s="4" t="s">
        <v>9</v>
      </c>
      <c r="F7" s="2"/>
      <c r="G7" s="2"/>
    </row>
    <row r="8" spans="1:8" ht="13.5" thickTop="1">
      <c r="A8" s="11" t="s">
        <v>10</v>
      </c>
      <c r="B8" s="11"/>
      <c r="C8" s="2"/>
      <c r="D8" s="12">
        <f>D4</f>
        <v>23.333333333333336</v>
      </c>
      <c r="E8" s="11" t="s">
        <v>2</v>
      </c>
      <c r="F8" s="83" t="s">
        <v>66</v>
      </c>
      <c r="G8" s="84" t="s">
        <v>67</v>
      </c>
      <c r="H8" s="85"/>
    </row>
    <row r="9" spans="1:8" ht="13.5">
      <c r="A9" s="13" t="s">
        <v>11</v>
      </c>
      <c r="B9" s="13"/>
      <c r="C9" s="2"/>
      <c r="D9" s="14">
        <f>D3</f>
        <v>7</v>
      </c>
      <c r="E9" s="13" t="s">
        <v>2</v>
      </c>
      <c r="F9" s="86" t="s">
        <v>91</v>
      </c>
      <c r="G9" s="87"/>
      <c r="H9" s="88"/>
    </row>
    <row r="10" spans="1:8" ht="13.5">
      <c r="A10" s="13" t="s">
        <v>12</v>
      </c>
      <c r="B10" s="15"/>
      <c r="C10" s="2"/>
      <c r="D10" s="126">
        <f>D8-(D8*D7)</f>
        <v>18.666666666666668</v>
      </c>
      <c r="E10" s="13" t="s">
        <v>2</v>
      </c>
      <c r="F10" s="89" t="s">
        <v>92</v>
      </c>
      <c r="G10" s="90"/>
      <c r="H10" s="91"/>
    </row>
    <row r="11" spans="1:7" ht="12.75">
      <c r="A11" s="13" t="s">
        <v>13</v>
      </c>
      <c r="B11" s="15"/>
      <c r="C11" s="2"/>
      <c r="D11" s="126">
        <f>D9-(D9*D7)</f>
        <v>5.6</v>
      </c>
      <c r="E11" s="13" t="s">
        <v>2</v>
      </c>
      <c r="F11" s="2"/>
      <c r="G11" s="2"/>
    </row>
    <row r="12" spans="1:7" ht="12.75">
      <c r="A12" s="2"/>
      <c r="B12" s="2"/>
      <c r="C12" s="2"/>
      <c r="D12" s="7"/>
      <c r="E12" s="4"/>
      <c r="F12" s="2"/>
      <c r="G12" s="2"/>
    </row>
    <row r="13" spans="1:7" ht="13.5" thickBot="1">
      <c r="A13" s="1" t="s">
        <v>14</v>
      </c>
      <c r="B13" s="1"/>
      <c r="C13" s="1"/>
      <c r="D13" s="17"/>
      <c r="E13" s="17"/>
      <c r="F13" s="18">
        <v>38018</v>
      </c>
      <c r="G13" s="18">
        <v>38018</v>
      </c>
    </row>
    <row r="14" spans="1:7" ht="13.5" thickTop="1">
      <c r="A14" s="19" t="s">
        <v>15</v>
      </c>
      <c r="B14" s="19"/>
      <c r="C14" s="19"/>
      <c r="D14" s="20" t="s">
        <v>16</v>
      </c>
      <c r="E14" s="20" t="s">
        <v>17</v>
      </c>
      <c r="F14" s="8"/>
      <c r="G14" s="21" t="s">
        <v>18</v>
      </c>
    </row>
    <row r="15" spans="1:7" ht="13.5" thickBot="1">
      <c r="A15" s="1"/>
      <c r="B15" s="1"/>
      <c r="C15" s="1"/>
      <c r="D15" s="17"/>
      <c r="E15" s="17" t="s">
        <v>19</v>
      </c>
      <c r="F15" s="22"/>
      <c r="G15" s="23" t="s">
        <v>20</v>
      </c>
    </row>
    <row r="16" spans="1:7" ht="13.5" thickTop="1">
      <c r="A16" s="2" t="s">
        <v>21</v>
      </c>
      <c r="B16" s="2"/>
      <c r="C16" s="2"/>
      <c r="D16" s="4"/>
      <c r="E16" s="6"/>
      <c r="F16" s="24"/>
      <c r="G16" s="24" t="s">
        <v>101</v>
      </c>
    </row>
    <row r="17" spans="1:7" s="114" customFormat="1" ht="12.75">
      <c r="A17" s="110" t="s">
        <v>69</v>
      </c>
      <c r="B17" s="110"/>
      <c r="C17" s="110"/>
      <c r="D17" s="111" t="s">
        <v>22</v>
      </c>
      <c r="E17" s="112">
        <f>((D9*8.6)/0.28)/1000</f>
        <v>0.21499999999999997</v>
      </c>
      <c r="F17" s="113">
        <v>1272</v>
      </c>
      <c r="G17" s="113">
        <f aca="true" t="shared" si="0" ref="G17:G25">F17*E17</f>
        <v>273.47999999999996</v>
      </c>
    </row>
    <row r="18" spans="1:7" s="114" customFormat="1" ht="12.75">
      <c r="A18" s="110" t="s">
        <v>70</v>
      </c>
      <c r="B18" s="110"/>
      <c r="C18" s="110"/>
      <c r="D18" s="111" t="s">
        <v>22</v>
      </c>
      <c r="E18" s="112">
        <v>0.32</v>
      </c>
      <c r="F18" s="113">
        <v>1098</v>
      </c>
      <c r="G18" s="113">
        <f t="shared" si="0"/>
        <v>351.36</v>
      </c>
    </row>
    <row r="19" spans="1:7" ht="12.75">
      <c r="A19" s="2" t="s">
        <v>25</v>
      </c>
      <c r="B19" s="2"/>
      <c r="C19" s="2"/>
      <c r="D19" s="4"/>
      <c r="E19" s="6"/>
      <c r="F19" s="24"/>
      <c r="G19" s="24">
        <f t="shared" si="0"/>
        <v>0</v>
      </c>
    </row>
    <row r="20" spans="1:7" s="114" customFormat="1" ht="12.75">
      <c r="A20" s="110" t="s">
        <v>68</v>
      </c>
      <c r="B20" s="110"/>
      <c r="C20" s="110"/>
      <c r="D20" s="111"/>
      <c r="E20" s="112"/>
      <c r="F20" s="113"/>
      <c r="G20" s="113">
        <f t="shared" si="0"/>
        <v>0</v>
      </c>
    </row>
    <row r="21" spans="1:7" ht="12.75">
      <c r="A21" s="2" t="s">
        <v>28</v>
      </c>
      <c r="B21" s="2"/>
      <c r="C21" s="2"/>
      <c r="D21" s="4" t="s">
        <v>29</v>
      </c>
      <c r="E21" s="6">
        <v>2</v>
      </c>
      <c r="F21" s="24">
        <v>12</v>
      </c>
      <c r="G21" s="24">
        <f t="shared" si="0"/>
        <v>24</v>
      </c>
    </row>
    <row r="22" spans="1:7" s="114" customFormat="1" ht="12.75">
      <c r="A22" s="110" t="s">
        <v>30</v>
      </c>
      <c r="B22" s="110"/>
      <c r="C22" s="110"/>
      <c r="D22" s="111" t="s">
        <v>27</v>
      </c>
      <c r="E22" s="112">
        <v>3</v>
      </c>
      <c r="F22" s="113">
        <v>23.4</v>
      </c>
      <c r="G22" s="113">
        <f t="shared" si="0"/>
        <v>70.19999999999999</v>
      </c>
    </row>
    <row r="23" spans="1:7" ht="12.75">
      <c r="A23" s="2" t="s">
        <v>31</v>
      </c>
      <c r="B23" s="2"/>
      <c r="C23" s="2"/>
      <c r="D23" s="4" t="s">
        <v>29</v>
      </c>
      <c r="E23" s="6">
        <v>0.0125</v>
      </c>
      <c r="F23" s="24">
        <v>44</v>
      </c>
      <c r="G23" s="24">
        <f t="shared" si="0"/>
        <v>0.55</v>
      </c>
    </row>
    <row r="24" spans="1:7" s="114" customFormat="1" ht="12.75">
      <c r="A24" s="110" t="s">
        <v>32</v>
      </c>
      <c r="B24" s="110"/>
      <c r="C24" s="110"/>
      <c r="D24" s="111"/>
      <c r="E24" s="112"/>
      <c r="F24" s="113"/>
      <c r="G24" s="113">
        <f t="shared" si="0"/>
        <v>0</v>
      </c>
    </row>
    <row r="25" spans="1:7" s="114" customFormat="1" ht="12.75">
      <c r="A25" s="110" t="s">
        <v>34</v>
      </c>
      <c r="B25" s="110"/>
      <c r="C25" s="110"/>
      <c r="D25" s="111" t="s">
        <v>35</v>
      </c>
      <c r="E25" s="112">
        <v>28.57</v>
      </c>
      <c r="F25" s="113">
        <v>1.05</v>
      </c>
      <c r="G25" s="113">
        <f t="shared" si="0"/>
        <v>29.9985</v>
      </c>
    </row>
    <row r="26" spans="1:7" ht="13.5" thickBot="1">
      <c r="A26" s="25" t="s">
        <v>36</v>
      </c>
      <c r="B26" s="25"/>
      <c r="C26" s="25"/>
      <c r="D26" s="25"/>
      <c r="E26" s="25"/>
      <c r="F26" s="26"/>
      <c r="G26" s="27">
        <f>SUM(G16:G25)</f>
        <v>749.5885</v>
      </c>
    </row>
    <row r="27" spans="1:7" ht="12.75">
      <c r="A27" s="28" t="s">
        <v>37</v>
      </c>
      <c r="B27" s="28"/>
      <c r="C27" s="29"/>
      <c r="D27" s="30"/>
      <c r="E27" s="30"/>
      <c r="F27" s="31"/>
      <c r="G27" s="36"/>
    </row>
    <row r="28" spans="1:7" ht="12.75">
      <c r="A28" s="15" t="s">
        <v>38</v>
      </c>
      <c r="B28" s="15"/>
      <c r="C28" s="15"/>
      <c r="D28" s="15" t="s">
        <v>39</v>
      </c>
      <c r="E28" s="32"/>
      <c r="F28" s="24">
        <v>34.253644065765066</v>
      </c>
      <c r="G28" s="108">
        <f>F28</f>
        <v>34.253644065765066</v>
      </c>
    </row>
    <row r="29" spans="1:7" ht="12.75">
      <c r="A29" s="15" t="s">
        <v>40</v>
      </c>
      <c r="B29" s="15"/>
      <c r="C29" s="15"/>
      <c r="D29" s="15" t="s">
        <v>39</v>
      </c>
      <c r="E29" s="32"/>
      <c r="F29" s="24">
        <v>104.39205810518871</v>
      </c>
      <c r="G29" s="108">
        <f>F29</f>
        <v>104.39205810518871</v>
      </c>
    </row>
    <row r="30" spans="1:7" ht="12.75">
      <c r="A30" s="15" t="s">
        <v>41</v>
      </c>
      <c r="B30" s="15"/>
      <c r="C30" s="15"/>
      <c r="D30" s="15" t="s">
        <v>39</v>
      </c>
      <c r="E30" s="32"/>
      <c r="F30" s="24">
        <v>19.57134978153264</v>
      </c>
      <c r="G30" s="108">
        <f>F30</f>
        <v>19.57134978153264</v>
      </c>
    </row>
    <row r="31" spans="1:7" ht="13.5" thickBot="1">
      <c r="A31" s="15" t="s">
        <v>36</v>
      </c>
      <c r="B31" s="15"/>
      <c r="C31" s="15"/>
      <c r="D31" s="15"/>
      <c r="E31" s="32"/>
      <c r="F31" s="24"/>
      <c r="G31" s="33">
        <f>SUM(G28:G30)</f>
        <v>158.2170519524864</v>
      </c>
    </row>
    <row r="32" spans="1:7" ht="12.75">
      <c r="A32" s="34" t="s">
        <v>42</v>
      </c>
      <c r="B32" s="34"/>
      <c r="C32" s="34"/>
      <c r="D32" s="35"/>
      <c r="E32" s="35"/>
      <c r="F32" s="36"/>
      <c r="G32" s="36"/>
    </row>
    <row r="33" spans="1:7" ht="12.75">
      <c r="A33" s="2" t="s">
        <v>43</v>
      </c>
      <c r="B33" s="2"/>
      <c r="C33" s="2"/>
      <c r="D33" s="37"/>
      <c r="E33" s="6"/>
      <c r="F33" s="49"/>
      <c r="G33" s="24">
        <f>F33*E33</f>
        <v>0</v>
      </c>
    </row>
    <row r="34" spans="1:7" ht="12.75">
      <c r="A34" s="2" t="s">
        <v>45</v>
      </c>
      <c r="B34" s="2"/>
      <c r="C34" s="2"/>
      <c r="D34" s="37"/>
      <c r="E34" s="6"/>
      <c r="F34" s="49"/>
      <c r="G34" s="24">
        <f>F34*E34</f>
        <v>0</v>
      </c>
    </row>
    <row r="35" spans="1:7" ht="12.75">
      <c r="A35" s="2" t="s">
        <v>46</v>
      </c>
      <c r="B35" s="2"/>
      <c r="C35" s="2"/>
      <c r="D35" s="37" t="s">
        <v>44</v>
      </c>
      <c r="E35" s="6">
        <v>0.62</v>
      </c>
      <c r="F35" s="113">
        <v>25</v>
      </c>
      <c r="G35" s="24">
        <f>F35*E35</f>
        <v>15.5</v>
      </c>
    </row>
    <row r="36" spans="1:7" ht="12.75">
      <c r="A36" s="2" t="s">
        <v>47</v>
      </c>
      <c r="B36" s="2"/>
      <c r="C36" s="2"/>
      <c r="D36" s="37" t="s">
        <v>44</v>
      </c>
      <c r="E36" s="6">
        <v>0.5</v>
      </c>
      <c r="F36" s="24">
        <v>21.6</v>
      </c>
      <c r="G36" s="24">
        <f>F36*E36</f>
        <v>10.8</v>
      </c>
    </row>
    <row r="37" spans="1:7" ht="13.5" thickBot="1">
      <c r="A37" s="15" t="s">
        <v>36</v>
      </c>
      <c r="B37" s="2"/>
      <c r="C37" s="2"/>
      <c r="D37" s="37"/>
      <c r="E37" s="6"/>
      <c r="F37" s="24"/>
      <c r="G37" s="27">
        <f>SUM(G33:G36)</f>
        <v>26.3</v>
      </c>
    </row>
    <row r="38" spans="1:7" ht="12.75">
      <c r="A38" s="34" t="s">
        <v>48</v>
      </c>
      <c r="B38" s="34"/>
      <c r="C38" s="34"/>
      <c r="D38" s="35"/>
      <c r="E38" s="35"/>
      <c r="F38" s="36"/>
      <c r="G38" s="36"/>
    </row>
    <row r="39" spans="1:7" ht="12.75">
      <c r="A39" s="2" t="s">
        <v>49</v>
      </c>
      <c r="B39" s="2"/>
      <c r="C39" s="2"/>
      <c r="D39" s="37" t="s">
        <v>44</v>
      </c>
      <c r="E39" s="6">
        <v>0.48</v>
      </c>
      <c r="F39" s="113">
        <v>46.28</v>
      </c>
      <c r="G39" s="24">
        <f>F39*E39</f>
        <v>22.2144</v>
      </c>
    </row>
    <row r="40" spans="1:7" ht="12.75">
      <c r="A40" s="2" t="s">
        <v>50</v>
      </c>
      <c r="B40" s="2"/>
      <c r="C40" s="2"/>
      <c r="D40" s="37" t="s">
        <v>44</v>
      </c>
      <c r="E40" s="6">
        <v>0.62</v>
      </c>
      <c r="F40" s="113">
        <v>45.44</v>
      </c>
      <c r="G40" s="24">
        <f>F40*E40</f>
        <v>28.1728</v>
      </c>
    </row>
    <row r="41" spans="1:7" ht="12.75">
      <c r="A41" s="2" t="s">
        <v>51</v>
      </c>
      <c r="B41" s="2"/>
      <c r="C41" s="2"/>
      <c r="D41" s="37" t="s">
        <v>44</v>
      </c>
      <c r="E41" s="6">
        <v>0.12</v>
      </c>
      <c r="F41" s="113">
        <v>23.29</v>
      </c>
      <c r="G41" s="24">
        <f>F41*E41</f>
        <v>2.7948</v>
      </c>
    </row>
    <row r="42" spans="1:7" ht="12.75">
      <c r="A42" s="2" t="s">
        <v>52</v>
      </c>
      <c r="B42" s="2"/>
      <c r="C42" s="2"/>
      <c r="D42" s="37"/>
      <c r="E42" s="6"/>
      <c r="F42" s="49"/>
      <c r="G42" s="24">
        <f>F42*E42</f>
        <v>0</v>
      </c>
    </row>
    <row r="43" spans="1:7" ht="12.75">
      <c r="A43" s="2" t="s">
        <v>47</v>
      </c>
      <c r="B43" s="2"/>
      <c r="C43" s="2"/>
      <c r="D43" s="37" t="s">
        <v>44</v>
      </c>
      <c r="E43" s="6">
        <v>0.5</v>
      </c>
      <c r="F43" s="24">
        <v>33.5631375</v>
      </c>
      <c r="G43" s="24">
        <f>F43*E43</f>
        <v>16.78156875</v>
      </c>
    </row>
    <row r="44" spans="1:7" ht="13.5" thickBot="1">
      <c r="A44" s="15" t="s">
        <v>36</v>
      </c>
      <c r="B44" s="2"/>
      <c r="C44" s="2"/>
      <c r="D44" s="37"/>
      <c r="E44" s="6"/>
      <c r="F44" s="24"/>
      <c r="G44" s="38">
        <f>SUM(G39:G43)</f>
        <v>69.96356875000001</v>
      </c>
    </row>
    <row r="45" spans="1:7" ht="12.75">
      <c r="A45" s="34" t="s">
        <v>53</v>
      </c>
      <c r="B45" s="34"/>
      <c r="C45" s="34"/>
      <c r="D45" s="35"/>
      <c r="E45" s="35"/>
      <c r="F45" s="36"/>
      <c r="G45" s="109"/>
    </row>
    <row r="46" spans="1:7" ht="12.75">
      <c r="A46" s="2" t="s">
        <v>54</v>
      </c>
      <c r="B46" s="2"/>
      <c r="C46" s="2"/>
      <c r="D46" s="37" t="s">
        <v>44</v>
      </c>
      <c r="E46" s="6">
        <f>(D10/7)</f>
        <v>2.666666666666667</v>
      </c>
      <c r="F46" s="24">
        <v>19.1440213740458</v>
      </c>
      <c r="G46" s="24">
        <f>F46*E46</f>
        <v>51.05072366412214</v>
      </c>
    </row>
    <row r="47" spans="1:7" ht="12.75">
      <c r="A47" s="2" t="s">
        <v>55</v>
      </c>
      <c r="B47" s="2"/>
      <c r="C47" s="2"/>
      <c r="D47" s="37" t="s">
        <v>44</v>
      </c>
      <c r="E47" s="6">
        <f>E46</f>
        <v>2.666666666666667</v>
      </c>
      <c r="F47" s="24">
        <v>33.5631375</v>
      </c>
      <c r="G47" s="24">
        <f>F47*E47</f>
        <v>89.50170000000001</v>
      </c>
    </row>
    <row r="48" spans="1:7" ht="12.75">
      <c r="A48" s="2" t="s">
        <v>56</v>
      </c>
      <c r="B48" s="2"/>
      <c r="C48" s="2"/>
      <c r="D48" s="37" t="s">
        <v>44</v>
      </c>
      <c r="E48" s="6">
        <f>E47*1.1</f>
        <v>2.933333333333334</v>
      </c>
      <c r="F48" s="24">
        <v>15.9820213740458</v>
      </c>
      <c r="G48" s="24">
        <f>F48*E48</f>
        <v>46.880596030534356</v>
      </c>
    </row>
    <row r="49" spans="1:7" ht="12.75">
      <c r="A49" s="46" t="s">
        <v>57</v>
      </c>
      <c r="B49" s="46"/>
      <c r="C49" s="46"/>
      <c r="D49" s="53" t="s">
        <v>44</v>
      </c>
      <c r="E49" s="48">
        <v>2</v>
      </c>
      <c r="F49" s="49">
        <v>4.375</v>
      </c>
      <c r="G49" s="49">
        <f>F49*E49</f>
        <v>8.75</v>
      </c>
    </row>
    <row r="50" spans="1:7" ht="12.75">
      <c r="A50" s="15" t="s">
        <v>36</v>
      </c>
      <c r="B50" s="2"/>
      <c r="C50" s="2"/>
      <c r="D50" s="37"/>
      <c r="E50" s="6"/>
      <c r="F50" s="24"/>
      <c r="G50" s="38">
        <f>SUM(G46:G49)</f>
        <v>196.1830196946565</v>
      </c>
    </row>
    <row r="51" spans="1:7" ht="12.75">
      <c r="A51" s="15"/>
      <c r="B51" s="2"/>
      <c r="C51" s="2"/>
      <c r="D51" s="37"/>
      <c r="E51" s="6"/>
      <c r="F51" s="24"/>
      <c r="G51" s="92"/>
    </row>
    <row r="52" spans="1:7" ht="12.75">
      <c r="A52" s="15"/>
      <c r="B52" s="2"/>
      <c r="C52" s="2"/>
      <c r="D52" s="37"/>
      <c r="E52" s="6"/>
      <c r="F52" s="24"/>
      <c r="G52" s="92"/>
    </row>
    <row r="53" spans="1:7" ht="13.5" thickBot="1">
      <c r="A53" s="15"/>
      <c r="B53" s="2"/>
      <c r="C53" s="2"/>
      <c r="D53" s="37"/>
      <c r="E53" s="6"/>
      <c r="F53" s="24"/>
      <c r="G53" s="92"/>
    </row>
    <row r="54" spans="1:7" ht="12.75">
      <c r="A54" s="34" t="s">
        <v>58</v>
      </c>
      <c r="B54" s="34"/>
      <c r="C54" s="34"/>
      <c r="D54" s="35"/>
      <c r="E54" s="35"/>
      <c r="F54" s="36"/>
      <c r="G54" s="109"/>
    </row>
    <row r="55" spans="1:7" ht="12.75">
      <c r="A55" s="2" t="s">
        <v>59</v>
      </c>
      <c r="B55" s="2"/>
      <c r="C55" s="2"/>
      <c r="D55" s="37" t="s">
        <v>44</v>
      </c>
      <c r="E55" s="39">
        <f>D10/0.6</f>
        <v>31.111111111111114</v>
      </c>
      <c r="F55" s="24">
        <v>4.375</v>
      </c>
      <c r="G55" s="24">
        <f>F55*E55</f>
        <v>136.11111111111111</v>
      </c>
    </row>
    <row r="56" spans="1:7" ht="12.75">
      <c r="A56" s="2" t="s">
        <v>60</v>
      </c>
      <c r="B56" s="2"/>
      <c r="C56" s="2"/>
      <c r="D56" s="37" t="s">
        <v>44</v>
      </c>
      <c r="E56" s="6">
        <f>D10*0.35</f>
        <v>6.533333333333333</v>
      </c>
      <c r="F56" s="24">
        <v>15.9820213740458</v>
      </c>
      <c r="G56" s="24">
        <f>F56*E56</f>
        <v>104.41587297709923</v>
      </c>
    </row>
    <row r="57" spans="1:7" ht="12.75">
      <c r="A57" s="40" t="s">
        <v>61</v>
      </c>
      <c r="B57" s="40"/>
      <c r="C57" s="40"/>
      <c r="D57" s="37" t="s">
        <v>44</v>
      </c>
      <c r="E57" s="39">
        <f>E56</f>
        <v>6.533333333333333</v>
      </c>
      <c r="F57" s="24">
        <v>4.375</v>
      </c>
      <c r="G57" s="24">
        <f>F57*E57</f>
        <v>28.583333333333332</v>
      </c>
    </row>
    <row r="58" spans="1:7" ht="13.5" thickBot="1">
      <c r="A58" s="15" t="s">
        <v>36</v>
      </c>
      <c r="B58" s="2"/>
      <c r="C58" s="2"/>
      <c r="D58" s="37"/>
      <c r="E58" s="6"/>
      <c r="F58" s="24"/>
      <c r="G58" s="38">
        <f>SUM(G55:G57)</f>
        <v>269.11031742154364</v>
      </c>
    </row>
    <row r="59" spans="1:7" ht="14.25" thickBot="1">
      <c r="A59" s="41" t="s">
        <v>62</v>
      </c>
      <c r="B59" s="42"/>
      <c r="C59" s="42"/>
      <c r="D59" s="42"/>
      <c r="E59" s="42"/>
      <c r="F59" s="42"/>
      <c r="G59" s="127">
        <f>G58+G50+G44+G37+G31+G26</f>
        <v>1469.3624578186864</v>
      </c>
    </row>
    <row r="60" spans="1:7" ht="14.25" thickBot="1">
      <c r="A60" s="41" t="s">
        <v>63</v>
      </c>
      <c r="B60" s="42"/>
      <c r="C60" s="43"/>
      <c r="D60" s="42"/>
      <c r="E60" s="42"/>
      <c r="F60" s="42"/>
      <c r="G60" s="127">
        <f>G59/D10</f>
        <v>78.71584595457249</v>
      </c>
    </row>
    <row r="61" spans="1:7" ht="14.25" thickBot="1">
      <c r="A61" s="41" t="s">
        <v>64</v>
      </c>
      <c r="B61" s="42"/>
      <c r="C61" s="43"/>
      <c r="D61" s="42"/>
      <c r="E61" s="42"/>
      <c r="F61" s="42"/>
      <c r="G61" s="128">
        <f>G59/D11</f>
        <v>262.3861531819083</v>
      </c>
    </row>
    <row r="62" ht="13.5" thickBot="1"/>
    <row r="63" spans="1:2" ht="12.75">
      <c r="A63" s="54"/>
      <c r="B63" s="59" t="s">
        <v>73</v>
      </c>
    </row>
    <row r="64" spans="1:2" ht="13.5">
      <c r="A64" s="55" t="s">
        <v>71</v>
      </c>
      <c r="B64" s="56">
        <v>64</v>
      </c>
    </row>
    <row r="65" spans="1:2" ht="14.25" thickBot="1">
      <c r="A65" s="57" t="s">
        <v>72</v>
      </c>
      <c r="B65" s="58">
        <v>10.5</v>
      </c>
    </row>
    <row r="67" ht="13.5" thickBot="1"/>
    <row r="68" spans="1:8" ht="13.5" thickBot="1">
      <c r="A68" s="63" t="s">
        <v>75</v>
      </c>
      <c r="B68" s="64"/>
      <c r="C68" s="64"/>
      <c r="D68" s="64" t="s">
        <v>81</v>
      </c>
      <c r="E68" s="64" t="s">
        <v>82</v>
      </c>
      <c r="F68" s="64" t="s">
        <v>83</v>
      </c>
      <c r="G68" s="65" t="s">
        <v>84</v>
      </c>
      <c r="H68" s="76" t="s">
        <v>86</v>
      </c>
    </row>
    <row r="70" spans="1:8" ht="12.75">
      <c r="A70" t="s">
        <v>74</v>
      </c>
      <c r="D70" s="60">
        <f>G26</f>
        <v>749.5885</v>
      </c>
      <c r="E70" s="61">
        <f>D70/D10</f>
        <v>40.15652678571428</v>
      </c>
      <c r="F70" s="61">
        <f>D70/D11</f>
        <v>133.85508928571429</v>
      </c>
      <c r="G70" s="62">
        <f>D70/D77*100</f>
        <v>51.01454008242371</v>
      </c>
      <c r="H70" s="61">
        <f aca="true" t="shared" si="1" ref="H70:H75">F70/0.64</f>
        <v>209.14857700892856</v>
      </c>
    </row>
    <row r="71" spans="1:8" ht="12.75">
      <c r="A71" t="s">
        <v>76</v>
      </c>
      <c r="D71" s="60">
        <f>G31</f>
        <v>158.2170519524864</v>
      </c>
      <c r="E71" s="61">
        <f>D71/D10</f>
        <v>8.475913497454629</v>
      </c>
      <c r="F71" s="61">
        <f>D71/D11</f>
        <v>28.25304499151543</v>
      </c>
      <c r="G71" s="62">
        <f>D71/D77*100</f>
        <v>10.767734748536073</v>
      </c>
      <c r="H71" s="61">
        <f t="shared" si="1"/>
        <v>44.14538279924286</v>
      </c>
    </row>
    <row r="72" spans="1:8" ht="12.75">
      <c r="A72" t="s">
        <v>78</v>
      </c>
      <c r="D72" s="60">
        <f>G37</f>
        <v>26.3</v>
      </c>
      <c r="E72" s="61">
        <f>D72/D10</f>
        <v>1.4089285714285713</v>
      </c>
      <c r="F72" s="61">
        <f>D72/D11</f>
        <v>4.696428571428572</v>
      </c>
      <c r="G72" s="62">
        <f>D72/D77*100</f>
        <v>1.7898919262605333</v>
      </c>
      <c r="H72" s="61">
        <f t="shared" si="1"/>
        <v>7.338169642857144</v>
      </c>
    </row>
    <row r="73" spans="1:8" ht="12.75">
      <c r="A73" t="s">
        <v>79</v>
      </c>
      <c r="D73" s="60">
        <f>G44</f>
        <v>69.96356875000001</v>
      </c>
      <c r="E73" s="61">
        <f>D73/D10</f>
        <v>3.7480483258928574</v>
      </c>
      <c r="F73" s="61">
        <f>D73/D11</f>
        <v>12.49349441964286</v>
      </c>
      <c r="G73" s="62">
        <f>D73/D77*100</f>
        <v>4.761491514752804</v>
      </c>
      <c r="H73" s="61">
        <f t="shared" si="1"/>
        <v>19.521085030691967</v>
      </c>
    </row>
    <row r="74" spans="1:8" ht="12.75">
      <c r="A74" t="s">
        <v>80</v>
      </c>
      <c r="D74" s="60">
        <f>G50</f>
        <v>196.1830196946565</v>
      </c>
      <c r="E74" s="61">
        <f>D74/D10</f>
        <v>10.509804626499456</v>
      </c>
      <c r="F74" s="61">
        <f>D74/D11</f>
        <v>35.03268208833152</v>
      </c>
      <c r="G74" s="62">
        <f>D74/D77*100</f>
        <v>13.351574259348931</v>
      </c>
      <c r="H74" s="61">
        <f t="shared" si="1"/>
        <v>54.738565763017995</v>
      </c>
    </row>
    <row r="75" spans="1:8" ht="12.75">
      <c r="A75" t="s">
        <v>77</v>
      </c>
      <c r="D75" s="60">
        <f>G58</f>
        <v>269.11031742154364</v>
      </c>
      <c r="E75" s="61">
        <f>D75/D10</f>
        <v>14.416624147582693</v>
      </c>
      <c r="F75" s="61">
        <f>D75/D11</f>
        <v>48.05541382527565</v>
      </c>
      <c r="G75" s="62">
        <f>D75/D77*100</f>
        <v>18.314767468677957</v>
      </c>
      <c r="H75" s="61">
        <f t="shared" si="1"/>
        <v>75.0865841019932</v>
      </c>
    </row>
    <row r="76" ht="13.5" thickBot="1"/>
    <row r="77" spans="1:8" ht="13.5" thickBot="1">
      <c r="A77" s="63" t="s">
        <v>85</v>
      </c>
      <c r="B77" s="64"/>
      <c r="C77" s="64"/>
      <c r="D77" s="66">
        <f>SUM(D70:D76)</f>
        <v>1469.3624578186864</v>
      </c>
      <c r="E77" s="67">
        <f>SUM(E70:E76)</f>
        <v>78.71584595457249</v>
      </c>
      <c r="F77" s="67">
        <f>SUM(F70:F76)</f>
        <v>262.3861531819083</v>
      </c>
      <c r="G77" s="65">
        <f>SUM(G70:G76)</f>
        <v>100</v>
      </c>
      <c r="H77" s="77">
        <f>SUM(H70:H76)</f>
        <v>409.9783643467317</v>
      </c>
    </row>
    <row r="86" ht="17.25">
      <c r="A86" s="45"/>
    </row>
  </sheetData>
  <sheetProtection/>
  <mergeCells count="1">
    <mergeCell ref="D2:G2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6"/>
  <sheetViews>
    <sheetView zoomScalePageLayoutView="0" workbookViewId="0" topLeftCell="A1">
      <selection activeCell="E56" sqref="E56"/>
    </sheetView>
  </sheetViews>
  <sheetFormatPr defaultColWidth="9.140625" defaultRowHeight="12.75"/>
  <cols>
    <col min="4" max="4" width="12.7109375" style="0" customWidth="1"/>
    <col min="5" max="5" width="11.57421875" style="0" customWidth="1"/>
    <col min="6" max="6" width="12.421875" style="0" bestFit="1" customWidth="1"/>
    <col min="7" max="7" width="14.28125" style="0" customWidth="1"/>
    <col min="8" max="8" width="10.7109375" style="0" bestFit="1" customWidth="1"/>
  </cols>
  <sheetData>
    <row r="1" ht="17.25">
      <c r="A1" s="45" t="s">
        <v>65</v>
      </c>
    </row>
    <row r="2" spans="1:7" ht="18" thickBot="1">
      <c r="A2" s="1" t="s">
        <v>0</v>
      </c>
      <c r="B2" s="1"/>
      <c r="C2" s="1"/>
      <c r="D2" s="133"/>
      <c r="E2" s="133"/>
      <c r="F2" s="133"/>
      <c r="G2" s="133"/>
    </row>
    <row r="3" spans="1:7" ht="13.5" thickTop="1">
      <c r="A3" s="2" t="s">
        <v>1</v>
      </c>
      <c r="B3" s="2"/>
      <c r="C3" s="2"/>
      <c r="D3" s="125">
        <v>15</v>
      </c>
      <c r="E3" s="4" t="s">
        <v>2</v>
      </c>
      <c r="F3" s="5"/>
      <c r="G3" s="52"/>
    </row>
    <row r="4" spans="1:7" ht="12.75">
      <c r="A4" s="2" t="s">
        <v>3</v>
      </c>
      <c r="B4" s="2"/>
      <c r="C4" s="2"/>
      <c r="D4" s="124">
        <f>D3/D6</f>
        <v>50</v>
      </c>
      <c r="E4" s="4" t="s">
        <v>2</v>
      </c>
      <c r="F4" s="2"/>
      <c r="G4" s="51"/>
    </row>
    <row r="5" spans="1:6" ht="17.25">
      <c r="A5" s="2" t="s">
        <v>4</v>
      </c>
      <c r="B5" s="2"/>
      <c r="C5" s="2"/>
      <c r="D5" s="4">
        <v>1</v>
      </c>
      <c r="E5" s="4" t="s">
        <v>5</v>
      </c>
      <c r="F5" s="45"/>
    </row>
    <row r="6" spans="1:7" ht="12.75">
      <c r="A6" s="2" t="s">
        <v>6</v>
      </c>
      <c r="B6" s="2"/>
      <c r="C6" s="2"/>
      <c r="D6" s="7">
        <v>0.3</v>
      </c>
      <c r="E6" s="4" t="s">
        <v>7</v>
      </c>
      <c r="F6" s="2"/>
      <c r="G6" s="51"/>
    </row>
    <row r="7" spans="1:7" ht="13.5" thickBot="1">
      <c r="A7" s="8" t="s">
        <v>8</v>
      </c>
      <c r="B7" s="8"/>
      <c r="C7" s="9"/>
      <c r="D7" s="10">
        <v>0.2</v>
      </c>
      <c r="E7" s="4" t="s">
        <v>9</v>
      </c>
      <c r="F7" s="2"/>
      <c r="G7" s="2"/>
    </row>
    <row r="8" spans="1:8" ht="13.5" thickTop="1">
      <c r="A8" s="11" t="s">
        <v>10</v>
      </c>
      <c r="B8" s="11"/>
      <c r="C8" s="2"/>
      <c r="D8" s="12">
        <f>D4</f>
        <v>50</v>
      </c>
      <c r="E8" s="11" t="s">
        <v>2</v>
      </c>
      <c r="F8" s="83" t="s">
        <v>66</v>
      </c>
      <c r="G8" s="84" t="s">
        <v>67</v>
      </c>
      <c r="H8" s="85"/>
    </row>
    <row r="9" spans="1:8" ht="13.5">
      <c r="A9" s="13" t="s">
        <v>11</v>
      </c>
      <c r="B9" s="13"/>
      <c r="C9" s="2"/>
      <c r="D9" s="14">
        <f>D3</f>
        <v>15</v>
      </c>
      <c r="E9" s="13" t="s">
        <v>2</v>
      </c>
      <c r="F9" s="86" t="s">
        <v>91</v>
      </c>
      <c r="G9" s="87"/>
      <c r="H9" s="88"/>
    </row>
    <row r="10" spans="1:8" ht="13.5">
      <c r="A10" s="13" t="s">
        <v>12</v>
      </c>
      <c r="B10" s="15"/>
      <c r="C10" s="2"/>
      <c r="D10" s="126">
        <f>D8-(D8*D7)</f>
        <v>40</v>
      </c>
      <c r="E10" s="13" t="s">
        <v>2</v>
      </c>
      <c r="F10" s="89" t="s">
        <v>92</v>
      </c>
      <c r="G10" s="90"/>
      <c r="H10" s="91"/>
    </row>
    <row r="11" spans="1:7" ht="12.75">
      <c r="A11" s="13" t="s">
        <v>13</v>
      </c>
      <c r="B11" s="15"/>
      <c r="C11" s="2"/>
      <c r="D11" s="126">
        <f>D9-(D9*D7)</f>
        <v>12</v>
      </c>
      <c r="E11" s="13" t="s">
        <v>2</v>
      </c>
      <c r="F11" s="2"/>
      <c r="G11" s="2"/>
    </row>
    <row r="12" spans="1:7" ht="12.75">
      <c r="A12" s="2"/>
      <c r="B12" s="2"/>
      <c r="C12" s="2"/>
      <c r="D12" s="7"/>
      <c r="E12" s="4"/>
      <c r="F12" s="2"/>
      <c r="G12" s="2"/>
    </row>
    <row r="13" spans="1:7" ht="13.5" thickBot="1">
      <c r="A13" s="1" t="s">
        <v>14</v>
      </c>
      <c r="B13" s="1"/>
      <c r="C13" s="1"/>
      <c r="D13" s="17"/>
      <c r="E13" s="17"/>
      <c r="F13" s="18">
        <v>38018</v>
      </c>
      <c r="G13" s="18">
        <v>38018</v>
      </c>
    </row>
    <row r="14" spans="1:7" ht="13.5" thickTop="1">
      <c r="A14" s="19" t="s">
        <v>15</v>
      </c>
      <c r="B14" s="19"/>
      <c r="C14" s="19"/>
      <c r="D14" s="20" t="s">
        <v>16</v>
      </c>
      <c r="E14" s="20" t="s">
        <v>17</v>
      </c>
      <c r="F14" s="8"/>
      <c r="G14" s="21" t="s">
        <v>18</v>
      </c>
    </row>
    <row r="15" spans="1:7" ht="13.5" thickBot="1">
      <c r="A15" s="1"/>
      <c r="B15" s="1"/>
      <c r="C15" s="1"/>
      <c r="D15" s="17"/>
      <c r="E15" s="17" t="s">
        <v>19</v>
      </c>
      <c r="F15" s="22"/>
      <c r="G15" s="23" t="s">
        <v>20</v>
      </c>
    </row>
    <row r="16" spans="1:7" ht="13.5" thickTop="1">
      <c r="A16" s="2" t="s">
        <v>21</v>
      </c>
      <c r="B16" s="2"/>
      <c r="C16" s="2"/>
      <c r="D16" s="4" t="s">
        <v>22</v>
      </c>
      <c r="E16" s="6">
        <v>2</v>
      </c>
      <c r="F16" s="131">
        <v>66.36</v>
      </c>
      <c r="G16" s="24">
        <f aca="true" t="shared" si="0" ref="G16:G25">F16*E16</f>
        <v>132.72</v>
      </c>
    </row>
    <row r="17" spans="1:7" s="114" customFormat="1" ht="12.75">
      <c r="A17" s="110" t="s">
        <v>69</v>
      </c>
      <c r="B17" s="110"/>
      <c r="C17" s="110"/>
      <c r="D17" s="111" t="s">
        <v>22</v>
      </c>
      <c r="E17" s="112">
        <f>((D9*8.6)/0.28)/1000</f>
        <v>0.4607142857142857</v>
      </c>
      <c r="F17" s="113">
        <v>1272</v>
      </c>
      <c r="G17" s="113">
        <f t="shared" si="0"/>
        <v>586.0285714285714</v>
      </c>
    </row>
    <row r="18" spans="1:8" s="114" customFormat="1" ht="12.75">
      <c r="A18" s="110" t="s">
        <v>70</v>
      </c>
      <c r="B18" s="110"/>
      <c r="C18" s="110"/>
      <c r="D18" s="111" t="s">
        <v>22</v>
      </c>
      <c r="E18" s="112">
        <f>((D9*4.6)/0.2)/1000</f>
        <v>0.345</v>
      </c>
      <c r="F18" s="113">
        <v>1098</v>
      </c>
      <c r="G18" s="113">
        <f t="shared" si="0"/>
        <v>378.80999999999995</v>
      </c>
      <c r="H18" s="121">
        <v>40318</v>
      </c>
    </row>
    <row r="19" spans="1:7" ht="12.75">
      <c r="A19" s="2" t="s">
        <v>25</v>
      </c>
      <c r="B19" s="2"/>
      <c r="C19" s="2"/>
      <c r="D19" s="4" t="s">
        <v>22</v>
      </c>
      <c r="E19" s="6">
        <f>((D9*4.6)/0.2)/1000</f>
        <v>0.345</v>
      </c>
      <c r="F19" s="131">
        <v>1098</v>
      </c>
      <c r="G19" s="24">
        <f t="shared" si="0"/>
        <v>378.80999999999995</v>
      </c>
    </row>
    <row r="20" spans="1:7" s="114" customFormat="1" ht="12.75">
      <c r="A20" s="110" t="s">
        <v>68</v>
      </c>
      <c r="B20" s="110"/>
      <c r="C20" s="110"/>
      <c r="D20" s="111"/>
      <c r="E20" s="112"/>
      <c r="F20" s="113"/>
      <c r="G20" s="113">
        <f t="shared" si="0"/>
        <v>0</v>
      </c>
    </row>
    <row r="21" spans="1:8" ht="12.75">
      <c r="A21" s="2" t="s">
        <v>28</v>
      </c>
      <c r="B21" s="2"/>
      <c r="C21" s="2"/>
      <c r="D21" s="4" t="s">
        <v>29</v>
      </c>
      <c r="E21" s="6">
        <v>2</v>
      </c>
      <c r="F21" s="24">
        <v>12</v>
      </c>
      <c r="G21" s="24">
        <f>F21*E21</f>
        <v>24</v>
      </c>
      <c r="H21" t="s">
        <v>107</v>
      </c>
    </row>
    <row r="22" spans="1:8" s="114" customFormat="1" ht="12.75">
      <c r="A22" s="110" t="s">
        <v>30</v>
      </c>
      <c r="B22" s="110"/>
      <c r="C22" s="110"/>
      <c r="D22" s="111" t="s">
        <v>27</v>
      </c>
      <c r="E22" s="112">
        <v>3</v>
      </c>
      <c r="F22" s="113">
        <v>23.4</v>
      </c>
      <c r="G22" s="113">
        <f t="shared" si="0"/>
        <v>70.19999999999999</v>
      </c>
      <c r="H22" s="114" t="s">
        <v>108</v>
      </c>
    </row>
    <row r="23" spans="1:7" ht="12.75">
      <c r="A23" s="2" t="s">
        <v>31</v>
      </c>
      <c r="B23" s="2"/>
      <c r="C23" s="2"/>
      <c r="D23" s="4" t="s">
        <v>29</v>
      </c>
      <c r="E23" s="6">
        <v>0.0125</v>
      </c>
      <c r="F23" s="24">
        <v>44</v>
      </c>
      <c r="G23" s="24">
        <f t="shared" si="0"/>
        <v>0.55</v>
      </c>
    </row>
    <row r="24" spans="1:7" s="114" customFormat="1" ht="12.75">
      <c r="A24" s="110" t="s">
        <v>32</v>
      </c>
      <c r="B24" s="110"/>
      <c r="C24" s="110"/>
      <c r="D24" s="111" t="s">
        <v>33</v>
      </c>
      <c r="E24" s="112">
        <v>0.1</v>
      </c>
      <c r="F24" s="132">
        <v>30</v>
      </c>
      <c r="G24" s="113">
        <f t="shared" si="0"/>
        <v>3</v>
      </c>
    </row>
    <row r="25" spans="1:8" s="114" customFormat="1" ht="12.75">
      <c r="A25" s="110" t="s">
        <v>34</v>
      </c>
      <c r="B25" s="110"/>
      <c r="C25" s="110"/>
      <c r="D25" s="111" t="s">
        <v>35</v>
      </c>
      <c r="E25" s="112">
        <v>28.57</v>
      </c>
      <c r="F25" s="113">
        <v>1.05</v>
      </c>
      <c r="G25" s="113">
        <f t="shared" si="0"/>
        <v>29.9985</v>
      </c>
      <c r="H25" s="114" t="s">
        <v>116</v>
      </c>
    </row>
    <row r="26" spans="1:7" ht="13.5" thickBot="1">
      <c r="A26" s="25" t="s">
        <v>36</v>
      </c>
      <c r="B26" s="25"/>
      <c r="C26" s="25"/>
      <c r="D26" s="25"/>
      <c r="E26" s="25"/>
      <c r="F26" s="26"/>
      <c r="G26" s="27">
        <f>SUM(G16:G25)</f>
        <v>1604.117071428571</v>
      </c>
    </row>
    <row r="27" spans="1:7" ht="12.75">
      <c r="A27" s="28" t="s">
        <v>37</v>
      </c>
      <c r="B27" s="28"/>
      <c r="C27" s="29"/>
      <c r="D27" s="30"/>
      <c r="E27" s="30"/>
      <c r="F27" s="31"/>
      <c r="G27" s="36"/>
    </row>
    <row r="28" spans="1:7" ht="12.75">
      <c r="A28" s="15" t="s">
        <v>38</v>
      </c>
      <c r="B28" s="15"/>
      <c r="C28" s="15"/>
      <c r="D28" s="15" t="s">
        <v>39</v>
      </c>
      <c r="E28" s="32"/>
      <c r="F28" s="24">
        <v>34.253644065765066</v>
      </c>
      <c r="G28" s="108">
        <f>F28</f>
        <v>34.253644065765066</v>
      </c>
    </row>
    <row r="29" spans="1:7" ht="12.75">
      <c r="A29" s="15" t="s">
        <v>40</v>
      </c>
      <c r="B29" s="15"/>
      <c r="C29" s="15"/>
      <c r="D29" s="15" t="s">
        <v>39</v>
      </c>
      <c r="E29" s="32"/>
      <c r="F29" s="24">
        <v>104.39205810518871</v>
      </c>
      <c r="G29" s="108">
        <f>F29</f>
        <v>104.39205810518871</v>
      </c>
    </row>
    <row r="30" spans="1:7" ht="12.75">
      <c r="A30" s="15" t="s">
        <v>41</v>
      </c>
      <c r="B30" s="15"/>
      <c r="C30" s="15"/>
      <c r="D30" s="15" t="s">
        <v>39</v>
      </c>
      <c r="E30" s="32"/>
      <c r="F30" s="24">
        <v>19.57134978153264</v>
      </c>
      <c r="G30" s="108">
        <f>F30</f>
        <v>19.57134978153264</v>
      </c>
    </row>
    <row r="31" spans="1:7" ht="13.5" thickBot="1">
      <c r="A31" s="15" t="s">
        <v>36</v>
      </c>
      <c r="B31" s="15"/>
      <c r="C31" s="15"/>
      <c r="D31" s="15"/>
      <c r="E31" s="32"/>
      <c r="F31" s="24"/>
      <c r="G31" s="33">
        <f>SUM(G28:G30)</f>
        <v>158.2170519524864</v>
      </c>
    </row>
    <row r="32" spans="1:7" ht="12.75">
      <c r="A32" s="34" t="s">
        <v>42</v>
      </c>
      <c r="B32" s="34"/>
      <c r="C32" s="34"/>
      <c r="D32" s="35"/>
      <c r="E32" s="35"/>
      <c r="F32" s="36"/>
      <c r="G32" s="36"/>
    </row>
    <row r="33" spans="1:8" ht="12.75">
      <c r="A33" s="2" t="s">
        <v>43</v>
      </c>
      <c r="B33" s="2"/>
      <c r="C33" s="2"/>
      <c r="D33" s="37" t="s">
        <v>44</v>
      </c>
      <c r="E33" s="6">
        <v>0.12</v>
      </c>
      <c r="F33" s="132">
        <v>25</v>
      </c>
      <c r="G33" s="24">
        <f>F33*E33</f>
        <v>3</v>
      </c>
      <c r="H33" t="s">
        <v>118</v>
      </c>
    </row>
    <row r="34" spans="1:7" ht="12.75">
      <c r="A34" s="2" t="s">
        <v>45</v>
      </c>
      <c r="B34" s="2"/>
      <c r="C34" s="2"/>
      <c r="D34" s="37" t="s">
        <v>44</v>
      </c>
      <c r="E34" s="6">
        <v>1.73</v>
      </c>
      <c r="F34" s="132">
        <v>26</v>
      </c>
      <c r="G34" s="24">
        <f>F34*E34</f>
        <v>44.98</v>
      </c>
    </row>
    <row r="35" spans="1:7" ht="12.75">
      <c r="A35" s="2" t="s">
        <v>46</v>
      </c>
      <c r="B35" s="2"/>
      <c r="C35" s="2"/>
      <c r="D35" s="37" t="s">
        <v>44</v>
      </c>
      <c r="E35" s="6">
        <v>0.62</v>
      </c>
      <c r="F35" s="113">
        <v>25</v>
      </c>
      <c r="G35" s="24">
        <f>F35*E35</f>
        <v>15.5</v>
      </c>
    </row>
    <row r="36" spans="1:7" ht="12.75">
      <c r="A36" s="2" t="s">
        <v>47</v>
      </c>
      <c r="B36" s="2"/>
      <c r="C36" s="2"/>
      <c r="D36" s="37" t="s">
        <v>44</v>
      </c>
      <c r="E36" s="6">
        <v>0.5</v>
      </c>
      <c r="F36" s="24">
        <v>21.6</v>
      </c>
      <c r="G36" s="24">
        <f>F36*E36</f>
        <v>10.8</v>
      </c>
    </row>
    <row r="37" spans="1:7" ht="13.5" thickBot="1">
      <c r="A37" s="15" t="s">
        <v>36</v>
      </c>
      <c r="B37" s="2"/>
      <c r="C37" s="2"/>
      <c r="D37" s="37"/>
      <c r="E37" s="6"/>
      <c r="F37" s="24"/>
      <c r="G37" s="27">
        <f>SUM(G33:G36)</f>
        <v>74.28</v>
      </c>
    </row>
    <row r="38" spans="1:7" ht="12.75">
      <c r="A38" s="34" t="s">
        <v>48</v>
      </c>
      <c r="B38" s="34"/>
      <c r="C38" s="34"/>
      <c r="D38" s="35"/>
      <c r="E38" s="35"/>
      <c r="F38" s="36"/>
      <c r="G38" s="36"/>
    </row>
    <row r="39" spans="1:8" ht="12.75">
      <c r="A39" s="2" t="s">
        <v>49</v>
      </c>
      <c r="B39" s="2"/>
      <c r="C39" s="2"/>
      <c r="D39" s="37" t="s">
        <v>44</v>
      </c>
      <c r="E39" s="6">
        <v>0.48</v>
      </c>
      <c r="F39" s="113">
        <v>46.28</v>
      </c>
      <c r="G39" s="24">
        <f>F39*E39</f>
        <v>22.2144</v>
      </c>
      <c r="H39" t="s">
        <v>108</v>
      </c>
    </row>
    <row r="40" spans="1:8" ht="12.75">
      <c r="A40" s="2" t="s">
        <v>50</v>
      </c>
      <c r="B40" s="2"/>
      <c r="C40" s="2"/>
      <c r="D40" s="37" t="s">
        <v>44</v>
      </c>
      <c r="E40" s="6">
        <v>0.62</v>
      </c>
      <c r="F40" s="113">
        <v>45.44</v>
      </c>
      <c r="G40" s="24">
        <f>F40*E40</f>
        <v>28.1728</v>
      </c>
      <c r="H40" t="s">
        <v>109</v>
      </c>
    </row>
    <row r="41" spans="1:8" ht="12.75">
      <c r="A41" s="2" t="s">
        <v>51</v>
      </c>
      <c r="B41" s="2"/>
      <c r="C41" s="2"/>
      <c r="D41" s="37" t="s">
        <v>44</v>
      </c>
      <c r="E41" s="6">
        <v>0.12</v>
      </c>
      <c r="F41" s="113">
        <v>23.29</v>
      </c>
      <c r="G41" s="24">
        <f>F41*E41</f>
        <v>2.7948</v>
      </c>
      <c r="H41" t="s">
        <v>109</v>
      </c>
    </row>
    <row r="42" spans="1:8" ht="12.75">
      <c r="A42" s="2" t="s">
        <v>52</v>
      </c>
      <c r="B42" s="2"/>
      <c r="C42" s="2"/>
      <c r="D42" s="37" t="s">
        <v>44</v>
      </c>
      <c r="E42" s="6">
        <v>0.12</v>
      </c>
      <c r="F42" s="132">
        <v>23.29</v>
      </c>
      <c r="G42" s="24">
        <f>F42*E42</f>
        <v>2.7948</v>
      </c>
      <c r="H42" t="s">
        <v>109</v>
      </c>
    </row>
    <row r="43" spans="1:7" ht="12.75">
      <c r="A43" s="2" t="s">
        <v>47</v>
      </c>
      <c r="B43" s="2"/>
      <c r="C43" s="2"/>
      <c r="D43" s="37" t="s">
        <v>44</v>
      </c>
      <c r="E43" s="6">
        <v>0.5</v>
      </c>
      <c r="F43" s="24">
        <v>33.5631375</v>
      </c>
      <c r="G43" s="24">
        <f>F43*E43</f>
        <v>16.78156875</v>
      </c>
    </row>
    <row r="44" spans="1:7" ht="13.5" thickBot="1">
      <c r="A44" s="15" t="s">
        <v>36</v>
      </c>
      <c r="B44" s="2"/>
      <c r="C44" s="2"/>
      <c r="D44" s="37"/>
      <c r="E44" s="6"/>
      <c r="F44" s="24"/>
      <c r="G44" s="38">
        <f>SUM(G39:G43)</f>
        <v>72.75836875</v>
      </c>
    </row>
    <row r="45" spans="1:7" ht="12.75">
      <c r="A45" s="34" t="s">
        <v>53</v>
      </c>
      <c r="B45" s="34"/>
      <c r="C45" s="34"/>
      <c r="D45" s="35"/>
      <c r="E45" s="35"/>
      <c r="F45" s="36"/>
      <c r="G45" s="109"/>
    </row>
    <row r="46" spans="1:7" ht="12.75">
      <c r="A46" s="2" t="s">
        <v>54</v>
      </c>
      <c r="B46" s="2"/>
      <c r="C46" s="2"/>
      <c r="D46" s="37" t="s">
        <v>44</v>
      </c>
      <c r="E46" s="6">
        <f>(D10/7)</f>
        <v>5.714285714285714</v>
      </c>
      <c r="F46" s="24">
        <v>19.1440213740458</v>
      </c>
      <c r="G46" s="24">
        <f>F46*E46</f>
        <v>109.39440785169029</v>
      </c>
    </row>
    <row r="47" spans="1:7" ht="12.75">
      <c r="A47" s="2" t="s">
        <v>55</v>
      </c>
      <c r="B47" s="2"/>
      <c r="C47" s="2"/>
      <c r="D47" s="37" t="s">
        <v>44</v>
      </c>
      <c r="E47" s="6">
        <f>E46</f>
        <v>5.714285714285714</v>
      </c>
      <c r="F47" s="24">
        <v>33.5631375</v>
      </c>
      <c r="G47" s="24">
        <f>F47*E47</f>
        <v>191.78935714285717</v>
      </c>
    </row>
    <row r="48" spans="1:7" ht="12.75">
      <c r="A48" s="2" t="s">
        <v>56</v>
      </c>
      <c r="B48" s="2"/>
      <c r="C48" s="2"/>
      <c r="D48" s="37" t="s">
        <v>44</v>
      </c>
      <c r="E48" s="6">
        <f>E47*1.1</f>
        <v>6.2857142857142865</v>
      </c>
      <c r="F48" s="24">
        <v>15.9820213740458</v>
      </c>
      <c r="G48" s="24">
        <f>F48*E48</f>
        <v>100.45842006543076</v>
      </c>
    </row>
    <row r="49" spans="1:7" ht="12.75">
      <c r="A49" s="46" t="s">
        <v>57</v>
      </c>
      <c r="B49" s="46"/>
      <c r="C49" s="46"/>
      <c r="D49" s="53" t="s">
        <v>44</v>
      </c>
      <c r="E49" s="48">
        <v>2</v>
      </c>
      <c r="F49" s="49">
        <v>4.375</v>
      </c>
      <c r="G49" s="49">
        <f>F49*E49</f>
        <v>8.75</v>
      </c>
    </row>
    <row r="50" spans="1:7" ht="12.75">
      <c r="A50" s="15" t="s">
        <v>36</v>
      </c>
      <c r="B50" s="2"/>
      <c r="C50" s="2"/>
      <c r="D50" s="37"/>
      <c r="E50" s="6"/>
      <c r="F50" s="24"/>
      <c r="G50" s="38">
        <f>SUM(G46:G49)</f>
        <v>410.3921850599782</v>
      </c>
    </row>
    <row r="51" spans="1:7" ht="12.75">
      <c r="A51" s="15"/>
      <c r="B51" s="2"/>
      <c r="C51" s="2"/>
      <c r="D51" s="37"/>
      <c r="E51" s="6"/>
      <c r="F51" s="24"/>
      <c r="G51" s="92"/>
    </row>
    <row r="52" spans="1:7" ht="12.75">
      <c r="A52" s="15"/>
      <c r="B52" s="2"/>
      <c r="C52" s="2"/>
      <c r="D52" s="37"/>
      <c r="E52" s="6"/>
      <c r="F52" s="24"/>
      <c r="G52" s="92"/>
    </row>
    <row r="53" spans="1:7" ht="13.5" thickBot="1">
      <c r="A53" s="15"/>
      <c r="B53" s="2"/>
      <c r="C53" s="2"/>
      <c r="D53" s="37"/>
      <c r="E53" s="6"/>
      <c r="F53" s="24"/>
      <c r="G53" s="92"/>
    </row>
    <row r="54" spans="1:7" ht="12.75">
      <c r="A54" s="34" t="s">
        <v>58</v>
      </c>
      <c r="B54" s="34"/>
      <c r="C54" s="34"/>
      <c r="D54" s="35"/>
      <c r="E54" s="35"/>
      <c r="F54" s="36"/>
      <c r="G54" s="109"/>
    </row>
    <row r="55" spans="1:7" ht="12.75">
      <c r="A55" s="2" t="s">
        <v>59</v>
      </c>
      <c r="B55" s="2"/>
      <c r="C55" s="2"/>
      <c r="D55" s="37" t="s">
        <v>44</v>
      </c>
      <c r="E55" s="39">
        <f>D10/0.6</f>
        <v>66.66666666666667</v>
      </c>
      <c r="F55" s="24">
        <v>4.375</v>
      </c>
      <c r="G55" s="24">
        <f>F55*E55</f>
        <v>291.6666666666667</v>
      </c>
    </row>
    <row r="56" spans="1:7" ht="12.75">
      <c r="A56" s="2" t="s">
        <v>60</v>
      </c>
      <c r="B56" s="2"/>
      <c r="C56" s="2"/>
      <c r="D56" s="37" t="s">
        <v>44</v>
      </c>
      <c r="E56" s="6">
        <f>D10*0.35</f>
        <v>14</v>
      </c>
      <c r="F56" s="24">
        <v>15.9820213740458</v>
      </c>
      <c r="G56" s="24">
        <f>F56*E56</f>
        <v>223.7482992366412</v>
      </c>
    </row>
    <row r="57" spans="1:7" ht="12.75">
      <c r="A57" s="40" t="s">
        <v>61</v>
      </c>
      <c r="B57" s="40"/>
      <c r="C57" s="40"/>
      <c r="D57" s="37" t="s">
        <v>44</v>
      </c>
      <c r="E57" s="39">
        <f>E56</f>
        <v>14</v>
      </c>
      <c r="F57" s="24">
        <v>4.375</v>
      </c>
      <c r="G57" s="24">
        <f>F57*E57</f>
        <v>61.25</v>
      </c>
    </row>
    <row r="58" spans="1:7" ht="13.5" thickBot="1">
      <c r="A58" s="15" t="s">
        <v>36</v>
      </c>
      <c r="B58" s="2"/>
      <c r="C58" s="2"/>
      <c r="D58" s="37"/>
      <c r="E58" s="6"/>
      <c r="F58" s="24"/>
      <c r="G58" s="38">
        <f>SUM(G55:G57)</f>
        <v>576.6649659033079</v>
      </c>
    </row>
    <row r="59" spans="1:7" ht="14.25" thickBot="1">
      <c r="A59" s="41" t="s">
        <v>62</v>
      </c>
      <c r="B59" s="42"/>
      <c r="C59" s="42"/>
      <c r="D59" s="42"/>
      <c r="E59" s="42"/>
      <c r="F59" s="42"/>
      <c r="G59" s="127">
        <f>G58+G50+G44+G37+G31+G26</f>
        <v>2896.4296430943436</v>
      </c>
    </row>
    <row r="60" spans="1:7" ht="14.25" thickBot="1">
      <c r="A60" s="41" t="s">
        <v>63</v>
      </c>
      <c r="B60" s="42"/>
      <c r="C60" s="43"/>
      <c r="D60" s="42"/>
      <c r="E60" s="42"/>
      <c r="F60" s="42"/>
      <c r="G60" s="127">
        <f>G59/D10</f>
        <v>72.4107410773586</v>
      </c>
    </row>
    <row r="61" spans="1:7" ht="14.25" thickBot="1">
      <c r="A61" s="41" t="s">
        <v>64</v>
      </c>
      <c r="B61" s="42"/>
      <c r="C61" s="43"/>
      <c r="D61" s="42"/>
      <c r="E61" s="42"/>
      <c r="F61" s="42"/>
      <c r="G61" s="128">
        <f>G59/D11</f>
        <v>241.36913692452865</v>
      </c>
    </row>
    <row r="62" ht="13.5" thickBot="1"/>
    <row r="63" spans="1:2" ht="12.75">
      <c r="A63" s="54"/>
      <c r="B63" s="59" t="s">
        <v>73</v>
      </c>
    </row>
    <row r="64" spans="1:2" ht="13.5">
      <c r="A64" s="55" t="s">
        <v>71</v>
      </c>
      <c r="B64" s="56">
        <v>64</v>
      </c>
    </row>
    <row r="65" spans="1:2" ht="14.25" thickBot="1">
      <c r="A65" s="57" t="s">
        <v>72</v>
      </c>
      <c r="B65" s="58">
        <v>10.5</v>
      </c>
    </row>
    <row r="67" ht="13.5" thickBot="1"/>
    <row r="68" spans="1:8" ht="13.5" thickBot="1">
      <c r="A68" s="63" t="s">
        <v>75</v>
      </c>
      <c r="B68" s="64"/>
      <c r="C68" s="64"/>
      <c r="D68" s="64" t="s">
        <v>81</v>
      </c>
      <c r="E68" s="64" t="s">
        <v>82</v>
      </c>
      <c r="F68" s="64" t="s">
        <v>83</v>
      </c>
      <c r="G68" s="65" t="s">
        <v>84</v>
      </c>
      <c r="H68" s="76" t="s">
        <v>86</v>
      </c>
    </row>
    <row r="70" spans="1:8" ht="12.75">
      <c r="A70" t="s">
        <v>74</v>
      </c>
      <c r="D70" s="60">
        <f>G26</f>
        <v>1604.117071428571</v>
      </c>
      <c r="E70" s="61">
        <f>D70/D10</f>
        <v>40.102926785714274</v>
      </c>
      <c r="F70" s="61">
        <f>D70/D11</f>
        <v>133.6764226190476</v>
      </c>
      <c r="G70" s="62">
        <f>D70/D77*100</f>
        <v>55.38256643841154</v>
      </c>
      <c r="H70" s="61">
        <f aca="true" t="shared" si="1" ref="H70:H75">F70/0.64</f>
        <v>208.86941034226186</v>
      </c>
    </row>
    <row r="71" spans="1:8" ht="12.75">
      <c r="A71" t="s">
        <v>76</v>
      </c>
      <c r="D71" s="60">
        <f>G31</f>
        <v>158.2170519524864</v>
      </c>
      <c r="E71" s="61">
        <f>D71/D10</f>
        <v>3.95542629881216</v>
      </c>
      <c r="F71" s="61">
        <f>D71/D11</f>
        <v>13.184754329373867</v>
      </c>
      <c r="G71" s="62">
        <f>D71/D77*100</f>
        <v>5.462485592553815</v>
      </c>
      <c r="H71" s="61">
        <f t="shared" si="1"/>
        <v>20.601178639646665</v>
      </c>
    </row>
    <row r="72" spans="1:8" ht="12.75">
      <c r="A72" t="s">
        <v>78</v>
      </c>
      <c r="D72" s="60">
        <f>G37</f>
        <v>74.28</v>
      </c>
      <c r="E72" s="61">
        <f>D72/D10</f>
        <v>1.857</v>
      </c>
      <c r="F72" s="61">
        <f>D72/D11</f>
        <v>6.19</v>
      </c>
      <c r="G72" s="62">
        <f>D72/D77*100</f>
        <v>2.564536659024261</v>
      </c>
      <c r="H72" s="61">
        <f t="shared" si="1"/>
        <v>9.671875</v>
      </c>
    </row>
    <row r="73" spans="1:8" ht="12.75">
      <c r="A73" t="s">
        <v>79</v>
      </c>
      <c r="D73" s="60">
        <f>G44</f>
        <v>72.75836875</v>
      </c>
      <c r="E73" s="61">
        <f>D73/D10</f>
        <v>1.81895921875</v>
      </c>
      <c r="F73" s="61">
        <f>D73/D11</f>
        <v>6.063197395833334</v>
      </c>
      <c r="G73" s="62">
        <f>D73/D77*100</f>
        <v>2.512001937401456</v>
      </c>
      <c r="H73" s="61">
        <f t="shared" si="1"/>
        <v>9.473745930989583</v>
      </c>
    </row>
    <row r="74" spans="1:8" ht="12.75">
      <c r="A74" t="s">
        <v>80</v>
      </c>
      <c r="D74" s="60">
        <f>G50</f>
        <v>410.3921850599782</v>
      </c>
      <c r="E74" s="61">
        <f>D74/D10</f>
        <v>10.259804626499456</v>
      </c>
      <c r="F74" s="61">
        <f>D74/D11</f>
        <v>34.199348754998184</v>
      </c>
      <c r="G74" s="62">
        <f>D74/D77*100</f>
        <v>14.16889880403046</v>
      </c>
      <c r="H74" s="61">
        <f t="shared" si="1"/>
        <v>53.43648242968466</v>
      </c>
    </row>
    <row r="75" spans="1:8" ht="12.75">
      <c r="A75" t="s">
        <v>77</v>
      </c>
      <c r="D75" s="60">
        <f>G58</f>
        <v>576.6649659033079</v>
      </c>
      <c r="E75" s="61">
        <f>D75/D10</f>
        <v>14.416624147582699</v>
      </c>
      <c r="F75" s="61">
        <f>D75/D11</f>
        <v>48.05541382527566</v>
      </c>
      <c r="G75" s="62">
        <f>D75/D77*100</f>
        <v>19.90951056857847</v>
      </c>
      <c r="H75" s="61">
        <f t="shared" si="1"/>
        <v>75.08658410199321</v>
      </c>
    </row>
    <row r="76" ht="13.5" thickBot="1"/>
    <row r="77" spans="1:8" ht="13.5" thickBot="1">
      <c r="A77" s="63" t="s">
        <v>85</v>
      </c>
      <c r="B77" s="64"/>
      <c r="C77" s="64"/>
      <c r="D77" s="66">
        <f>SUM(D70:D76)</f>
        <v>2896.4296430943436</v>
      </c>
      <c r="E77" s="67">
        <f>SUM(E70:E76)</f>
        <v>72.41074107735858</v>
      </c>
      <c r="F77" s="67">
        <f>SUM(F70:F76)</f>
        <v>241.36913692452862</v>
      </c>
      <c r="G77" s="65">
        <f>SUM(G70:G76)</f>
        <v>100</v>
      </c>
      <c r="H77" s="77">
        <f>SUM(H70:H76)</f>
        <v>377.13927644457596</v>
      </c>
    </row>
    <row r="86" ht="17.25">
      <c r="A86" s="45"/>
    </row>
  </sheetData>
  <sheetProtection/>
  <mergeCells count="1">
    <mergeCell ref="D2:G2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8"/>
  <sheetViews>
    <sheetView zoomScale="80" zoomScaleNormal="80" zoomScalePageLayoutView="0" workbookViewId="0" topLeftCell="A24">
      <selection activeCell="L47" sqref="L47"/>
    </sheetView>
  </sheetViews>
  <sheetFormatPr defaultColWidth="9.140625" defaultRowHeight="12.75"/>
  <cols>
    <col min="4" max="4" width="14.00390625" style="0" customWidth="1"/>
    <col min="5" max="5" width="9.57421875" style="0" bestFit="1" customWidth="1"/>
    <col min="6" max="6" width="10.57421875" style="0" bestFit="1" customWidth="1"/>
    <col min="7" max="7" width="16.140625" style="0" customWidth="1"/>
    <col min="8" max="8" width="10.57421875" style="0" bestFit="1" customWidth="1"/>
  </cols>
  <sheetData>
    <row r="1" spans="1:2" ht="12.75">
      <c r="A1" s="93" t="s">
        <v>93</v>
      </c>
      <c r="B1" s="93"/>
    </row>
    <row r="3" ht="13.5" thickBot="1">
      <c r="A3" t="s">
        <v>87</v>
      </c>
    </row>
    <row r="4" spans="1:8" ht="13.5" thickBot="1">
      <c r="A4" s="63" t="s">
        <v>75</v>
      </c>
      <c r="B4" s="64"/>
      <c r="C4" s="64"/>
      <c r="D4" s="64" t="s">
        <v>81</v>
      </c>
      <c r="E4" s="64" t="s">
        <v>82</v>
      </c>
      <c r="F4" s="64" t="s">
        <v>83</v>
      </c>
      <c r="G4" s="115" t="s">
        <v>84</v>
      </c>
      <c r="H4" s="76" t="s">
        <v>86</v>
      </c>
    </row>
    <row r="6" spans="1:8" ht="12.75">
      <c r="A6" t="s">
        <v>74</v>
      </c>
      <c r="D6" s="80">
        <v>1303.6457142857141</v>
      </c>
      <c r="E6" s="80">
        <v>37.60516483516483</v>
      </c>
      <c r="F6" s="80">
        <v>125.35054945054944</v>
      </c>
      <c r="G6" s="81">
        <v>53.87214522430962</v>
      </c>
      <c r="H6" s="80">
        <v>195.8602335164835</v>
      </c>
    </row>
    <row r="7" spans="1:8" ht="12.75">
      <c r="A7" t="s">
        <v>76</v>
      </c>
      <c r="D7" s="80">
        <v>158.2170519524864</v>
      </c>
      <c r="E7" s="80">
        <v>4.563953421706338</v>
      </c>
      <c r="F7" s="80">
        <v>15.213178072354461</v>
      </c>
      <c r="G7" s="81">
        <v>6.538196617642108</v>
      </c>
      <c r="H7" s="80">
        <v>23.770590738053844</v>
      </c>
    </row>
    <row r="8" spans="1:8" ht="12.75">
      <c r="A8" t="s">
        <v>78</v>
      </c>
      <c r="D8" s="80">
        <v>59.58887454389313</v>
      </c>
      <c r="E8" s="80">
        <v>1.7189098426123015</v>
      </c>
      <c r="F8" s="80">
        <v>5.729699475374339</v>
      </c>
      <c r="G8" s="81">
        <v>2.4624638949092703</v>
      </c>
      <c r="H8" s="80">
        <v>8.952655430272404</v>
      </c>
    </row>
    <row r="9" spans="1:8" ht="12.75">
      <c r="A9" t="s">
        <v>79</v>
      </c>
      <c r="D9" s="80">
        <v>41.820415391221374</v>
      </c>
      <c r="E9" s="80">
        <v>1.2063581362852318</v>
      </c>
      <c r="F9" s="80">
        <v>4.02119378761744</v>
      </c>
      <c r="G9" s="81">
        <v>1.7281961399545254</v>
      </c>
      <c r="H9" s="80">
        <v>6.28311529315225</v>
      </c>
    </row>
    <row r="10" spans="1:8" ht="12.75">
      <c r="A10" t="s">
        <v>80</v>
      </c>
      <c r="D10" s="80">
        <v>356.8398937186479</v>
      </c>
      <c r="E10" s="80">
        <v>10.293458472653302</v>
      </c>
      <c r="F10" s="80">
        <v>34.31152824217768</v>
      </c>
      <c r="G10" s="81">
        <v>14.746131073480468</v>
      </c>
      <c r="H10" s="80">
        <v>53.61176287840262</v>
      </c>
    </row>
    <row r="11" spans="1:8" ht="12.75">
      <c r="A11" t="s">
        <v>77</v>
      </c>
      <c r="D11" s="80">
        <v>499.7763037828668</v>
      </c>
      <c r="E11" s="80">
        <v>14.416624147582695</v>
      </c>
      <c r="F11" s="80">
        <v>48.05541382527566</v>
      </c>
      <c r="G11" s="81">
        <v>20.652867049704014</v>
      </c>
      <c r="H11" s="80">
        <v>75.08658410199321</v>
      </c>
    </row>
    <row r="12" ht="13.5" thickBot="1"/>
    <row r="13" spans="1:8" ht="13.5" thickBot="1">
      <c r="A13" s="63" t="s">
        <v>85</v>
      </c>
      <c r="B13" s="64"/>
      <c r="C13" s="64"/>
      <c r="D13" s="66">
        <f>SUM(D6:D12)</f>
        <v>2419.8882536748297</v>
      </c>
      <c r="E13" s="67">
        <f>SUM(E6:E12)</f>
        <v>69.80446885600469</v>
      </c>
      <c r="F13" s="67">
        <f>SUM(F6:F12)</f>
        <v>232.681562853349</v>
      </c>
      <c r="G13" s="65">
        <f>SUM(G6:G12)</f>
        <v>100</v>
      </c>
      <c r="H13" s="78">
        <f>SUM(H6:H12)</f>
        <v>363.5649419583578</v>
      </c>
    </row>
    <row r="15" ht="13.5" thickBot="1">
      <c r="A15" t="s">
        <v>89</v>
      </c>
    </row>
    <row r="16" spans="1:8" ht="13.5" thickBot="1">
      <c r="A16" s="63" t="s">
        <v>75</v>
      </c>
      <c r="B16" s="64"/>
      <c r="C16" s="64"/>
      <c r="D16" s="64" t="s">
        <v>81</v>
      </c>
      <c r="E16" s="64" t="s">
        <v>82</v>
      </c>
      <c r="F16" s="64" t="s">
        <v>83</v>
      </c>
      <c r="G16" s="115" t="s">
        <v>84</v>
      </c>
      <c r="H16" s="76" t="s">
        <v>86</v>
      </c>
    </row>
    <row r="18" spans="1:8" ht="12.75">
      <c r="A18" t="s">
        <v>74</v>
      </c>
      <c r="D18" s="79">
        <v>1050.7256428571427</v>
      </c>
      <c r="E18" s="79">
        <v>30.309393543956034</v>
      </c>
      <c r="F18" s="79">
        <v>101.03131181318679</v>
      </c>
      <c r="G18" s="79">
        <v>48.3701989626162</v>
      </c>
      <c r="H18" s="79">
        <v>157.861424708104</v>
      </c>
    </row>
    <row r="19" spans="1:8" ht="12.75">
      <c r="A19" t="s">
        <v>76</v>
      </c>
      <c r="D19" s="79">
        <v>158.2170519524864</v>
      </c>
      <c r="E19" s="79">
        <v>4.563953421706338</v>
      </c>
      <c r="F19" s="79">
        <v>15.213178072354461</v>
      </c>
      <c r="G19" s="79">
        <v>7.283528611151315</v>
      </c>
      <c r="H19" s="79">
        <v>23.770590738053844</v>
      </c>
    </row>
    <row r="20" spans="1:8" ht="12.75">
      <c r="A20" t="s">
        <v>78</v>
      </c>
      <c r="D20" s="79">
        <v>59.56100000000001</v>
      </c>
      <c r="E20" s="79">
        <v>1.7181057692307693</v>
      </c>
      <c r="F20" s="79">
        <v>5.727019230769232</v>
      </c>
      <c r="G20" s="79">
        <v>2.741893128808017</v>
      </c>
      <c r="H20" s="79">
        <v>8.948467548076923</v>
      </c>
    </row>
    <row r="21" spans="1:8" ht="12.75">
      <c r="A21" t="s">
        <v>79</v>
      </c>
      <c r="D21" s="79">
        <v>47.138368750000005</v>
      </c>
      <c r="E21" s="79">
        <v>1.3597606370192308</v>
      </c>
      <c r="F21" s="79">
        <v>4.53253545673077</v>
      </c>
      <c r="G21" s="79">
        <v>2.170016779081002</v>
      </c>
      <c r="H21" s="79">
        <v>7.082086651141828</v>
      </c>
    </row>
    <row r="22" spans="1:8" ht="12.75">
      <c r="A22" t="s">
        <v>80</v>
      </c>
      <c r="D22" s="79">
        <v>356.8398937186479</v>
      </c>
      <c r="E22" s="79">
        <v>10.293458472653302</v>
      </c>
      <c r="F22" s="79">
        <v>34.31152824217768</v>
      </c>
      <c r="G22" s="79">
        <v>16.427139448158083</v>
      </c>
      <c r="H22" s="79">
        <v>53.61176287840262</v>
      </c>
    </row>
    <row r="23" spans="1:8" ht="12.75">
      <c r="A23" t="s">
        <v>77</v>
      </c>
      <c r="D23" s="79">
        <v>499.7763037828668</v>
      </c>
      <c r="E23" s="79">
        <v>14.416624147582695</v>
      </c>
      <c r="F23" s="79">
        <v>48.05541382527566</v>
      </c>
      <c r="G23" s="79">
        <v>23.007223070185365</v>
      </c>
      <c r="H23" s="79">
        <v>75.08658410199321</v>
      </c>
    </row>
    <row r="24" ht="13.5" thickBot="1"/>
    <row r="25" spans="1:8" ht="13.5" thickBot="1">
      <c r="A25" s="63" t="s">
        <v>85</v>
      </c>
      <c r="B25" s="64"/>
      <c r="C25" s="64"/>
      <c r="D25" s="66">
        <f>SUM(D18:D24)</f>
        <v>2172.2582610611435</v>
      </c>
      <c r="E25" s="67">
        <f>SUM(E18:E24)</f>
        <v>62.66129599214837</v>
      </c>
      <c r="F25" s="67">
        <f>SUM(F18:F24)</f>
        <v>208.87098664049458</v>
      </c>
      <c r="G25" s="65">
        <f>SUM(G18:G24)</f>
        <v>99.99999999999997</v>
      </c>
      <c r="H25" s="78">
        <f>SUM(H18:H24)</f>
        <v>326.36091662577246</v>
      </c>
    </row>
    <row r="27" ht="13.5" thickBot="1">
      <c r="A27" t="s">
        <v>88</v>
      </c>
    </row>
    <row r="28" spans="1:8" ht="13.5" thickBot="1">
      <c r="A28" s="63" t="s">
        <v>75</v>
      </c>
      <c r="B28" s="64"/>
      <c r="C28" s="64"/>
      <c r="D28" s="64" t="s">
        <v>81</v>
      </c>
      <c r="E28" s="64" t="s">
        <v>82</v>
      </c>
      <c r="F28" s="64" t="s">
        <v>83</v>
      </c>
      <c r="G28" s="115" t="s">
        <v>84</v>
      </c>
      <c r="H28" s="76" t="s">
        <v>86</v>
      </c>
    </row>
    <row r="29" ht="12.75">
      <c r="J29" t="s">
        <v>81</v>
      </c>
    </row>
    <row r="30" spans="1:10" ht="12.75">
      <c r="A30" t="s">
        <v>74</v>
      </c>
      <c r="D30" s="60">
        <v>1604.117071428571</v>
      </c>
      <c r="E30" s="61">
        <v>40.102926785714274</v>
      </c>
      <c r="F30" s="61">
        <v>133.6764226190476</v>
      </c>
      <c r="G30" s="62">
        <v>55.38256643841154</v>
      </c>
      <c r="H30" s="61">
        <v>208.86941034226186</v>
      </c>
      <c r="J30" t="s">
        <v>110</v>
      </c>
    </row>
    <row r="31" spans="1:10" ht="12.75">
      <c r="A31" t="s">
        <v>76</v>
      </c>
      <c r="D31" s="134">
        <v>158.2170519524864</v>
      </c>
      <c r="E31" s="61">
        <v>3.95542629881216</v>
      </c>
      <c r="F31" s="61">
        <v>13.184754329373867</v>
      </c>
      <c r="G31" s="62">
        <v>5.462485592553815</v>
      </c>
      <c r="H31" s="122">
        <v>20.601178639646665</v>
      </c>
      <c r="J31" t="s">
        <v>111</v>
      </c>
    </row>
    <row r="32" spans="1:10" ht="12.75">
      <c r="A32" t="s">
        <v>78</v>
      </c>
      <c r="D32" s="60">
        <v>74.28</v>
      </c>
      <c r="E32" s="61">
        <v>1.857</v>
      </c>
      <c r="F32" s="61">
        <v>6.19</v>
      </c>
      <c r="G32" s="62">
        <v>2.564536659024261</v>
      </c>
      <c r="H32" s="61">
        <v>9.671875</v>
      </c>
      <c r="J32" t="s">
        <v>112</v>
      </c>
    </row>
    <row r="33" spans="1:10" ht="12.75">
      <c r="A33" t="s">
        <v>79</v>
      </c>
      <c r="D33" s="134">
        <v>72.75836875</v>
      </c>
      <c r="E33" s="61">
        <v>1.81895921875</v>
      </c>
      <c r="F33" s="61">
        <v>6.063197395833334</v>
      </c>
      <c r="G33" s="62">
        <v>2.512001937401456</v>
      </c>
      <c r="H33" s="122">
        <v>9.473745930989583</v>
      </c>
      <c r="J33" t="s">
        <v>113</v>
      </c>
    </row>
    <row r="34" spans="1:10" ht="12.75">
      <c r="A34" t="s">
        <v>80</v>
      </c>
      <c r="D34" s="60">
        <v>410.3921850599782</v>
      </c>
      <c r="E34" s="61">
        <v>10.259804626499456</v>
      </c>
      <c r="F34" s="61">
        <v>34.199348754998184</v>
      </c>
      <c r="G34" s="62">
        <v>14.16889880403046</v>
      </c>
      <c r="H34" s="61">
        <v>53.43648242968466</v>
      </c>
      <c r="J34" t="s">
        <v>114</v>
      </c>
    </row>
    <row r="35" spans="1:10" ht="12.75">
      <c r="A35" t="s">
        <v>77</v>
      </c>
      <c r="D35" s="60">
        <v>576.6649659033079</v>
      </c>
      <c r="E35" s="61">
        <v>14.416624147582699</v>
      </c>
      <c r="F35" s="61">
        <v>48.05541382527566</v>
      </c>
      <c r="G35" s="62">
        <v>19.90951056857847</v>
      </c>
      <c r="H35" s="61">
        <v>75.08658410199321</v>
      </c>
      <c r="J35" t="s">
        <v>115</v>
      </c>
    </row>
    <row r="36" ht="13.5" thickBot="1"/>
    <row r="37" spans="1:10" ht="13.5" thickBot="1">
      <c r="A37" s="63" t="s">
        <v>85</v>
      </c>
      <c r="B37" s="64"/>
      <c r="C37" s="64"/>
      <c r="D37" s="66">
        <v>2896.4296430943436</v>
      </c>
      <c r="E37" s="67">
        <v>72.41074107735858</v>
      </c>
      <c r="F37" s="67">
        <v>241.36913692452862</v>
      </c>
      <c r="G37" s="65">
        <v>100</v>
      </c>
      <c r="H37" s="129">
        <v>377.13927644457596</v>
      </c>
      <c r="J37" t="s">
        <v>82</v>
      </c>
    </row>
    <row r="38" ht="12.75">
      <c r="J38" t="s">
        <v>117</v>
      </c>
    </row>
    <row r="39" ht="13.5" thickBot="1">
      <c r="A39" t="s">
        <v>90</v>
      </c>
    </row>
    <row r="40" spans="1:8" ht="13.5" thickBot="1">
      <c r="A40" s="63" t="s">
        <v>75</v>
      </c>
      <c r="B40" s="64"/>
      <c r="C40" s="64"/>
      <c r="D40" s="64" t="s">
        <v>81</v>
      </c>
      <c r="E40" s="64" t="s">
        <v>82</v>
      </c>
      <c r="F40" s="64" t="s">
        <v>83</v>
      </c>
      <c r="G40" s="115" t="s">
        <v>84</v>
      </c>
      <c r="H40" s="76" t="s">
        <v>86</v>
      </c>
    </row>
    <row r="42" spans="1:8" ht="12.75">
      <c r="A42" t="s">
        <v>74</v>
      </c>
      <c r="D42" s="60">
        <v>749.5885</v>
      </c>
      <c r="E42" s="61">
        <v>40.15652678571428</v>
      </c>
      <c r="F42" s="61">
        <v>133.85508928571429</v>
      </c>
      <c r="G42" s="62">
        <v>51.01454008242371</v>
      </c>
      <c r="H42" s="61">
        <v>209.14857700892856</v>
      </c>
    </row>
    <row r="43" spans="1:8" ht="12.75">
      <c r="A43" t="s">
        <v>76</v>
      </c>
      <c r="D43" s="134">
        <v>158.2170519524864</v>
      </c>
      <c r="E43" s="61">
        <v>8.475913497454629</v>
      </c>
      <c r="F43" s="61">
        <v>28.25304499151543</v>
      </c>
      <c r="G43" s="62">
        <v>10.767734748536073</v>
      </c>
      <c r="H43" s="122">
        <v>44.14538279924286</v>
      </c>
    </row>
    <row r="44" spans="1:8" ht="12.75">
      <c r="A44" t="s">
        <v>78</v>
      </c>
      <c r="D44" s="60">
        <v>26.3</v>
      </c>
      <c r="E44" s="61">
        <v>1.4089285714285713</v>
      </c>
      <c r="F44" s="61">
        <v>4.696428571428572</v>
      </c>
      <c r="G44" s="62">
        <v>1.7898919262605333</v>
      </c>
      <c r="H44" s="61">
        <v>7.338169642857144</v>
      </c>
    </row>
    <row r="45" spans="1:8" ht="12.75">
      <c r="A45" t="s">
        <v>79</v>
      </c>
      <c r="D45" s="134">
        <v>69.96356875000001</v>
      </c>
      <c r="E45" s="61">
        <v>3.7480483258928574</v>
      </c>
      <c r="F45" s="61">
        <v>12.49349441964286</v>
      </c>
      <c r="G45" s="62">
        <v>4.761491514752804</v>
      </c>
      <c r="H45" s="122">
        <v>19.521085030691967</v>
      </c>
    </row>
    <row r="46" spans="1:8" ht="12.75">
      <c r="A46" t="s">
        <v>80</v>
      </c>
      <c r="D46" s="60">
        <v>196.1830196946565</v>
      </c>
      <c r="E46" s="61">
        <v>10.509804626499456</v>
      </c>
      <c r="F46" s="61">
        <v>35.03268208833152</v>
      </c>
      <c r="G46" s="62">
        <v>13.351574259348931</v>
      </c>
      <c r="H46" s="61">
        <v>54.738565763017995</v>
      </c>
    </row>
    <row r="47" spans="1:8" ht="12.75">
      <c r="A47" t="s">
        <v>77</v>
      </c>
      <c r="D47" s="60">
        <v>269.11031742154364</v>
      </c>
      <c r="E47" s="61">
        <v>14.416624147582693</v>
      </c>
      <c r="F47" s="61">
        <v>48.05541382527565</v>
      </c>
      <c r="G47" s="62">
        <v>18.314767468677957</v>
      </c>
      <c r="H47" s="61">
        <v>75.0865841019932</v>
      </c>
    </row>
    <row r="48" ht="13.5" thickBot="1"/>
    <row r="49" spans="1:8" ht="13.5" thickBot="1">
      <c r="A49" s="63" t="s">
        <v>85</v>
      </c>
      <c r="B49" s="64"/>
      <c r="C49" s="64"/>
      <c r="D49" s="66">
        <v>1469.3624578186864</v>
      </c>
      <c r="E49" s="67">
        <v>78.71584595457249</v>
      </c>
      <c r="F49" s="67">
        <v>262.3861531819083</v>
      </c>
      <c r="G49" s="65">
        <v>100</v>
      </c>
      <c r="H49" s="130">
        <v>409.9783643467317</v>
      </c>
    </row>
    <row r="52" spans="3:7" ht="12.75">
      <c r="C52" s="94" t="s">
        <v>100</v>
      </c>
      <c r="D52" s="95" t="s">
        <v>97</v>
      </c>
      <c r="E52" s="95" t="s">
        <v>99</v>
      </c>
      <c r="F52" s="95" t="s">
        <v>7</v>
      </c>
      <c r="G52" s="96" t="s">
        <v>71</v>
      </c>
    </row>
    <row r="53" spans="3:7" ht="12.75">
      <c r="C53" s="97"/>
      <c r="D53" s="98" t="s">
        <v>98</v>
      </c>
      <c r="E53" s="98" t="s">
        <v>73</v>
      </c>
      <c r="F53" s="98" t="s">
        <v>73</v>
      </c>
      <c r="G53" s="99" t="s">
        <v>73</v>
      </c>
    </row>
    <row r="54" spans="3:7" ht="12.75">
      <c r="C54" s="100"/>
      <c r="D54" s="101"/>
      <c r="E54" s="101"/>
      <c r="F54" s="101"/>
      <c r="G54" s="102"/>
    </row>
    <row r="55" spans="3:7" ht="12.75">
      <c r="C55" s="100" t="s">
        <v>94</v>
      </c>
      <c r="D55" s="103">
        <v>13</v>
      </c>
      <c r="E55" s="103">
        <v>8.7</v>
      </c>
      <c r="F55" s="103">
        <v>33</v>
      </c>
      <c r="G55" s="104">
        <v>66</v>
      </c>
    </row>
    <row r="56" spans="3:7" ht="12.75">
      <c r="C56" s="100" t="s">
        <v>95</v>
      </c>
      <c r="D56" s="103">
        <v>15</v>
      </c>
      <c r="E56" s="103">
        <v>9.4</v>
      </c>
      <c r="F56" s="103">
        <v>30</v>
      </c>
      <c r="G56" s="104">
        <v>62</v>
      </c>
    </row>
    <row r="57" spans="3:7" ht="12.75">
      <c r="C57" s="100"/>
      <c r="D57" s="103"/>
      <c r="E57" s="103"/>
      <c r="F57" s="103"/>
      <c r="G57" s="102"/>
    </row>
    <row r="58" spans="3:7" ht="12.75">
      <c r="C58" s="105" t="s">
        <v>96</v>
      </c>
      <c r="D58" s="106">
        <v>15</v>
      </c>
      <c r="E58" s="106">
        <v>10.5</v>
      </c>
      <c r="F58" s="106">
        <v>30</v>
      </c>
      <c r="G58" s="107">
        <v>64</v>
      </c>
    </row>
  </sheetData>
  <sheetProtection/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Gustavo</dc:creator>
  <cp:keywords/>
  <dc:description/>
  <cp:lastModifiedBy>larissa</cp:lastModifiedBy>
  <cp:lastPrinted>2004-12-09T03:18:27Z</cp:lastPrinted>
  <dcterms:created xsi:type="dcterms:W3CDTF">2004-03-03T20:25:20Z</dcterms:created>
  <dcterms:modified xsi:type="dcterms:W3CDTF">2011-11-09T22:53:48Z</dcterms:modified>
  <cp:category/>
  <cp:version/>
  <cp:contentType/>
  <cp:contentStatus/>
</cp:coreProperties>
</file>