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20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00" tabRatio="991" firstSheet="6" activeTab="20"/>
  </bookViews>
  <sheets>
    <sheet name="ÍNDICE" sheetId="1" r:id="rId1"/>
    <sheet name="G1" sheetId="2" r:id="rId2"/>
    <sheet name="G2" sheetId="3" r:id="rId3"/>
    <sheet name="G3" sheetId="4" r:id="rId4"/>
    <sheet name="G4" sheetId="5" r:id="rId5"/>
    <sheet name="G5-G6" sheetId="6" r:id="rId6"/>
    <sheet name="G7" sheetId="7" r:id="rId7"/>
    <sheet name="G8-G9" sheetId="8" r:id="rId8"/>
    <sheet name="G10-G11" sheetId="9" r:id="rId9"/>
    <sheet name="G12-13-14-15-16" sheetId="10" r:id="rId10"/>
    <sheet name="G17-18-G19" sheetId="11" r:id="rId11"/>
    <sheet name="G20-21" sheetId="12" r:id="rId12"/>
    <sheet name="G22-23" sheetId="13" r:id="rId13"/>
    <sheet name="G24-25" sheetId="14" r:id="rId14"/>
    <sheet name="P11" sheetId="15" r:id="rId15"/>
    <sheet name="P12" sheetId="16" r:id="rId16"/>
    <sheet name="P13" sheetId="17" r:id="rId17"/>
    <sheet name="EX 14" sheetId="18" r:id="rId18"/>
    <sheet name="EX 15" sheetId="19" r:id="rId19"/>
    <sheet name="EX 16" sheetId="20" r:id="rId20"/>
    <sheet name="EX 17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_xlnm.Print_Area" localSheetId="9">'G12-13-14-15-16'!$J$2:$P$45</definedName>
    <definedName name="_xlnm.Print_Area" localSheetId="13">'G24-25'!$C$22:$J$65</definedName>
    <definedName name="_xlnm.Print_Area" localSheetId="4">'G4'!$H$3:$M$23</definedName>
    <definedName name="solver_adj" localSheetId="19" hidden="1">'EX 16'!$G$3:$G$4</definedName>
    <definedName name="solver_adj" localSheetId="16" hidden="1">'P13'!$H$4:$H$5</definedName>
    <definedName name="solver_cvg" localSheetId="19" hidden="1">0.0001</definedName>
    <definedName name="solver_cvg" localSheetId="16" hidden="1">0.0001</definedName>
    <definedName name="solver_drv" localSheetId="19" hidden="1">1</definedName>
    <definedName name="solver_drv" localSheetId="16" hidden="1">1</definedName>
    <definedName name="solver_est" localSheetId="19" hidden="1">1</definedName>
    <definedName name="solver_est" localSheetId="16" hidden="1">1</definedName>
    <definedName name="solver_itr" localSheetId="19" hidden="1">100</definedName>
    <definedName name="solver_itr" localSheetId="16" hidden="1">100</definedName>
    <definedName name="solver_lhs1" localSheetId="19" hidden="1">'EX 16'!$E$6</definedName>
    <definedName name="solver_lhs1" localSheetId="16" hidden="1">'P13'!$I$4</definedName>
    <definedName name="solver_lhs2" localSheetId="19" hidden="1">'EX 16'!$F$6</definedName>
    <definedName name="solver_lhs2" localSheetId="16" hidden="1">'P13'!$I$5</definedName>
    <definedName name="solver_lhs3" localSheetId="19" hidden="1">'EX 16'!$G$3:$G$4</definedName>
    <definedName name="solver_lhs3" localSheetId="16" hidden="1">'P13'!$H$4</definedName>
    <definedName name="solver_lhs4" localSheetId="16" hidden="1">'P13'!$H$5</definedName>
    <definedName name="solver_lin" localSheetId="19" hidden="1">2</definedName>
    <definedName name="solver_lin" localSheetId="16" hidden="1">2</definedName>
    <definedName name="solver_neg" localSheetId="19" hidden="1">2</definedName>
    <definedName name="solver_neg" localSheetId="16" hidden="1">2</definedName>
    <definedName name="solver_num" localSheetId="19" hidden="1">3</definedName>
    <definedName name="solver_num" localSheetId="16" hidden="1">4</definedName>
    <definedName name="solver_nwt" localSheetId="19" hidden="1">1</definedName>
    <definedName name="solver_nwt" localSheetId="16" hidden="1">1</definedName>
    <definedName name="solver_opt" localSheetId="19" hidden="1">'EX 16'!$D$5</definedName>
    <definedName name="solver_opt" localSheetId="16" hidden="1">'P13'!$I$6</definedName>
    <definedName name="solver_pre" localSheetId="19" hidden="1">0.000001</definedName>
    <definedName name="solver_pre" localSheetId="16" hidden="1">0.000001</definedName>
    <definedName name="solver_rel1" localSheetId="19" hidden="1">1</definedName>
    <definedName name="solver_rel1" localSheetId="16" hidden="1">1</definedName>
    <definedName name="solver_rel2" localSheetId="19" hidden="1">1</definedName>
    <definedName name="solver_rel2" localSheetId="16" hidden="1">1</definedName>
    <definedName name="solver_rel3" localSheetId="19" hidden="1">3</definedName>
    <definedName name="solver_rel3" localSheetId="16" hidden="1">3</definedName>
    <definedName name="solver_rel4" localSheetId="16" hidden="1">3</definedName>
    <definedName name="solver_rhs1" localSheetId="19" hidden="1">'EX 16'!$E$5</definedName>
    <definedName name="solver_rhs1" localSheetId="16" hidden="1">'P13'!$F$4</definedName>
    <definedName name="solver_rhs2" localSheetId="19" hidden="1">'EX 16'!$F$5</definedName>
    <definedName name="solver_rhs2" localSheetId="16" hidden="1">'P13'!$F$5</definedName>
    <definedName name="solver_rhs3" localSheetId="19" hidden="1">0</definedName>
    <definedName name="solver_rhs3" localSheetId="16" hidden="1">0</definedName>
    <definedName name="solver_rhs4" localSheetId="16" hidden="1">0</definedName>
    <definedName name="solver_scl" localSheetId="19" hidden="1">2</definedName>
    <definedName name="solver_scl" localSheetId="16" hidden="1">2</definedName>
    <definedName name="solver_sho" localSheetId="19" hidden="1">2</definedName>
    <definedName name="solver_sho" localSheetId="16" hidden="1">2</definedName>
    <definedName name="solver_tim" localSheetId="19" hidden="1">100</definedName>
    <definedName name="solver_tim" localSheetId="16" hidden="1">100</definedName>
    <definedName name="solver_tol" localSheetId="19" hidden="1">0.05</definedName>
    <definedName name="solver_tol" localSheetId="16" hidden="1">0.05</definedName>
    <definedName name="solver_typ" localSheetId="19" hidden="1">1</definedName>
    <definedName name="solver_typ" localSheetId="16" hidden="1">1</definedName>
    <definedName name="solver_val" localSheetId="19" hidden="1">0</definedName>
    <definedName name="solver_val" localSheetId="16" hidden="1">0</definedName>
  </definedNames>
  <calcPr fullCalcOnLoad="1"/>
</workbook>
</file>

<file path=xl/comments16.xml><?xml version="1.0" encoding="utf-8"?>
<comments xmlns="http://schemas.openxmlformats.org/spreadsheetml/2006/main">
  <authors>
    <author>LaIND</author>
  </authors>
  <commentList>
    <comment ref="J21" authorId="0">
      <text>
        <r>
          <rPr>
            <sz val="10"/>
            <rFont val="Arial"/>
            <family val="0"/>
          </rPr>
          <t xml:space="preserve">A função de produção linear supõe uma perfeita relação linear entre todos os insumos e a produção total. 
</t>
        </r>
        <r>
          <rPr>
            <sz val="10"/>
            <rFont val="Arial"/>
            <family val="0"/>
          </rPr>
          <t>Q = aK + bL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  <comment ref="J49" authorId="0">
      <text>
        <r>
          <rPr>
            <sz val="10"/>
            <rFont val="Arial"/>
            <family val="0"/>
          </rPr>
          <t xml:space="preserve">Também chamada de função de produção de proporções fixas, a função de produção de Leontief supõe que os insumos são usados em proporções fixas. Isso é dado por
</t>
        </r>
        <r>
          <rPr>
            <sz val="10"/>
            <rFont val="Arial"/>
            <family val="0"/>
          </rPr>
          <t>Q = min { aK, bL }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  <comment ref="I79" authorId="0">
      <text>
        <r>
          <rPr>
            <sz val="10"/>
            <rFont val="Arial"/>
            <family val="0"/>
          </rPr>
          <t>A função de produção de Cobb-Douglas está entre os extremos da função de produção linear e da função de produção de Leontif. Diferentemente da função linear, a relação entre a produção e os insumos não é linear. E diferentemente da função Leontief, insumos não precisam ser usados em proporções fixas. A fórmula é Q = K</t>
        </r>
        <r>
          <rPr>
            <sz val="10"/>
            <rFont val="Arial"/>
            <family val="0"/>
          </rPr>
          <t>a</t>
        </r>
        <r>
          <rPr>
            <sz val="10"/>
            <rFont val="Arial"/>
            <family val="0"/>
          </rPr>
          <t xml:space="preserve"> L</t>
        </r>
        <r>
          <rPr>
            <sz val="10"/>
            <rFont val="Arial"/>
            <family val="0"/>
          </rPr>
          <t>b</t>
        </r>
        <r>
          <rPr>
            <sz val="10"/>
            <rFont val="Arial"/>
            <family val="0"/>
          </rPr>
          <t>.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Reinaldo</author>
  </authors>
  <commentList>
    <comment ref="O2" authorId="0">
      <text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>a isoquanta produz a mesma quant de produto</t>
        </r>
      </text>
    </comment>
  </commentList>
</comments>
</file>

<file path=xl/sharedStrings.xml><?xml version="1.0" encoding="utf-8"?>
<sst xmlns="http://schemas.openxmlformats.org/spreadsheetml/2006/main" count="806" uniqueCount="307">
  <si>
    <t>C. fixo unit</t>
  </si>
  <si>
    <t>C.fixo total</t>
  </si>
  <si>
    <t>C.var. unit.</t>
  </si>
  <si>
    <t>C. var. total</t>
  </si>
  <si>
    <t>Custo total</t>
  </si>
  <si>
    <t>C.total médio</t>
  </si>
  <si>
    <t>C.Marginal</t>
  </si>
  <si>
    <t>Preço</t>
  </si>
  <si>
    <t>Rec.total</t>
  </si>
  <si>
    <t>Lucro</t>
  </si>
  <si>
    <t>Produção</t>
  </si>
  <si>
    <t>PREÇO =</t>
  </si>
  <si>
    <t>P</t>
  </si>
  <si>
    <t>Q</t>
  </si>
  <si>
    <t>Fazer Gráfico</t>
  </si>
  <si>
    <t>P = f (Q)</t>
  </si>
  <si>
    <t>Quant mp</t>
  </si>
  <si>
    <t>RMg</t>
  </si>
  <si>
    <t>Producao</t>
  </si>
  <si>
    <t>Prod.x</t>
  </si>
  <si>
    <t>Prod. Y</t>
  </si>
  <si>
    <t>CF</t>
  </si>
  <si>
    <t>CVU</t>
  </si>
  <si>
    <t>LUCRO DA FIRMA</t>
  </si>
  <si>
    <t>preco</t>
  </si>
  <si>
    <t>x</t>
  </si>
  <si>
    <t>y</t>
  </si>
  <si>
    <t>x/y</t>
  </si>
  <si>
    <t>P1</t>
  </si>
  <si>
    <t>P2</t>
  </si>
  <si>
    <t>MOD</t>
  </si>
  <si>
    <t>eqpto</t>
  </si>
  <si>
    <t>lucro</t>
  </si>
  <si>
    <t>K</t>
  </si>
  <si>
    <t>L</t>
  </si>
  <si>
    <t>P3</t>
  </si>
  <si>
    <t>RESTRICOES</t>
  </si>
  <si>
    <t>Exp</t>
  </si>
  <si>
    <t>SOLUCAO</t>
  </si>
  <si>
    <t>SOBRA</t>
  </si>
  <si>
    <t>USO REC</t>
  </si>
  <si>
    <t>RECURSO USO</t>
  </si>
  <si>
    <t>GRÁFICO DO EXERCÍCIO 2.2</t>
  </si>
  <si>
    <t>CMg</t>
  </si>
  <si>
    <t>se P3 = 160</t>
  </si>
  <si>
    <t>se P2=160</t>
  </si>
  <si>
    <t>CFT =</t>
  </si>
  <si>
    <t>y = 0,9143x2 - 13,281x + 61,365</t>
  </si>
  <si>
    <t>cvu</t>
  </si>
  <si>
    <t>p.q=rt</t>
  </si>
  <si>
    <t>14)  A Teoria Microeconômica pode ser representada por dois processos de otimização: i) o do consumidor, que procura maximizar sua utilidade total sujeita a sua restrição orçamentária; e o 2) do produtor, que procura maximizar seus lucros, sujeitos às suas restrições tecnológicas, institucionais e produtivas. Admita o exemplo abaixo de um produtor que possui 2 alternativas de produção:</t>
  </si>
  <si>
    <t>lucro/unidade produzida</t>
  </si>
  <si>
    <t>produto 1</t>
  </si>
  <si>
    <t>produto 2</t>
  </si>
  <si>
    <t xml:space="preserve">O mercado só demanda no máximo 6 unidades do produto 2, e no máximo 5 do produto 1. </t>
  </si>
  <si>
    <t>Uma máquina utilizada para produzir os dois produtos tem somente 15 horas disponíveis por mês. O produto 1 utiliza 3 horas desta máquina para produção de uma unidade, e o produto 2 usa 5 horas para produção de uma unidade.</t>
  </si>
  <si>
    <t>Existem disponíveis 20 Homens-hora totais. o produto 1 usa 5 H-h para produzir uma unidade, e o produto 2 usa 4 H-h, para produção de uma unidade.</t>
  </si>
  <si>
    <t>Quantas unidades do produto 1 e do produto 2 o produtor irá fabricar, de maneira a maximizar seus lucros?</t>
  </si>
  <si>
    <t>maquina</t>
  </si>
  <si>
    <t>resposta</t>
  </si>
  <si>
    <t>lucro max</t>
  </si>
  <si>
    <t>utilização</t>
  </si>
  <si>
    <t>Maqui</t>
  </si>
  <si>
    <t>P2-maq</t>
  </si>
  <si>
    <t>P2-MOD</t>
  </si>
  <si>
    <t>Produtividade marginal (dQ/dL)</t>
  </si>
  <si>
    <t>Trabalho (fator variável)</t>
  </si>
  <si>
    <t>Produto médio do trabalho (Q/L)</t>
  </si>
  <si>
    <t>Produto Total - Q</t>
  </si>
  <si>
    <t>PRODUÇÃO COM UM INSUMO VARIÁVEL</t>
  </si>
  <si>
    <t>PRODUÇÃO COM DOIS INSUMOS VARIÁVEIS</t>
  </si>
  <si>
    <t xml:space="preserve">TRABALHO  </t>
  </si>
  <si>
    <t>capital</t>
  </si>
  <si>
    <t>preço mp</t>
  </si>
  <si>
    <t>produção</t>
  </si>
  <si>
    <t xml:space="preserve"> média</t>
  </si>
  <si>
    <t>em rel mp</t>
  </si>
  <si>
    <t>marginal</t>
  </si>
  <si>
    <t>dP/dMP</t>
  </si>
  <si>
    <t>Função Demanda</t>
  </si>
  <si>
    <t>Função Oferta</t>
  </si>
  <si>
    <t>Po = f (Qo)</t>
  </si>
  <si>
    <t>Pd = f (Qd)</t>
  </si>
  <si>
    <t>Função oferta</t>
  </si>
  <si>
    <t>Po = CL - CA.Qo</t>
  </si>
  <si>
    <t>CL</t>
  </si>
  <si>
    <t>CA</t>
  </si>
  <si>
    <t>Pd = CL - CA.Qd</t>
  </si>
  <si>
    <t>fazer preço de equilíbrio</t>
  </si>
  <si>
    <t>Q*</t>
  </si>
  <si>
    <t>Pme</t>
  </si>
  <si>
    <t>Figura 6.1</t>
  </si>
  <si>
    <t>Função utilizada: Q = 3K + 4L.</t>
  </si>
  <si>
    <t>parâmetros:</t>
  </si>
  <si>
    <t>Função utilizada: min(3L,6K)</t>
  </si>
  <si>
    <t>Função:</t>
  </si>
  <si>
    <t>Figura 6.2</t>
  </si>
  <si>
    <t>Figura 6.3</t>
  </si>
  <si>
    <t>Figura 6.4</t>
  </si>
  <si>
    <t xml:space="preserve">Função utilizada: Q = 0.2K2 + 0.3KL + 0.4L2. </t>
  </si>
  <si>
    <t>Figura 6.5</t>
  </si>
  <si>
    <t>Figura 6.6</t>
  </si>
  <si>
    <t>Figura 6.7</t>
  </si>
  <si>
    <t>Figura 6.8</t>
  </si>
  <si>
    <t>parâmetros</t>
  </si>
  <si>
    <t>expoente(K)</t>
  </si>
  <si>
    <t>expoente(L)</t>
  </si>
  <si>
    <t>KL</t>
  </si>
  <si>
    <t xml:space="preserve">       </t>
  </si>
  <si>
    <t>(a)</t>
  </si>
  <si>
    <t>(b)</t>
  </si>
  <si>
    <t>Figura 6.9</t>
  </si>
  <si>
    <t>PMg</t>
  </si>
  <si>
    <t>?</t>
  </si>
  <si>
    <t>Considerando -se K fixo = 10 ,</t>
  </si>
  <si>
    <r>
      <t>Função utilizada: Q = K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 xml:space="preserve"> L</t>
    </r>
    <r>
      <rPr>
        <vertAlign val="superscript"/>
        <sz val="10"/>
        <rFont val="Arial"/>
        <family val="2"/>
      </rPr>
      <t>1/2</t>
    </r>
  </si>
  <si>
    <r>
      <t>Q = 0.2K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+ 0.3KL + 0.4L</t>
    </r>
    <r>
      <rPr>
        <vertAlign val="superscript"/>
        <sz val="10"/>
        <rFont val="Arial"/>
        <family val="2"/>
      </rPr>
      <t>2</t>
    </r>
  </si>
  <si>
    <r>
      <t>Função utilizada : Q = 0.2K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+ 0.3KL + 0.4L</t>
    </r>
    <r>
      <rPr>
        <vertAlign val="superscript"/>
        <sz val="10"/>
        <rFont val="Arial"/>
        <family val="2"/>
      </rPr>
      <t>2</t>
    </r>
  </si>
  <si>
    <r>
      <t>Q  =  12KL + 0.7KL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– 1/30 KL</t>
    </r>
    <r>
      <rPr>
        <vertAlign val="superscript"/>
        <sz val="10"/>
        <rFont val="Arial"/>
        <family val="2"/>
      </rPr>
      <t>3</t>
    </r>
  </si>
  <si>
    <t>QA</t>
  </si>
  <si>
    <t>QB</t>
  </si>
  <si>
    <t>QC</t>
  </si>
  <si>
    <t>Função de Produção com 2 insumos variáveis</t>
  </si>
  <si>
    <t>FUNÇÃO PRODUÇÃO PROGRAMAÇÃO LINEAR</t>
  </si>
  <si>
    <t>DEMANDAS INDIVIDUAIS</t>
  </si>
  <si>
    <t>Q TOTAL</t>
  </si>
  <si>
    <t>elastic</t>
  </si>
  <si>
    <t>ponto</t>
  </si>
  <si>
    <t>arco</t>
  </si>
  <si>
    <t>eq da reta</t>
  </si>
  <si>
    <t>Data</t>
  </si>
  <si>
    <t>LEGENDA</t>
  </si>
  <si>
    <t>Séries Mensais</t>
  </si>
  <si>
    <t>Série</t>
  </si>
  <si>
    <t>Título</t>
  </si>
  <si>
    <t>Fonte</t>
  </si>
  <si>
    <t>Unidade</t>
  </si>
  <si>
    <t>Fator de Escala</t>
  </si>
  <si>
    <t>Base do No. Indice</t>
  </si>
  <si>
    <t>IGP-10</t>
  </si>
  <si>
    <t>FGV-IGP</t>
  </si>
  <si>
    <t>Indice</t>
  </si>
  <si>
    <t>--</t>
  </si>
  <si>
    <t>Índice Geral de Preços - Disponibilidade Interna - IGP-DI</t>
  </si>
  <si>
    <t>%</t>
  </si>
  <si>
    <t>http://www.fgvdados.fgv.br/chart/fgvdados_7_5_2008_32_99.htm</t>
  </si>
  <si>
    <t>% mês</t>
  </si>
  <si>
    <t>data</t>
  </si>
  <si>
    <t xml:space="preserve">Preço médio </t>
  </si>
  <si>
    <t>Passageiros Transportados</t>
  </si>
  <si>
    <t>no arco</t>
  </si>
  <si>
    <t>elasticidade -preço da demanda de transporte aéreo no Brasil</t>
  </si>
  <si>
    <t>1.) "Rankear por passageiro transportado (da menor Q para a maior)</t>
  </si>
  <si>
    <t>1.)</t>
  </si>
  <si>
    <t xml:space="preserve">P </t>
  </si>
  <si>
    <t>2.) Fazer Gráfico Q x Preço (Ajustando os eixos: Y (min=150; máx=250) e X (min=18000; máx=30000)</t>
  </si>
  <si>
    <t>3.) Achar linha de tendência (usar uma função linear) (Achar a equação da reta e o R2)</t>
  </si>
  <si>
    <t>4.) Reconstruir os dados, usando agora a equação (linha de tendência)</t>
  </si>
  <si>
    <t xml:space="preserve">alfa = coeficiente linear = </t>
  </si>
  <si>
    <t xml:space="preserve">beta = coeficiente angular = </t>
  </si>
  <si>
    <t>4.) Reconstruir os dados</t>
  </si>
  <si>
    <t>P = alfa - beta(Quantidade)</t>
  </si>
  <si>
    <t>5.) Elasticidade-preço da demanda</t>
  </si>
  <si>
    <t>5.) Calcular a elasticidade-preço da demanda</t>
  </si>
  <si>
    <t>e = (Q2 - Q1)/Q2 / (P2 - P1)/P1</t>
  </si>
  <si>
    <t>variação percentual da quantidade, dividida pela variação percentual do preço</t>
  </si>
  <si>
    <t>elast. No ponto</t>
  </si>
  <si>
    <t>elast no arco</t>
  </si>
  <si>
    <t>no ponto</t>
  </si>
  <si>
    <t>e = [(Q2 - Q1)/(Q2+Q1)/2] / {(P2 - P1)/(P1+P2)/2)]</t>
  </si>
  <si>
    <t>2) Fazer o gráfico (P = f(Q))</t>
  </si>
  <si>
    <t>ESTA É A FUNÇÃO DEMANDA</t>
  </si>
  <si>
    <t>ano</t>
  </si>
  <si>
    <t>IGP</t>
  </si>
  <si>
    <t>aritmética</t>
  </si>
  <si>
    <t>geométrica</t>
  </si>
  <si>
    <t>móvel [3]</t>
  </si>
  <si>
    <t xml:space="preserve">Não </t>
  </si>
  <si>
    <t>se aplica</t>
  </si>
  <si>
    <t>taxa aa</t>
  </si>
  <si>
    <t>Ressalte-se que a técnica da média móvel busca "suavizar" séries com altas variâncias, e, para a</t>
  </si>
  <si>
    <t>previsão, deve ser sempre acompanhada de outras técnicas, como, por exemplo, regressão, Winters etc.</t>
  </si>
  <si>
    <t>aritmética coincide com o cálculo da taxa de juros linear</t>
  </si>
  <si>
    <t>geométrica coincide com o cálculo da taxa de juros composto</t>
  </si>
  <si>
    <t>[(Raiz (7) de Vt / V0) - 1] * 100</t>
  </si>
  <si>
    <t xml:space="preserve">•CASO 1 – RT E CV SÃO AMBOS LINEARES COM RELAÇÃO A q </t>
  </si>
  <si>
    <t>receita</t>
  </si>
  <si>
    <t>Receita</t>
  </si>
  <si>
    <t>OFERTAS INDIVIDUAIS</t>
  </si>
  <si>
    <t>Q - FAMILIA OU CONSUMIDOR</t>
  </si>
  <si>
    <t>P é o custo marginal do mercado</t>
  </si>
  <si>
    <t>agregação do Cmg das firmas A, B e C.</t>
  </si>
  <si>
    <t>PD1 = f (Qd)</t>
  </si>
  <si>
    <t>PD2 = f(Qd)</t>
  </si>
  <si>
    <t xml:space="preserve"> </t>
  </si>
  <si>
    <t>Ano</t>
  </si>
  <si>
    <t>Mês</t>
  </si>
  <si>
    <t>Valores (Y)</t>
  </si>
  <si>
    <t>Média Móvel</t>
  </si>
  <si>
    <t>M.M. Centrada (M)</t>
  </si>
  <si>
    <t>Y/M</t>
  </si>
  <si>
    <t>S Calculada (média)</t>
  </si>
  <si>
    <t>Y/S</t>
  </si>
  <si>
    <t>Média da Sazonalidade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</si>
  <si>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</si>
  <si>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</si>
  <si>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</si>
  <si>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</si>
  <si>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</si>
  <si>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</si>
  <si>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</si>
  <si>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</si>
  <si>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</si>
  <si>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</si>
  <si>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</si>
  <si>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</si>
  <si>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</si>
  <si>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</si>
  <si>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</si>
  <si>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</si>
  <si>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</si>
  <si>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</si>
  <si>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</si>
  <si>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</si>
  <si>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gl</t>
  </si>
  <si>
    <t>SQ</t>
  </si>
  <si>
    <t>MQ</t>
  </si>
  <si>
    <t>F</t>
  </si>
  <si>
    <t>F de significação</t>
  </si>
  <si>
    <t>Regressão</t>
  </si>
  <si>
    <t>Resíduo</t>
  </si>
  <si>
    <t>Total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</si>
  <si>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</si>
  <si>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</si>
  <si>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</si>
  <si>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</si>
  <si>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</si>
  <si>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</si>
  <si>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</si>
  <si>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Interseção</t>
  </si>
  <si>
    <t>Variável X 1</t>
  </si>
  <si>
    <t>RESULTADOS DE RESÍDUOS</t>
  </si>
  <si>
    <t>RESULTADOS DE PROBABILIDADE</t>
  </si>
  <si>
    <t>Observação</t>
  </si>
  <si>
    <t>Y previsto</t>
  </si>
  <si>
    <t>Resíduos</t>
  </si>
  <si>
    <t>Percentil</t>
  </si>
  <si>
    <t>Y</t>
  </si>
  <si>
    <t>Previsão Ajustada</t>
  </si>
  <si>
    <t>Erro</t>
  </si>
  <si>
    <t>S Repetida (S)</t>
  </si>
  <si>
    <t>t</t>
  </si>
  <si>
    <t>nominal</t>
  </si>
  <si>
    <t>real</t>
  </si>
  <si>
    <t>j =</t>
  </si>
  <si>
    <t>f =</t>
  </si>
  <si>
    <t>r =</t>
  </si>
  <si>
    <t>índice</t>
  </si>
  <si>
    <t>G1</t>
  </si>
  <si>
    <t>G2</t>
  </si>
  <si>
    <t>G3</t>
  </si>
  <si>
    <t>Oferta e Demanda</t>
  </si>
  <si>
    <t>Oferta e Demanda - variação</t>
  </si>
  <si>
    <t>G4</t>
  </si>
  <si>
    <t xml:space="preserve">Índice Geral de Preços (IGP) </t>
  </si>
  <si>
    <t>G5 G6</t>
  </si>
  <si>
    <t xml:space="preserve">Elasticidade-Preço da Demanda (Transporte Aéreo) </t>
  </si>
  <si>
    <t>G7</t>
  </si>
  <si>
    <t>G8-G9</t>
  </si>
  <si>
    <t>Teoria da Produção, Produção Média e Produtividade</t>
  </si>
  <si>
    <t>Teoria da Demanda</t>
  </si>
  <si>
    <t>Teoria da Oferta</t>
  </si>
  <si>
    <t>Teoria dos Custos</t>
  </si>
  <si>
    <t>Teoria da Firma - Conc Perfeita (1)</t>
  </si>
  <si>
    <t>Teoria da Firma - Conc Perfeita (2)</t>
  </si>
  <si>
    <t>Teoria da Firma - Monopólio (1)</t>
  </si>
  <si>
    <t>Teoria da Firma - Monopólio (2)</t>
  </si>
  <si>
    <t>Função de Produção (1)</t>
  </si>
  <si>
    <t>Função de Produção (3)</t>
  </si>
  <si>
    <t>Função de Produção (2)</t>
  </si>
  <si>
    <t>P11</t>
  </si>
  <si>
    <t>P12</t>
  </si>
  <si>
    <t>P13</t>
  </si>
  <si>
    <t>ÍNDICE DE PASTAS</t>
  </si>
  <si>
    <t>Previsão de Demanda - série histórica</t>
  </si>
  <si>
    <t>G10-11</t>
  </si>
  <si>
    <t>G12-13-14-15-16</t>
  </si>
  <si>
    <t>G17-18</t>
  </si>
  <si>
    <t>G19-20</t>
  </si>
  <si>
    <t>G21-22</t>
  </si>
  <si>
    <t>G23-24</t>
  </si>
  <si>
    <r>
      <t xml:space="preserve">Média </t>
    </r>
    <r>
      <rPr>
        <vertAlign val="superscript"/>
        <sz val="11"/>
        <rFont val="Arial"/>
        <family val="2"/>
      </rPr>
      <t>(3)</t>
    </r>
  </si>
  <si>
    <t>Exercicio 14</t>
  </si>
  <si>
    <t>EX 14</t>
  </si>
  <si>
    <t>Exercicio 15</t>
  </si>
  <si>
    <t>Exercicio 16</t>
  </si>
  <si>
    <t>Exercicio 17</t>
  </si>
  <si>
    <t>EX 15</t>
  </si>
  <si>
    <t>EX 16</t>
  </si>
  <si>
    <t>EX 17</t>
  </si>
  <si>
    <t>Séries selecionadas:</t>
  </si>
  <si>
    <t>-</t>
  </si>
  <si>
    <t>Fonte:</t>
  </si>
  <si>
    <t>Nota: A multiplicação dos valores das séries expressas em Unidade Monetária Corrente (u.m.c.) pelos valores correspondentes da série 1654 (Multiplicador de Unificação Monetária (Mum) - mensal) os converte em Reais correntes. Incluir na lista. Clique aqui para outras informações.</t>
  </si>
  <si>
    <t>u.m.c. (milhões)</t>
  </si>
  <si>
    <t>BCB-DEPEC</t>
  </si>
  <si>
    <t>4003 - Dívida Líquida do Setor Público - Saldos em u.m.c. milhões - Total - Setor público consolidado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</si>
</sst>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0.0"/>
    <numFmt numFmtId="177" formatCode="_(* #,##0.000_);_(* \(#,##0.000\);_(* &quot;-&quot;??_);_(@_)"/>
    <numFmt numFmtId="178" formatCode="0.000"/>
    <numFmt numFmtId="179" formatCode="#,##0.0_);\(#,##0.0\)"/>
    <numFmt numFmtId="180" formatCode="0.0000%"/>
    <numFmt numFmtId="181" formatCode="_(* #,##0.0000_);_(* \(#,##0.0000\);_(* &quot;-&quot;??_);_(@_)"/>
  </numFmts>
  <fonts count="1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5"/>
      <name val="Tahoma"/>
      <family val="2"/>
    </font>
    <font>
      <sz val="12"/>
      <name val="Tahoma"/>
      <family val="2"/>
    </font>
    <font>
      <vertAlign val="superscript"/>
      <sz val="12"/>
      <name val="Tahoma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10.5"/>
      <color indexed="8"/>
      <name val="Arial"/>
      <family val="2"/>
    </font>
    <font>
      <sz val="8.05"/>
      <color indexed="8"/>
      <name val="Arial"/>
      <family val="2"/>
    </font>
    <font>
      <b/>
      <sz val="10.25"/>
      <color indexed="8"/>
      <name val="Arial"/>
      <family val="2"/>
    </font>
    <font>
      <sz val="7.55"/>
      <color indexed="8"/>
      <name val="Arial"/>
      <family val="2"/>
    </font>
    <font>
      <sz val="9.5"/>
      <color indexed="8"/>
      <name val="Arial"/>
      <family val="2"/>
    </font>
    <font>
      <b/>
      <sz val="9.75"/>
      <color indexed="8"/>
      <name val="Arial"/>
      <family val="2"/>
    </font>
    <font>
      <sz val="8.25"/>
      <color indexed="8"/>
      <name val="Arial"/>
      <family val="2"/>
    </font>
    <font>
      <b/>
      <sz val="11.5"/>
      <color indexed="8"/>
      <name val="Arial"/>
      <family val="2"/>
    </font>
    <font>
      <sz val="7.8"/>
      <color indexed="8"/>
      <name val="Arial"/>
      <family val="2"/>
    </font>
    <font>
      <sz val="11.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.25"/>
      <color indexed="8"/>
      <name val="Arial"/>
      <family val="2"/>
    </font>
    <font>
      <sz val="9.4"/>
      <color indexed="8"/>
      <name val="Arial"/>
      <family val="2"/>
    </font>
    <font>
      <sz val="18.5"/>
      <color indexed="8"/>
      <name val="Arial"/>
      <family val="2"/>
    </font>
    <font>
      <b/>
      <sz val="18.5"/>
      <color indexed="8"/>
      <name val="Arial"/>
      <family val="2"/>
    </font>
    <font>
      <b/>
      <sz val="18.25"/>
      <color indexed="8"/>
      <name val="Arial"/>
      <family val="2"/>
    </font>
    <font>
      <sz val="16.5"/>
      <color indexed="8"/>
      <name val="Arial"/>
      <family val="2"/>
    </font>
    <font>
      <b/>
      <sz val="16.5"/>
      <color indexed="8"/>
      <name val="Arial"/>
      <family val="2"/>
    </font>
    <font>
      <b/>
      <sz val="19.75"/>
      <color indexed="8"/>
      <name val="Arial"/>
      <family val="2"/>
    </font>
    <font>
      <sz val="10.8"/>
      <color indexed="8"/>
      <name val="Arial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8.75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1.25"/>
      <color indexed="8"/>
      <name val="Arial"/>
      <family val="2"/>
    </font>
    <font>
      <b/>
      <sz val="14.75"/>
      <color indexed="8"/>
      <name val="Arial"/>
      <family val="2"/>
    </font>
    <font>
      <sz val="6.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8.25"/>
      <color indexed="8"/>
      <name val="Arial"/>
      <family val="2"/>
    </font>
    <font>
      <sz val="9.75"/>
      <color indexed="8"/>
      <name val="Arial"/>
      <family val="2"/>
    </font>
    <font>
      <b/>
      <sz val="10.75"/>
      <color indexed="8"/>
      <name val="Arial"/>
      <family val="2"/>
    </font>
    <font>
      <sz val="5.5"/>
      <color indexed="8"/>
      <name val="Arial"/>
      <family val="2"/>
    </font>
    <font>
      <sz val="5"/>
      <color indexed="8"/>
      <name val="Arial"/>
      <family val="2"/>
    </font>
    <font>
      <sz val="5.25"/>
      <color indexed="8"/>
      <name val="Arial"/>
      <family val="2"/>
    </font>
    <font>
      <b/>
      <sz val="14.25"/>
      <color indexed="8"/>
      <name val="Arial"/>
      <family val="2"/>
    </font>
    <font>
      <b/>
      <sz val="9.5"/>
      <color indexed="8"/>
      <name val="Arial"/>
      <family val="2"/>
    </font>
    <font>
      <sz val="10.1"/>
      <color indexed="8"/>
      <name val="Arial"/>
      <family val="2"/>
    </font>
    <font>
      <sz val="11.25"/>
      <color indexed="8"/>
      <name val="Arial"/>
      <family val="2"/>
    </font>
    <font>
      <sz val="10.5"/>
      <color indexed="8"/>
      <name val="Arial"/>
      <family val="2"/>
    </font>
    <font>
      <b/>
      <vertAlign val="subscript"/>
      <sz val="12"/>
      <color indexed="8"/>
      <name val="Arial"/>
      <family val="2"/>
    </font>
    <font>
      <sz val="12"/>
      <name val="Calibri"/>
      <family val="2"/>
    </font>
    <font>
      <b/>
      <vertAlign val="subscript"/>
      <sz val="10.25"/>
      <color indexed="8"/>
      <name val="Arial"/>
      <family val="2"/>
    </font>
    <font>
      <b/>
      <sz val="9"/>
      <color indexed="8"/>
      <name val="Arial"/>
      <family val="2"/>
    </font>
    <font>
      <sz val="11.75"/>
      <color indexed="8"/>
      <name val="Arial"/>
      <family val="2"/>
    </font>
    <font>
      <b/>
      <sz val="16"/>
      <color indexed="8"/>
      <name val="Arial"/>
      <family val="2"/>
    </font>
    <font>
      <b/>
      <sz val="12.75"/>
      <color indexed="8"/>
      <name val="Arial"/>
      <family val="2"/>
    </font>
    <font>
      <b/>
      <vertAlign val="subscript"/>
      <sz val="12.75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1.25"/>
      <color indexed="8"/>
      <name val="Arial"/>
      <family val="2"/>
    </font>
    <font>
      <b/>
      <sz val="13"/>
      <color indexed="8"/>
      <name val="Arial"/>
      <family val="2"/>
    </font>
    <font>
      <b/>
      <sz val="11.7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43" fontId="0" fillId="0" borderId="0" xfId="42" applyFont="1" applyAlignment="1">
      <alignment/>
    </xf>
    <xf numFmtId="174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43" fontId="0" fillId="0" borderId="10" xfId="42" applyBorder="1" applyAlignment="1">
      <alignment/>
    </xf>
    <xf numFmtId="0" fontId="4" fillId="0" borderId="0" xfId="0" applyFont="1" applyAlignment="1">
      <alignment horizontal="center"/>
    </xf>
    <xf numFmtId="175" fontId="0" fillId="0" borderId="0" xfId="42" applyNumberFormat="1" applyFont="1" applyAlignment="1">
      <alignment horizontal="center"/>
    </xf>
    <xf numFmtId="175" fontId="0" fillId="0" borderId="0" xfId="42" applyNumberFormat="1" applyFont="1" applyAlignment="1">
      <alignment/>
    </xf>
    <xf numFmtId="1" fontId="0" fillId="0" borderId="0" xfId="42" applyNumberFormat="1" applyFont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42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42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4" xfId="42" applyNumberFormat="1" applyFont="1" applyBorder="1" applyAlignment="1">
      <alignment horizontal="center" vertical="center"/>
    </xf>
    <xf numFmtId="1" fontId="0" fillId="0" borderId="16" xfId="42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2" fontId="0" fillId="0" borderId="0" xfId="42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7" fontId="0" fillId="0" borderId="0" xfId="42" applyNumberFormat="1" applyFont="1" applyAlignment="1">
      <alignment/>
    </xf>
    <xf numFmtId="43" fontId="0" fillId="0" borderId="10" xfId="42" applyFont="1" applyBorder="1" applyAlignment="1">
      <alignment/>
    </xf>
    <xf numFmtId="0" fontId="8" fillId="0" borderId="0" xfId="0" applyFont="1" applyAlignment="1">
      <alignment horizontal="justify"/>
    </xf>
    <xf numFmtId="43" fontId="0" fillId="0" borderId="0" xfId="42" applyFont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/>
    </xf>
    <xf numFmtId="0" fontId="2" fillId="0" borderId="24" xfId="0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11" fontId="0" fillId="0" borderId="0" xfId="0" applyNumberFormat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6" fontId="0" fillId="0" borderId="0" xfId="0" applyNumberFormat="1" applyAlignment="1">
      <alignment horizontal="center"/>
    </xf>
    <xf numFmtId="2" fontId="0" fillId="0" borderId="29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center"/>
    </xf>
    <xf numFmtId="174" fontId="0" fillId="33" borderId="0" xfId="42" applyNumberFormat="1" applyFont="1" applyFill="1" applyAlignment="1">
      <alignment/>
    </xf>
    <xf numFmtId="0" fontId="9" fillId="0" borderId="0" xfId="0" applyFont="1" applyAlignment="1">
      <alignment horizontal="justify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4" fontId="0" fillId="0" borderId="0" xfId="42" applyNumberFormat="1" applyFont="1" applyAlignment="1">
      <alignment horizontal="center"/>
    </xf>
    <xf numFmtId="1" fontId="0" fillId="33" borderId="14" xfId="42" applyNumberFormat="1" applyFont="1" applyFill="1" applyBorder="1" applyAlignment="1">
      <alignment horizontal="center" vertical="center"/>
    </xf>
    <xf numFmtId="1" fontId="0" fillId="33" borderId="15" xfId="0" applyNumberFormat="1" applyFill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13" fontId="0" fillId="34" borderId="0" xfId="0" applyNumberFormat="1" applyFill="1" applyBorder="1" applyAlignment="1">
      <alignment horizontal="center"/>
    </xf>
    <xf numFmtId="13" fontId="0" fillId="0" borderId="0" xfId="0" applyNumberFormat="1" applyBorder="1" applyAlignment="1">
      <alignment/>
    </xf>
    <xf numFmtId="0" fontId="11" fillId="0" borderId="0" xfId="0" applyFont="1" applyBorder="1" applyAlignment="1">
      <alignment horizontal="justify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1" fontId="0" fillId="0" borderId="33" xfId="42" applyNumberFormat="1" applyFont="1" applyBorder="1" applyAlignment="1">
      <alignment horizontal="center"/>
    </xf>
    <xf numFmtId="1" fontId="0" fillId="0" borderId="34" xfId="42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179" fontId="0" fillId="0" borderId="14" xfId="42" applyNumberFormat="1" applyFont="1" applyBorder="1" applyAlignment="1">
      <alignment horizontal="center"/>
    </xf>
    <xf numFmtId="179" fontId="0" fillId="0" borderId="15" xfId="42" applyNumberFormat="1" applyFont="1" applyBorder="1" applyAlignment="1">
      <alignment horizontal="center"/>
    </xf>
    <xf numFmtId="179" fontId="0" fillId="0" borderId="16" xfId="42" applyNumberFormat="1" applyFont="1" applyBorder="1" applyAlignment="1">
      <alignment horizontal="center"/>
    </xf>
    <xf numFmtId="179" fontId="0" fillId="0" borderId="17" xfId="42" applyNumberFormat="1" applyFont="1" applyBorder="1" applyAlignment="1">
      <alignment horizontal="center"/>
    </xf>
    <xf numFmtId="0" fontId="0" fillId="0" borderId="38" xfId="0" applyBorder="1" applyAlignment="1">
      <alignment wrapText="1"/>
    </xf>
    <xf numFmtId="0" fontId="0" fillId="0" borderId="38" xfId="0" applyBorder="1" applyAlignment="1">
      <alignment horizontal="center" wrapText="1"/>
    </xf>
    <xf numFmtId="14" fontId="0" fillId="0" borderId="38" xfId="0" applyNumberFormat="1" applyBorder="1" applyAlignment="1">
      <alignment wrapText="1"/>
    </xf>
    <xf numFmtId="0" fontId="0" fillId="0" borderId="39" xfId="0" applyBorder="1" applyAlignment="1">
      <alignment wrapText="1"/>
    </xf>
    <xf numFmtId="17" fontId="0" fillId="0" borderId="38" xfId="0" applyNumberFormat="1" applyBorder="1" applyAlignment="1">
      <alignment wrapText="1"/>
    </xf>
    <xf numFmtId="11" fontId="0" fillId="0" borderId="38" xfId="0" applyNumberFormat="1" applyBorder="1" applyAlignment="1">
      <alignment horizontal="right" wrapText="1"/>
    </xf>
    <xf numFmtId="178" fontId="0" fillId="0" borderId="0" xfId="0" applyNumberFormat="1" applyAlignment="1">
      <alignment horizontal="center"/>
    </xf>
    <xf numFmtId="0" fontId="0" fillId="0" borderId="38" xfId="0" applyBorder="1" applyAlignment="1">
      <alignment horizontal="right" wrapText="1"/>
    </xf>
    <xf numFmtId="43" fontId="0" fillId="0" borderId="38" xfId="42" applyFont="1" applyBorder="1" applyAlignment="1">
      <alignment horizontal="center" wrapText="1"/>
    </xf>
    <xf numFmtId="175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80" fontId="0" fillId="0" borderId="0" xfId="59" applyNumberFormat="1" applyFont="1" applyAlignment="1">
      <alignment/>
    </xf>
    <xf numFmtId="43" fontId="0" fillId="33" borderId="0" xfId="0" applyNumberFormat="1" applyFill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34" borderId="43" xfId="0" applyFill="1" applyBorder="1" applyAlignment="1" quotePrefix="1">
      <alignment/>
    </xf>
    <xf numFmtId="0" fontId="0" fillId="34" borderId="43" xfId="0" applyFill="1" applyBorder="1" applyAlignment="1">
      <alignment/>
    </xf>
    <xf numFmtId="0" fontId="0" fillId="0" borderId="44" xfId="0" applyBorder="1" applyAlignment="1">
      <alignment/>
    </xf>
    <xf numFmtId="1" fontId="0" fillId="0" borderId="45" xfId="42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43" xfId="0" applyNumberFormat="1" applyBorder="1" applyAlignment="1">
      <alignment/>
    </xf>
    <xf numFmtId="2" fontId="0" fillId="0" borderId="13" xfId="0" applyNumberFormat="1" applyBorder="1" applyAlignment="1">
      <alignment/>
    </xf>
    <xf numFmtId="1" fontId="0" fillId="33" borderId="0" xfId="0" applyNumberFormat="1" applyFill="1" applyAlignment="1">
      <alignment horizontal="center"/>
    </xf>
    <xf numFmtId="0" fontId="2" fillId="0" borderId="18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3" fontId="20" fillId="0" borderId="0" xfId="42" applyFont="1" applyAlignment="1">
      <alignment horizontal="center" vertical="top" wrapText="1"/>
    </xf>
    <xf numFmtId="0" fontId="0" fillId="0" borderId="19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Alignment="1">
      <alignment horizontal="center" vertical="top" wrapText="1"/>
    </xf>
    <xf numFmtId="4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justify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181" fontId="20" fillId="0" borderId="0" xfId="42" applyNumberFormat="1" applyFont="1" applyAlignment="1">
      <alignment horizontal="justify" vertical="top" wrapText="1"/>
    </xf>
    <xf numFmtId="0" fontId="0" fillId="33" borderId="0" xfId="0" applyFont="1" applyFill="1" applyAlignment="1">
      <alignment/>
    </xf>
    <xf numFmtId="0" fontId="22" fillId="0" borderId="48" xfId="0" applyFont="1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10" fillId="0" borderId="47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22" fillId="0" borderId="49" xfId="0" applyFont="1" applyBorder="1" applyAlignment="1">
      <alignment horizontal="right" vertical="top" wrapText="1"/>
    </xf>
    <xf numFmtId="3" fontId="10" fillId="0" borderId="5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3" fontId="0" fillId="0" borderId="0" xfId="0" applyNumberFormat="1" applyFont="1" applyAlignment="1">
      <alignment/>
    </xf>
    <xf numFmtId="175" fontId="0" fillId="0" borderId="0" xfId="42" applyNumberFormat="1" applyFont="1" applyAlignment="1">
      <alignment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2" fillId="0" borderId="49" xfId="0" applyFont="1" applyBorder="1" applyAlignment="1">
      <alignment horizontal="center" vertical="top" wrapText="1"/>
    </xf>
    <xf numFmtId="3" fontId="10" fillId="0" borderId="50" xfId="0" applyNumberFormat="1" applyFont="1" applyBorder="1" applyAlignment="1">
      <alignment horizontal="center" vertical="top" wrapText="1"/>
    </xf>
    <xf numFmtId="175" fontId="20" fillId="0" borderId="0" xfId="42" applyNumberFormat="1" applyFont="1" applyAlignment="1">
      <alignment horizontal="center" vertical="top" wrapText="1"/>
    </xf>
    <xf numFmtId="175" fontId="20" fillId="0" borderId="0" xfId="0" applyNumberFormat="1" applyFont="1" applyAlignment="1">
      <alignment horizontal="right" vertical="top" wrapText="1"/>
    </xf>
    <xf numFmtId="0" fontId="5" fillId="0" borderId="0" xfId="53" applyAlignment="1" applyProtection="1">
      <alignment/>
      <protection/>
    </xf>
    <xf numFmtId="0" fontId="24" fillId="38" borderId="38" xfId="0" applyFont="1" applyFill="1" applyBorder="1" applyAlignment="1">
      <alignment/>
    </xf>
    <xf numFmtId="0" fontId="24" fillId="36" borderId="38" xfId="0" applyFont="1" applyFill="1" applyBorder="1" applyAlignment="1">
      <alignment/>
    </xf>
    <xf numFmtId="0" fontId="24" fillId="39" borderId="38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4" fillId="38" borderId="39" xfId="0" applyFont="1" applyFill="1" applyBorder="1" applyAlignment="1">
      <alignment horizontal="center" vertical="top"/>
    </xf>
    <xf numFmtId="0" fontId="25" fillId="38" borderId="39" xfId="0" applyFont="1" applyFill="1" applyBorder="1" applyAlignment="1">
      <alignment horizontal="center"/>
    </xf>
    <xf numFmtId="0" fontId="24" fillId="38" borderId="51" xfId="0" applyFont="1" applyFill="1" applyBorder="1" applyAlignment="1">
      <alignment horizontal="center"/>
    </xf>
    <xf numFmtId="0" fontId="25" fillId="38" borderId="51" xfId="0" applyFont="1" applyFill="1" applyBorder="1" applyAlignment="1">
      <alignment horizontal="center"/>
    </xf>
    <xf numFmtId="4" fontId="24" fillId="36" borderId="38" xfId="0" applyNumberFormat="1" applyFont="1" applyFill="1" applyBorder="1" applyAlignment="1">
      <alignment horizontal="right"/>
    </xf>
    <xf numFmtId="0" fontId="24" fillId="36" borderId="38" xfId="0" applyFont="1" applyFill="1" applyBorder="1" applyAlignment="1">
      <alignment horizontal="right"/>
    </xf>
    <xf numFmtId="17" fontId="24" fillId="36" borderId="38" xfId="0" applyNumberFormat="1" applyFont="1" applyFill="1" applyBorder="1" applyAlignment="1">
      <alignment horizontal="center"/>
    </xf>
    <xf numFmtId="0" fontId="24" fillId="38" borderId="38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52" xfId="0" applyFont="1" applyBorder="1" applyAlignment="1">
      <alignment wrapText="1"/>
    </xf>
    <xf numFmtId="0" fontId="1" fillId="0" borderId="53" xfId="0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0" fillId="0" borderId="55" xfId="0" applyBorder="1" applyAlignment="1">
      <alignment wrapText="1"/>
    </xf>
    <xf numFmtId="0" fontId="1" fillId="0" borderId="52" xfId="0" applyFont="1" applyBorder="1" applyAlignment="1">
      <alignment horizontal="left" wrapText="1"/>
    </xf>
    <xf numFmtId="0" fontId="1" fillId="0" borderId="54" xfId="0" applyFont="1" applyBorder="1" applyAlignment="1">
      <alignment horizontal="left" wrapText="1"/>
    </xf>
    <xf numFmtId="0" fontId="0" fillId="0" borderId="39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175" fontId="0" fillId="0" borderId="27" xfId="42" applyNumberFormat="1" applyFont="1" applyBorder="1" applyAlignment="1">
      <alignment horizontal="center"/>
    </xf>
    <xf numFmtId="175" fontId="0" fillId="0" borderId="28" xfId="42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12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e 
Receita Marginal </a:t>
            </a:r>
          </a:p>
        </c:rich>
      </c:tx>
      <c:layout>
        <c:manualLayout>
          <c:xMode val="factor"/>
          <c:yMode val="factor"/>
          <c:x val="-0.012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0725"/>
          <c:w val="0.88275"/>
          <c:h val="0.7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ser>
          <c:idx val="1"/>
          <c:order val="1"/>
          <c:tx>
            <c:strRef>
              <c:f>'G1'!$K$6</c:f>
              <c:strCache>
                <c:ptCount val="1"/>
                <c:pt idx="0">
                  <c:v>Q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'G1'!$L$8:$L$17</c:f>
              <c:numCache/>
            </c:numRef>
          </c:yVal>
          <c:smooth val="1"/>
        </c:ser>
        <c:axId val="49704858"/>
        <c:axId val="44690539"/>
      </c:scatterChart>
      <c:valAx>
        <c:axId val="49704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8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0539"/>
        <c:crosses val="autoZero"/>
        <c:crossBetween val="midCat"/>
        <c:dispUnits/>
        <c:majorUnit val="10"/>
      </c:valAx>
      <c:valAx>
        <c:axId val="44690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e RMg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04858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155"/>
          <c:w val="0.411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4"/>
          <c:y val="0.123"/>
          <c:w val="0.931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'G5-G6'!$J$5</c:f>
              <c:strCache>
                <c:ptCount val="1"/>
                <c:pt idx="0">
                  <c:v>Índice Geral de Preços - Disponibilidade Interna - IGP-DI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'G5-G6'!$I$11:$I$781</c:f>
              <c:strCache/>
            </c:strRef>
          </c:cat>
          <c:val>
            <c:numRef>
              <c:f>'G5-G6'!$K$11:$K$781</c:f>
              <c:numCache/>
            </c:numRef>
          </c:val>
          <c:smooth val="0"/>
        </c:ser>
        <c:marker val="1"/>
        <c:axId val="53375380"/>
        <c:axId val="10616373"/>
      </c:lineChart>
      <c:dateAx>
        <c:axId val="53375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6373"/>
        <c:crosses val="autoZero"/>
        <c:auto val="0"/>
        <c:baseTimeUnit val="months"/>
        <c:majorUnit val="3"/>
        <c:majorTimeUnit val="years"/>
        <c:minorUnit val="1"/>
        <c:minorTimeUnit val="years"/>
        <c:noMultiLvlLbl val="0"/>
      </c:dateAx>
      <c:valAx>
        <c:axId val="1061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Inflação mensal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75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5"/>
          <c:y val="0.9165"/>
          <c:w val="0.802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Dívida Líquida do Setor Público - Saldos em u.m.c. (R$ milhões) - Total - Setor público consolidado </a:t>
            </a:r>
          </a:p>
        </c:rich>
      </c:tx>
      <c:layout>
        <c:manualLayout>
          <c:xMode val="factor"/>
          <c:yMode val="factor"/>
          <c:x val="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98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'[1]DIVIDA PUBLICA'!$M$2</c:f>
              <c:strCache>
                <c:ptCount val="1"/>
                <c:pt idx="0">
                  <c:v>4003 - Dívida Líquida do Setor Público - Saldos em u.m.c. milhões - Total - Setor público consolidado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'[1]DIVIDA PUBLICA'!$M$57:$M$163</c:f>
              <c:numCache>
                <c:ptCount val="107"/>
                <c:pt idx="0">
                  <c:v>34516</c:v>
                </c:pt>
                <c:pt idx="1">
                  <c:v>34547</c:v>
                </c:pt>
                <c:pt idx="2">
                  <c:v>34578</c:v>
                </c:pt>
                <c:pt idx="3">
                  <c:v>34608</c:v>
                </c:pt>
                <c:pt idx="4">
                  <c:v>34639</c:v>
                </c:pt>
                <c:pt idx="5">
                  <c:v>34669</c:v>
                </c:pt>
                <c:pt idx="6">
                  <c:v>34700</c:v>
                </c:pt>
                <c:pt idx="7">
                  <c:v>34731</c:v>
                </c:pt>
                <c:pt idx="8">
                  <c:v>34759</c:v>
                </c:pt>
                <c:pt idx="9">
                  <c:v>34790</c:v>
                </c:pt>
                <c:pt idx="10">
                  <c:v>34820</c:v>
                </c:pt>
                <c:pt idx="11">
                  <c:v>34851</c:v>
                </c:pt>
                <c:pt idx="12">
                  <c:v>34881</c:v>
                </c:pt>
                <c:pt idx="13">
                  <c:v>34912</c:v>
                </c:pt>
                <c:pt idx="14">
                  <c:v>34943</c:v>
                </c:pt>
                <c:pt idx="15">
                  <c:v>34973</c:v>
                </c:pt>
                <c:pt idx="16">
                  <c:v>35004</c:v>
                </c:pt>
                <c:pt idx="17">
                  <c:v>35034</c:v>
                </c:pt>
                <c:pt idx="18">
                  <c:v>35065</c:v>
                </c:pt>
                <c:pt idx="19">
                  <c:v>35096</c:v>
                </c:pt>
                <c:pt idx="20">
                  <c:v>35125</c:v>
                </c:pt>
                <c:pt idx="21">
                  <c:v>35156</c:v>
                </c:pt>
                <c:pt idx="22">
                  <c:v>35186</c:v>
                </c:pt>
                <c:pt idx="23">
                  <c:v>35217</c:v>
                </c:pt>
                <c:pt idx="24">
                  <c:v>35247</c:v>
                </c:pt>
                <c:pt idx="25">
                  <c:v>35278</c:v>
                </c:pt>
                <c:pt idx="26">
                  <c:v>35309</c:v>
                </c:pt>
                <c:pt idx="27">
                  <c:v>35339</c:v>
                </c:pt>
                <c:pt idx="28">
                  <c:v>35370</c:v>
                </c:pt>
                <c:pt idx="29">
                  <c:v>35400</c:v>
                </c:pt>
                <c:pt idx="30">
                  <c:v>35431</c:v>
                </c:pt>
                <c:pt idx="31">
                  <c:v>35462</c:v>
                </c:pt>
                <c:pt idx="32">
                  <c:v>35490</c:v>
                </c:pt>
                <c:pt idx="33">
                  <c:v>35521</c:v>
                </c:pt>
                <c:pt idx="34">
                  <c:v>35551</c:v>
                </c:pt>
                <c:pt idx="35">
                  <c:v>35582</c:v>
                </c:pt>
                <c:pt idx="36">
                  <c:v>35612</c:v>
                </c:pt>
                <c:pt idx="37">
                  <c:v>35643</c:v>
                </c:pt>
                <c:pt idx="38">
                  <c:v>35674</c:v>
                </c:pt>
                <c:pt idx="39">
                  <c:v>35704</c:v>
                </c:pt>
                <c:pt idx="40">
                  <c:v>35735</c:v>
                </c:pt>
                <c:pt idx="41">
                  <c:v>35765</c:v>
                </c:pt>
                <c:pt idx="42">
                  <c:v>35796</c:v>
                </c:pt>
                <c:pt idx="43">
                  <c:v>35827</c:v>
                </c:pt>
                <c:pt idx="44">
                  <c:v>35855</c:v>
                </c:pt>
                <c:pt idx="45">
                  <c:v>35886</c:v>
                </c:pt>
                <c:pt idx="46">
                  <c:v>35916</c:v>
                </c:pt>
                <c:pt idx="47">
                  <c:v>35947</c:v>
                </c:pt>
                <c:pt idx="48">
                  <c:v>35977</c:v>
                </c:pt>
                <c:pt idx="49">
                  <c:v>36008</c:v>
                </c:pt>
                <c:pt idx="50">
                  <c:v>36039</c:v>
                </c:pt>
                <c:pt idx="51">
                  <c:v>36069</c:v>
                </c:pt>
                <c:pt idx="52">
                  <c:v>36100</c:v>
                </c:pt>
                <c:pt idx="53">
                  <c:v>36130</c:v>
                </c:pt>
                <c:pt idx="54">
                  <c:v>36161</c:v>
                </c:pt>
                <c:pt idx="55">
                  <c:v>36192</c:v>
                </c:pt>
                <c:pt idx="56">
                  <c:v>36220</c:v>
                </c:pt>
                <c:pt idx="57">
                  <c:v>36251</c:v>
                </c:pt>
                <c:pt idx="58">
                  <c:v>36281</c:v>
                </c:pt>
                <c:pt idx="59">
                  <c:v>36312</c:v>
                </c:pt>
                <c:pt idx="60">
                  <c:v>36342</c:v>
                </c:pt>
                <c:pt idx="61">
                  <c:v>36373</c:v>
                </c:pt>
                <c:pt idx="62">
                  <c:v>36404</c:v>
                </c:pt>
                <c:pt idx="63">
                  <c:v>36434</c:v>
                </c:pt>
                <c:pt idx="64">
                  <c:v>36465</c:v>
                </c:pt>
                <c:pt idx="65">
                  <c:v>36495</c:v>
                </c:pt>
                <c:pt idx="66">
                  <c:v>36526</c:v>
                </c:pt>
                <c:pt idx="67">
                  <c:v>36557</c:v>
                </c:pt>
                <c:pt idx="68">
                  <c:v>36586</c:v>
                </c:pt>
                <c:pt idx="69">
                  <c:v>36617</c:v>
                </c:pt>
                <c:pt idx="70">
                  <c:v>36647</c:v>
                </c:pt>
                <c:pt idx="71">
                  <c:v>36678</c:v>
                </c:pt>
                <c:pt idx="72">
                  <c:v>36708</c:v>
                </c:pt>
                <c:pt idx="73">
                  <c:v>36739</c:v>
                </c:pt>
                <c:pt idx="74">
                  <c:v>36770</c:v>
                </c:pt>
                <c:pt idx="75">
                  <c:v>36800</c:v>
                </c:pt>
                <c:pt idx="76">
                  <c:v>36831</c:v>
                </c:pt>
                <c:pt idx="77">
                  <c:v>36861</c:v>
                </c:pt>
                <c:pt idx="78">
                  <c:v>36892</c:v>
                </c:pt>
                <c:pt idx="79">
                  <c:v>36923</c:v>
                </c:pt>
                <c:pt idx="80">
                  <c:v>36951</c:v>
                </c:pt>
                <c:pt idx="81">
                  <c:v>36982</c:v>
                </c:pt>
                <c:pt idx="82">
                  <c:v>37012</c:v>
                </c:pt>
                <c:pt idx="83">
                  <c:v>37043</c:v>
                </c:pt>
                <c:pt idx="84">
                  <c:v>37073</c:v>
                </c:pt>
                <c:pt idx="85">
                  <c:v>37104</c:v>
                </c:pt>
                <c:pt idx="86">
                  <c:v>37135</c:v>
                </c:pt>
                <c:pt idx="87">
                  <c:v>37165</c:v>
                </c:pt>
                <c:pt idx="88">
                  <c:v>37196</c:v>
                </c:pt>
                <c:pt idx="89">
                  <c:v>37226</c:v>
                </c:pt>
                <c:pt idx="90">
                  <c:v>37257</c:v>
                </c:pt>
                <c:pt idx="91">
                  <c:v>37288</c:v>
                </c:pt>
                <c:pt idx="92">
                  <c:v>37316</c:v>
                </c:pt>
                <c:pt idx="93">
                  <c:v>37347</c:v>
                </c:pt>
                <c:pt idx="94">
                  <c:v>37377</c:v>
                </c:pt>
                <c:pt idx="95">
                  <c:v>37408</c:v>
                </c:pt>
                <c:pt idx="96">
                  <c:v>37438</c:v>
                </c:pt>
                <c:pt idx="97">
                  <c:v>37469</c:v>
                </c:pt>
                <c:pt idx="98">
                  <c:v>37500</c:v>
                </c:pt>
                <c:pt idx="99">
                  <c:v>37530</c:v>
                </c:pt>
                <c:pt idx="100">
                  <c:v>37561</c:v>
                </c:pt>
                <c:pt idx="101">
                  <c:v>37591</c:v>
                </c:pt>
                <c:pt idx="102">
                  <c:v>37622</c:v>
                </c:pt>
                <c:pt idx="103">
                  <c:v>37653</c:v>
                </c:pt>
                <c:pt idx="104">
                  <c:v>37681</c:v>
                </c:pt>
                <c:pt idx="105">
                  <c:v>37712</c:v>
                </c:pt>
                <c:pt idx="106">
                  <c:v>37742</c:v>
                </c:pt>
              </c:numCache>
            </c:numRef>
          </c:cat>
          <c:val>
            <c:numRef>
              <c:f>'[1]DIVIDA PUBLICA'!$N$57:$N$163</c:f>
              <c:numCache>
                <c:ptCount val="107"/>
                <c:pt idx="0">
                  <c:v>151942.79</c:v>
                </c:pt>
                <c:pt idx="1">
                  <c:v>149827.22</c:v>
                </c:pt>
                <c:pt idx="2">
                  <c:v>147788.45</c:v>
                </c:pt>
                <c:pt idx="3">
                  <c:v>148063.67</c:v>
                </c:pt>
                <c:pt idx="4">
                  <c:v>150590.72</c:v>
                </c:pt>
                <c:pt idx="5">
                  <c:v>153162.92</c:v>
                </c:pt>
                <c:pt idx="6">
                  <c:v>153450.32</c:v>
                </c:pt>
                <c:pt idx="7">
                  <c:v>159291.48</c:v>
                </c:pt>
                <c:pt idx="8">
                  <c:v>164539.96</c:v>
                </c:pt>
                <c:pt idx="9">
                  <c:v>168817.32</c:v>
                </c:pt>
                <c:pt idx="10">
                  <c:v>169859.82</c:v>
                </c:pt>
                <c:pt idx="11">
                  <c:v>177500.17</c:v>
                </c:pt>
                <c:pt idx="12">
                  <c:v>182599.38</c:v>
                </c:pt>
                <c:pt idx="13">
                  <c:v>185565.88</c:v>
                </c:pt>
                <c:pt idx="14">
                  <c:v>190170.56</c:v>
                </c:pt>
                <c:pt idx="15">
                  <c:v>195422.05</c:v>
                </c:pt>
                <c:pt idx="16">
                  <c:v>201278.25</c:v>
                </c:pt>
                <c:pt idx="17">
                  <c:v>208460.27</c:v>
                </c:pt>
                <c:pt idx="18">
                  <c:v>213427.66</c:v>
                </c:pt>
                <c:pt idx="19">
                  <c:v>216492.45</c:v>
                </c:pt>
                <c:pt idx="20">
                  <c:v>216071.75</c:v>
                </c:pt>
                <c:pt idx="21">
                  <c:v>222682.5</c:v>
                </c:pt>
                <c:pt idx="22">
                  <c:v>232678.45</c:v>
                </c:pt>
                <c:pt idx="23">
                  <c:v>242163.1</c:v>
                </c:pt>
                <c:pt idx="24">
                  <c:v>247737.82</c:v>
                </c:pt>
                <c:pt idx="25">
                  <c:v>251666.25</c:v>
                </c:pt>
                <c:pt idx="26">
                  <c:v>255410.37</c:v>
                </c:pt>
                <c:pt idx="27">
                  <c:v>259016.02</c:v>
                </c:pt>
                <c:pt idx="28">
                  <c:v>263022.23</c:v>
                </c:pt>
                <c:pt idx="29">
                  <c:v>269193.43</c:v>
                </c:pt>
                <c:pt idx="30">
                  <c:v>273962.82</c:v>
                </c:pt>
                <c:pt idx="31">
                  <c:v>276050.28</c:v>
                </c:pt>
                <c:pt idx="32">
                  <c:v>278736.43</c:v>
                </c:pt>
                <c:pt idx="33">
                  <c:v>281771.31</c:v>
                </c:pt>
                <c:pt idx="34">
                  <c:v>281373.48</c:v>
                </c:pt>
                <c:pt idx="35">
                  <c:v>276921.76</c:v>
                </c:pt>
                <c:pt idx="36">
                  <c:v>280852.7</c:v>
                </c:pt>
                <c:pt idx="37">
                  <c:v>280496.19</c:v>
                </c:pt>
                <c:pt idx="38">
                  <c:v>287235.97</c:v>
                </c:pt>
                <c:pt idx="39">
                  <c:v>292260.63</c:v>
                </c:pt>
                <c:pt idx="40">
                  <c:v>295702.2</c:v>
                </c:pt>
                <c:pt idx="41">
                  <c:v>308426.25</c:v>
                </c:pt>
                <c:pt idx="42">
                  <c:v>316719.03</c:v>
                </c:pt>
                <c:pt idx="43">
                  <c:v>321846.91</c:v>
                </c:pt>
                <c:pt idx="44">
                  <c:v>324711.23</c:v>
                </c:pt>
                <c:pt idx="45">
                  <c:v>328172.06</c:v>
                </c:pt>
                <c:pt idx="46">
                  <c:v>334515.12</c:v>
                </c:pt>
                <c:pt idx="47">
                  <c:v>346736.62</c:v>
                </c:pt>
                <c:pt idx="48">
                  <c:v>349790.95</c:v>
                </c:pt>
                <c:pt idx="49">
                  <c:v>352092.75</c:v>
                </c:pt>
                <c:pt idx="50">
                  <c:v>358936.31</c:v>
                </c:pt>
                <c:pt idx="51">
                  <c:v>367735.01</c:v>
                </c:pt>
                <c:pt idx="52">
                  <c:v>378265.38</c:v>
                </c:pt>
                <c:pt idx="53">
                  <c:v>385869.63</c:v>
                </c:pt>
                <c:pt idx="54">
                  <c:v>479088.97</c:v>
                </c:pt>
                <c:pt idx="55">
                  <c:v>496137.33</c:v>
                </c:pt>
                <c:pt idx="56">
                  <c:v>466427.28</c:v>
                </c:pt>
                <c:pt idx="57">
                  <c:v>464155.24</c:v>
                </c:pt>
                <c:pt idx="58">
                  <c:v>478916.15</c:v>
                </c:pt>
                <c:pt idx="59">
                  <c:v>485737.66</c:v>
                </c:pt>
                <c:pt idx="60">
                  <c:v>495291.17</c:v>
                </c:pt>
                <c:pt idx="61">
                  <c:v>511111.59</c:v>
                </c:pt>
                <c:pt idx="62">
                  <c:v>510707.2</c:v>
                </c:pt>
                <c:pt idx="63">
                  <c:v>519080.42</c:v>
                </c:pt>
                <c:pt idx="64">
                  <c:v>517637.65</c:v>
                </c:pt>
                <c:pt idx="65">
                  <c:v>516578.67</c:v>
                </c:pt>
                <c:pt idx="66">
                  <c:v>523214.91</c:v>
                </c:pt>
                <c:pt idx="67">
                  <c:v>529616.62</c:v>
                </c:pt>
                <c:pt idx="68">
                  <c:v>527182.79</c:v>
                </c:pt>
                <c:pt idx="69">
                  <c:v>536152.89</c:v>
                </c:pt>
                <c:pt idx="70">
                  <c:v>541079.71</c:v>
                </c:pt>
                <c:pt idx="71">
                  <c:v>542325.24</c:v>
                </c:pt>
                <c:pt idx="72">
                  <c:v>544933.5</c:v>
                </c:pt>
                <c:pt idx="73">
                  <c:v>544172.98</c:v>
                </c:pt>
                <c:pt idx="74">
                  <c:v>547947.29</c:v>
                </c:pt>
                <c:pt idx="75">
                  <c:v>557324.05</c:v>
                </c:pt>
                <c:pt idx="76">
                  <c:v>555989.99</c:v>
                </c:pt>
                <c:pt idx="77">
                  <c:v>563162.94</c:v>
                </c:pt>
                <c:pt idx="78">
                  <c:v>564447.16</c:v>
                </c:pt>
                <c:pt idx="79">
                  <c:v>575334.83</c:v>
                </c:pt>
                <c:pt idx="80">
                  <c:v>588717.84</c:v>
                </c:pt>
                <c:pt idx="81">
                  <c:v>596721.63</c:v>
                </c:pt>
                <c:pt idx="82">
                  <c:v>618513.86</c:v>
                </c:pt>
                <c:pt idx="83">
                  <c:v>619441.26</c:v>
                </c:pt>
                <c:pt idx="84">
                  <c:v>641292.29</c:v>
                </c:pt>
                <c:pt idx="85">
                  <c:v>658284.09</c:v>
                </c:pt>
                <c:pt idx="86">
                  <c:v>671931.1</c:v>
                </c:pt>
                <c:pt idx="87">
                  <c:v>674955.07</c:v>
                </c:pt>
                <c:pt idx="88">
                  <c:v>660397.75</c:v>
                </c:pt>
                <c:pt idx="89">
                  <c:v>660867.01</c:v>
                </c:pt>
                <c:pt idx="90">
                  <c:v>685286.28</c:v>
                </c:pt>
                <c:pt idx="91">
                  <c:v>679997.16</c:v>
                </c:pt>
                <c:pt idx="92">
                  <c:v>680709.74</c:v>
                </c:pt>
                <c:pt idx="93">
                  <c:v>684637.14</c:v>
                </c:pt>
                <c:pt idx="94">
                  <c:v>708454.38</c:v>
                </c:pt>
                <c:pt idx="95">
                  <c:v>750258.3</c:v>
                </c:pt>
                <c:pt idx="96">
                  <c:v>819375.5</c:v>
                </c:pt>
                <c:pt idx="97">
                  <c:v>784056.35</c:v>
                </c:pt>
                <c:pt idx="98">
                  <c:v>885190.71</c:v>
                </c:pt>
                <c:pt idx="99">
                  <c:v>866212.3</c:v>
                </c:pt>
                <c:pt idx="100">
                  <c:v>869472.91</c:v>
                </c:pt>
                <c:pt idx="101">
                  <c:v>881108.07</c:v>
                </c:pt>
                <c:pt idx="102">
                  <c:v>888894.77</c:v>
                </c:pt>
                <c:pt idx="103">
                  <c:v>904365.31</c:v>
                </c:pt>
                <c:pt idx="104">
                  <c:v>888139.66</c:v>
                </c:pt>
                <c:pt idx="105">
                  <c:v>839755.61</c:v>
                </c:pt>
                <c:pt idx="106">
                  <c:v>858369.05</c:v>
                </c:pt>
              </c:numCache>
            </c:numRef>
          </c:val>
          <c:smooth val="0"/>
        </c:ser>
        <c:marker val="1"/>
        <c:axId val="28438494"/>
        <c:axId val="54619855"/>
      </c:lineChart>
      <c:dateAx>
        <c:axId val="2843849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198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6198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38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2"/>
          <c:w val="0.91225"/>
          <c:h val="0.713"/>
        </c:manualLayout>
      </c:layout>
      <c:scatterChart>
        <c:scatterStyle val="lineMarker"/>
        <c:varyColors val="0"/>
        <c:ser>
          <c:idx val="0"/>
          <c:order val="0"/>
          <c:tx>
            <c:v>Preço = f (Quantidade)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-0,0062x + 337,48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0,7202</a:t>
                    </a:r>
                  </a:p>
                </c:rich>
              </c:tx>
              <c:numFmt formatCode="General"/>
            </c:trendlineLbl>
          </c:trendline>
          <c:xVal>
            <c:numRef>
              <c:f>'G7'!$I$10:$I$17</c:f>
              <c:numCache/>
            </c:numRef>
          </c:xVal>
          <c:yVal>
            <c:numRef>
              <c:f>'G7'!$J$10:$J$17</c:f>
              <c:numCache/>
            </c:numRef>
          </c:yVal>
          <c:smooth val="0"/>
        </c:ser>
        <c:axId val="21816648"/>
        <c:axId val="62132105"/>
      </c:scatterChart>
      <c:valAx>
        <c:axId val="21816648"/>
        <c:scaling>
          <c:orientation val="minMax"/>
          <c:max val="30000"/>
          <c:min val="1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 [passageiros transportados]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2105"/>
        <c:crosses val="autoZero"/>
        <c:crossBetween val="midCat"/>
        <c:dispUnits/>
      </c:valAx>
      <c:valAx>
        <c:axId val="62132105"/>
        <c:scaling>
          <c:orientation val="minMax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(R$/passageiro)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166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DADOS HISTÓRICOS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7"/>
          <c:w val="0.9905"/>
          <c:h val="0.80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marker val="1"/>
        <c:axId val="22318034"/>
        <c:axId val="66644579"/>
      </c:lineChart>
      <c:catAx>
        <c:axId val="22318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4579"/>
        <c:crosses val="autoZero"/>
        <c:auto val="0"/>
        <c:lblOffset val="60"/>
        <c:tickLblSkip val="3"/>
        <c:noMultiLvlLbl val="0"/>
      </c:catAx>
      <c:valAx>
        <c:axId val="66644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180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SÉRIE SAZONAL SUAVIZADA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285"/>
          <c:w val="0.97675"/>
          <c:h val="0.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Fréres'!$E$8:$E$110</c:f>
              <c:numCache>
                <c:ptCount val="103"/>
                <c:pt idx="6">
                  <c:v>3466.666666666667</c:v>
                </c:pt>
                <c:pt idx="7">
                  <c:v>3446.958333333333</c:v>
                </c:pt>
                <c:pt idx="8">
                  <c:v>3450.25</c:v>
                </c:pt>
                <c:pt idx="9">
                  <c:v>3484.041666666667</c:v>
                </c:pt>
                <c:pt idx="10">
                  <c:v>3540.833333333333</c:v>
                </c:pt>
                <c:pt idx="11">
                  <c:v>3583.5</c:v>
                </c:pt>
                <c:pt idx="12">
                  <c:v>3622.666666666667</c:v>
                </c:pt>
                <c:pt idx="13">
                  <c:v>3634.875</c:v>
                </c:pt>
                <c:pt idx="14">
                  <c:v>3644.041666666667</c:v>
                </c:pt>
                <c:pt idx="15">
                  <c:v>3679.291666666667</c:v>
                </c:pt>
                <c:pt idx="16">
                  <c:v>3731.25</c:v>
                </c:pt>
                <c:pt idx="17">
                  <c:v>3819.541666666667</c:v>
                </c:pt>
                <c:pt idx="18">
                  <c:v>3886.916666666667</c:v>
                </c:pt>
                <c:pt idx="19">
                  <c:v>3932.958333333333</c:v>
                </c:pt>
                <c:pt idx="20">
                  <c:v>3997.5</c:v>
                </c:pt>
                <c:pt idx="21">
                  <c:v>4051</c:v>
                </c:pt>
                <c:pt idx="22">
                  <c:v>4068.875</c:v>
                </c:pt>
                <c:pt idx="23">
                  <c:v>4107.166666666667</c:v>
                </c:pt>
                <c:pt idx="24">
                  <c:v>4148.416666666666</c:v>
                </c:pt>
                <c:pt idx="25">
                  <c:v>4150.333333333333</c:v>
                </c:pt>
                <c:pt idx="26">
                  <c:v>4139.833333333333</c:v>
                </c:pt>
                <c:pt idx="27">
                  <c:v>4167.791666666666</c:v>
                </c:pt>
                <c:pt idx="28">
                  <c:v>4230.833333333334</c:v>
                </c:pt>
                <c:pt idx="29">
                  <c:v>4300.541666666667</c:v>
                </c:pt>
                <c:pt idx="30">
                  <c:v>4348.833333333334</c:v>
                </c:pt>
                <c:pt idx="31">
                  <c:v>4363.166666666666</c:v>
                </c:pt>
                <c:pt idx="32">
                  <c:v>4352.875</c:v>
                </c:pt>
                <c:pt idx="33">
                  <c:v>4380.458333333334</c:v>
                </c:pt>
                <c:pt idx="34">
                  <c:v>4446.458333333334</c:v>
                </c:pt>
                <c:pt idx="35">
                  <c:v>4494.125</c:v>
                </c:pt>
                <c:pt idx="36">
                  <c:v>4533.875</c:v>
                </c:pt>
                <c:pt idx="37">
                  <c:v>4678.583333333334</c:v>
                </c:pt>
                <c:pt idx="38">
                  <c:v>4856.916666666666</c:v>
                </c:pt>
                <c:pt idx="39">
                  <c:v>4916.25</c:v>
                </c:pt>
                <c:pt idx="40">
                  <c:v>4954.333333333334</c:v>
                </c:pt>
                <c:pt idx="41">
                  <c:v>5041.708333333334</c:v>
                </c:pt>
                <c:pt idx="42">
                  <c:v>5110.666666666667</c:v>
                </c:pt>
                <c:pt idx="43">
                  <c:v>5171.583333333334</c:v>
                </c:pt>
                <c:pt idx="44">
                  <c:v>5239.916666666666</c:v>
                </c:pt>
                <c:pt idx="45">
                  <c:v>5241.833333333333</c:v>
                </c:pt>
                <c:pt idx="46">
                  <c:v>5230.458333333333</c:v>
                </c:pt>
                <c:pt idx="47">
                  <c:v>5244.333333333333</c:v>
                </c:pt>
                <c:pt idx="48">
                  <c:v>5265.916666666666</c:v>
                </c:pt>
                <c:pt idx="49">
                  <c:v>5156.833333333334</c:v>
                </c:pt>
                <c:pt idx="50">
                  <c:v>5048.041666666667</c:v>
                </c:pt>
                <c:pt idx="51">
                  <c:v>5123.291666666667</c:v>
                </c:pt>
                <c:pt idx="52">
                  <c:v>5250</c:v>
                </c:pt>
                <c:pt idx="53">
                  <c:v>5342.666666666666</c:v>
                </c:pt>
                <c:pt idx="54">
                  <c:v>5386.958333333334</c:v>
                </c:pt>
                <c:pt idx="55">
                  <c:v>5388.958333333334</c:v>
                </c:pt>
                <c:pt idx="56">
                  <c:v>5389.833333333334</c:v>
                </c:pt>
                <c:pt idx="57">
                  <c:v>5411</c:v>
                </c:pt>
                <c:pt idx="58">
                  <c:v>5430.333333333333</c:v>
                </c:pt>
                <c:pt idx="59">
                  <c:v>5440.083333333333</c:v>
                </c:pt>
                <c:pt idx="60">
                  <c:v>5418.416666666666</c:v>
                </c:pt>
                <c:pt idx="61">
                  <c:v>5404.083333333334</c:v>
                </c:pt>
                <c:pt idx="62">
                  <c:v>5415.416666666667</c:v>
                </c:pt>
                <c:pt idx="63">
                  <c:v>5420.583333333334</c:v>
                </c:pt>
                <c:pt idx="64">
                  <c:v>5457.875</c:v>
                </c:pt>
                <c:pt idx="65">
                  <c:v>5604.958333333334</c:v>
                </c:pt>
                <c:pt idx="66">
                  <c:v>5655.291666666667</c:v>
                </c:pt>
                <c:pt idx="67">
                  <c:v>5553.833333333334</c:v>
                </c:pt>
                <c:pt idx="68">
                  <c:v>5460.5</c:v>
                </c:pt>
                <c:pt idx="69">
                  <c:v>5388.916666666666</c:v>
                </c:pt>
                <c:pt idx="70">
                  <c:v>5282</c:v>
                </c:pt>
                <c:pt idx="71">
                  <c:v>5168.625</c:v>
                </c:pt>
                <c:pt idx="72">
                  <c:v>5168.75</c:v>
                </c:pt>
                <c:pt idx="73">
                  <c:v>5194</c:v>
                </c:pt>
                <c:pt idx="74">
                  <c:v>5190.291666666666</c:v>
                </c:pt>
                <c:pt idx="75">
                  <c:v>5171.583333333334</c:v>
                </c:pt>
                <c:pt idx="76">
                  <c:v>5112.875</c:v>
                </c:pt>
                <c:pt idx="77">
                  <c:v>5037.791666666666</c:v>
                </c:pt>
                <c:pt idx="78">
                  <c:v>5056.708333333334</c:v>
                </c:pt>
                <c:pt idx="79">
                  <c:v>5121.625</c:v>
                </c:pt>
                <c:pt idx="80">
                  <c:v>5172.5</c:v>
                </c:pt>
                <c:pt idx="81">
                  <c:v>5259.75</c:v>
                </c:pt>
                <c:pt idx="82">
                  <c:v>5394.208333333333</c:v>
                </c:pt>
                <c:pt idx="83">
                  <c:v>5517.416666666666</c:v>
                </c:pt>
                <c:pt idx="84">
                  <c:v>5570.791666666666</c:v>
                </c:pt>
                <c:pt idx="85">
                  <c:v>5584.166666666666</c:v>
                </c:pt>
                <c:pt idx="86">
                  <c:v>5609.833333333334</c:v>
                </c:pt>
                <c:pt idx="87">
                  <c:v>5662.625</c:v>
                </c:pt>
                <c:pt idx="88">
                  <c:v>5675.125</c:v>
                </c:pt>
                <c:pt idx="89">
                  <c:v>5643.708333333334</c:v>
                </c:pt>
                <c:pt idx="90">
                  <c:v>5640.25</c:v>
                </c:pt>
                <c:pt idx="91">
                  <c:v>5674.25</c:v>
                </c:pt>
                <c:pt idx="92">
                  <c:v>5703.125</c:v>
                </c:pt>
                <c:pt idx="93">
                  <c:v>5709.291666666666</c:v>
                </c:pt>
                <c:pt idx="94">
                  <c:v>5715.5</c:v>
                </c:pt>
                <c:pt idx="95">
                  <c:v>5704.583333333334</c:v>
                </c:pt>
                <c:pt idx="96">
                  <c:v>5548.125</c:v>
                </c:pt>
              </c:numCache>
            </c:numRef>
          </c:val>
          <c:smooth val="0"/>
        </c:ser>
        <c:marker val="1"/>
        <c:axId val="62930300"/>
        <c:axId val="29501789"/>
      </c:lineChart>
      <c:catAx>
        <c:axId val="62930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501789"/>
        <c:crosses val="autoZero"/>
        <c:auto val="0"/>
        <c:lblOffset val="100"/>
        <c:tickLblSkip val="3"/>
        <c:noMultiLvlLbl val="0"/>
      </c:catAx>
      <c:valAx>
        <c:axId val="29501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 SUAVIZADOS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3030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SUPERPOSIÇÃO DAS CURVAS ANUAIS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29"/>
          <c:w val="0.88025"/>
          <c:h val="0.95225"/>
        </c:manualLayout>
      </c:layout>
      <c:lineChart>
        <c:grouping val="standard"/>
        <c:varyColors val="0"/>
        <c:ser>
          <c:idx val="0"/>
          <c:order val="0"/>
          <c:tx>
            <c:v>1964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Fréres'!$P$8:$P$19</c:f>
              <c:numCache>
                <c:ptCount val="12"/>
                <c:pt idx="6">
                  <c:v>0.6582692307692307</c:v>
                </c:pt>
                <c:pt idx="7">
                  <c:v>0.6417251925006346</c:v>
                </c:pt>
                <c:pt idx="8">
                  <c:v>0.8468951525251793</c:v>
                </c:pt>
                <c:pt idx="9">
                  <c:v>1.2344858103017329</c:v>
                </c:pt>
                <c:pt idx="10">
                  <c:v>1.627865380089433</c:v>
                </c:pt>
                <c:pt idx="11">
                  <c:v>2.0404632342681737</c:v>
                </c:pt>
              </c:numCache>
            </c:numRef>
          </c:val>
          <c:smooth val="0"/>
        </c:ser>
        <c:ser>
          <c:idx val="1"/>
          <c:order val="1"/>
          <c:tx>
            <c:v>1965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'[2]Perrin Fréres'!$Q$8:$Q$19</c:f>
              <c:numCache>
                <c:ptCount val="12"/>
                <c:pt idx="0">
                  <c:v>0.701417004048583</c:v>
                </c:pt>
                <c:pt idx="1">
                  <c:v>0.6803535197221362</c:v>
                </c:pt>
                <c:pt idx="2">
                  <c:v>0.8317687549309946</c:v>
                </c:pt>
                <c:pt idx="3">
                  <c:v>0.884681154660657</c:v>
                </c:pt>
                <c:pt idx="4">
                  <c:v>1.0119932998324959</c:v>
                </c:pt>
                <c:pt idx="5">
                  <c:v>0.8456512016057772</c:v>
                </c:pt>
                <c:pt idx="6">
                  <c:v>0.7790236477070513</c:v>
                </c:pt>
                <c:pt idx="7">
                  <c:v>0.4472460298121643</c:v>
                </c:pt>
                <c:pt idx="8">
                  <c:v>0.8993120700437773</c:v>
                </c:pt>
                <c:pt idx="9">
                  <c:v>1.1044186620587508</c:v>
                </c:pt>
                <c:pt idx="10">
                  <c:v>1.6805628091302878</c:v>
                </c:pt>
                <c:pt idx="11">
                  <c:v>2.034736030515765</c:v>
                </c:pt>
              </c:numCache>
            </c:numRef>
          </c:val>
          <c:smooth val="0"/>
        </c:ser>
        <c:ser>
          <c:idx val="2"/>
          <c:order val="2"/>
          <c:tx>
            <c:v>1966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'[2]Perrin Fréres'!$R$8:$R$19</c:f>
              <c:numCache>
                <c:ptCount val="12"/>
                <c:pt idx="0">
                  <c:v>0.750406781703863</c:v>
                </c:pt>
                <c:pt idx="1">
                  <c:v>0.724279174363505</c:v>
                </c:pt>
                <c:pt idx="2">
                  <c:v>0.9775755867788559</c:v>
                </c:pt>
                <c:pt idx="3">
                  <c:v>0.8452917712217702</c:v>
                </c:pt>
                <c:pt idx="4">
                  <c:v>0.9305495371282252</c:v>
                </c:pt>
                <c:pt idx="5">
                  <c:v>0.927325046263552</c:v>
                </c:pt>
                <c:pt idx="6">
                  <c:v>0.7496263365653623</c:v>
                </c:pt>
                <c:pt idx="7">
                  <c:v>0.36051797242064254</c:v>
                </c:pt>
                <c:pt idx="8">
                  <c:v>0.810728541481205</c:v>
                </c:pt>
                <c:pt idx="9">
                  <c:v>1.1896015447394201</c:v>
                </c:pt>
                <c:pt idx="10">
                  <c:v>1.7123740804947756</c:v>
                </c:pt>
                <c:pt idx="11">
                  <c:v>2.0591327566545212</c:v>
                </c:pt>
              </c:numCache>
            </c:numRef>
          </c:val>
          <c:smooth val="0"/>
        </c:ser>
        <c:ser>
          <c:idx val="3"/>
          <c:order val="3"/>
          <c:tx>
            <c:v>1967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'[2]Perrin Fréres'!$S$8:$S$19</c:f>
              <c:numCache>
                <c:ptCount val="12"/>
                <c:pt idx="0">
                  <c:v>0.744396349700863</c:v>
                </c:pt>
                <c:pt idx="1">
                  <c:v>0.6600288548884099</c:v>
                </c:pt>
                <c:pt idx="2">
                  <c:v>0.7655062368100476</c:v>
                </c:pt>
                <c:pt idx="3">
                  <c:v>0.9181795067378591</c:v>
                </c:pt>
                <c:pt idx="4">
                  <c:v>0.9143510731346295</c:v>
                </c:pt>
                <c:pt idx="5">
                  <c:v>0.9002900802472705</c:v>
                </c:pt>
                <c:pt idx="6">
                  <c:v>0.7167362379337333</c:v>
                </c:pt>
                <c:pt idx="7">
                  <c:v>0.8977908119692549</c:v>
                </c:pt>
                <c:pt idx="8">
                  <c:v>0.9044036959875317</c:v>
                </c:pt>
                <c:pt idx="9">
                  <c:v>1.0349432450478522</c:v>
                </c:pt>
                <c:pt idx="10">
                  <c:v>1.5895356525479762</c:v>
                </c:pt>
                <c:pt idx="11">
                  <c:v>2.0309540456365602</c:v>
                </c:pt>
              </c:numCache>
            </c:numRef>
          </c:val>
          <c:smooth val="0"/>
        </c:ser>
        <c:ser>
          <c:idx val="4"/>
          <c:order val="4"/>
          <c:tx>
            <c:v>1968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'[2]Perrin Fréres'!$T$8:$T$19</c:f>
              <c:numCache>
                <c:ptCount val="12"/>
                <c:pt idx="0">
                  <c:v>0.6899083730278047</c:v>
                </c:pt>
                <c:pt idx="1">
                  <c:v>0.8322937203063895</c:v>
                </c:pt>
                <c:pt idx="2">
                  <c:v>0.8228933662393833</c:v>
                </c:pt>
                <c:pt idx="3">
                  <c:v>0.8049512439105718</c:v>
                </c:pt>
                <c:pt idx="4">
                  <c:v>0.8851428571428571</c:v>
                </c:pt>
                <c:pt idx="5">
                  <c:v>0.8900049912652859</c:v>
                </c:pt>
                <c:pt idx="6">
                  <c:v>0.7360368791912566</c:v>
                </c:pt>
                <c:pt idx="7">
                  <c:v>0.3197278385587814</c:v>
                </c:pt>
                <c:pt idx="8">
                  <c:v>0.9365781254831627</c:v>
                </c:pt>
                <c:pt idx="9">
                  <c:v>1.2792459804102754</c:v>
                </c:pt>
                <c:pt idx="10">
                  <c:v>1.81535817322448</c:v>
                </c:pt>
                <c:pt idx="11">
                  <c:v>2.082872505016774</c:v>
                </c:pt>
              </c:numCache>
            </c:numRef>
          </c:val>
          <c:smooth val="0"/>
        </c:ser>
        <c:ser>
          <c:idx val="5"/>
          <c:order val="5"/>
          <c:tx>
            <c:v>1969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'[2]Perrin Fréres'!$U$8:$U$19</c:f>
              <c:numCache>
                <c:ptCount val="12"/>
                <c:pt idx="0">
                  <c:v>0.7411759277771798</c:v>
                </c:pt>
                <c:pt idx="1">
                  <c:v>0.7322240898086323</c:v>
                </c:pt>
                <c:pt idx="2">
                  <c:v>0.8328075709779179</c:v>
                </c:pt>
                <c:pt idx="3">
                  <c:v>0.788844989007948</c:v>
                </c:pt>
                <c:pt idx="4">
                  <c:v>0.9085953782378673</c:v>
                </c:pt>
                <c:pt idx="5">
                  <c:v>0.8344397445713988</c:v>
                </c:pt>
                <c:pt idx="6">
                  <c:v>0.6229563756658586</c:v>
                </c:pt>
                <c:pt idx="7">
                  <c:v>0.3278816433094259</c:v>
                </c:pt>
                <c:pt idx="8">
                  <c:v>0.9563226810731618</c:v>
                </c:pt>
                <c:pt idx="9">
                  <c:v>1.2752099215983423</c:v>
                </c:pt>
                <c:pt idx="10">
                  <c:v>2.0452480121166223</c:v>
                </c:pt>
                <c:pt idx="11">
                  <c:v>2.6923988488234296</c:v>
                </c:pt>
              </c:numCache>
            </c:numRef>
          </c:val>
          <c:smooth val="0"/>
        </c:ser>
        <c:ser>
          <c:idx val="6"/>
          <c:order val="6"/>
          <c:tx>
            <c:v>1970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'[2]Perrin Fréres'!$V$8:$V$19</c:f>
              <c:numCache>
                <c:ptCount val="12"/>
                <c:pt idx="0">
                  <c:v>0.5105683192261184</c:v>
                </c:pt>
                <c:pt idx="1">
                  <c:v>0.5581440123219099</c:v>
                </c:pt>
                <c:pt idx="2">
                  <c:v>0.6411971067778787</c:v>
                </c:pt>
                <c:pt idx="3">
                  <c:v>0.723182777679305</c:v>
                </c:pt>
                <c:pt idx="4">
                  <c:v>0.5728675158301347</c:v>
                </c:pt>
                <c:pt idx="5">
                  <c:v>0.7912196977842475</c:v>
                </c:pt>
                <c:pt idx="6">
                  <c:v>0.8339417110933495</c:v>
                </c:pt>
                <c:pt idx="7">
                  <c:v>0.33836916994118077</c:v>
                </c:pt>
                <c:pt idx="8">
                  <c:v>1.0093765103914936</c:v>
                </c:pt>
                <c:pt idx="9">
                  <c:v>1.2213508246589666</c:v>
                </c:pt>
                <c:pt idx="10">
                  <c:v>1.8245494782212406</c:v>
                </c:pt>
                <c:pt idx="11">
                  <c:v>2.369768460481204</c:v>
                </c:pt>
              </c:numCache>
            </c:numRef>
          </c:val>
          <c:smooth val="0"/>
        </c:ser>
        <c:ser>
          <c:idx val="7"/>
          <c:order val="7"/>
          <c:tx>
            <c:v>1971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'[2]Perrin Fréres'!$W$8:$W$19</c:f>
              <c:numCache>
                <c:ptCount val="12"/>
                <c:pt idx="0">
                  <c:v>0.7061832923208102</c:v>
                </c:pt>
                <c:pt idx="1">
                  <c:v>0.566243844202358</c:v>
                </c:pt>
                <c:pt idx="2">
                  <c:v>0.7640155679016013</c:v>
                </c:pt>
                <c:pt idx="3">
                  <c:v>0.861084744266131</c:v>
                </c:pt>
                <c:pt idx="4">
                  <c:v>0.8845620140525539</c:v>
                </c:pt>
                <c:pt idx="5">
                  <c:v>0.8597184180023476</c:v>
                </c:pt>
                <c:pt idx="6">
                  <c:v>0.8212401932538451</c:v>
                </c:pt>
                <c:pt idx="7">
                  <c:v>0.28884874653037845</c:v>
                </c:pt>
                <c:pt idx="8">
                  <c:v>1.0399561643835618</c:v>
                </c:pt>
                <c:pt idx="9">
                  <c:v>1.2227436269823315</c:v>
                </c:pt>
                <c:pt idx="10">
                  <c:v>1.6770186335403727</c:v>
                </c:pt>
                <c:pt idx="11">
                  <c:v>2.2048937258052734</c:v>
                </c:pt>
              </c:numCache>
            </c:numRef>
          </c:val>
          <c:smooth val="0"/>
        </c:ser>
        <c:ser>
          <c:idx val="8"/>
          <c:order val="8"/>
          <c:tx>
            <c:v>1972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'[2]Perrin Fréres'!$X$8:$X$19</c:f>
              <c:numCache>
                <c:ptCount val="12"/>
                <c:pt idx="0">
                  <c:v>0.7836881829446886</c:v>
                </c:pt>
              </c:numCache>
            </c:numRef>
          </c:val>
          <c:smooth val="0"/>
        </c:ser>
        <c:marker val="1"/>
        <c:axId val="64189510"/>
        <c:axId val="40834679"/>
      </c:lineChart>
      <c:catAx>
        <c:axId val="64189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34679"/>
        <c:crosses val="autoZero"/>
        <c:auto val="0"/>
        <c:lblOffset val="100"/>
        <c:tickLblSkip val="1"/>
        <c:noMultiLvlLbl val="0"/>
      </c:catAx>
      <c:valAx>
        <c:axId val="40834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 SAZONALIDADE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89510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8675"/>
          <c:w val="0.1017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Variável X 1 Plotagem de ajuste de linha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345"/>
          <c:w val="0.99575"/>
          <c:h val="0.9245"/>
        </c:manualLayout>
      </c:layout>
      <c:lineChart>
        <c:grouping val="standard"/>
        <c:varyColors val="0"/>
        <c:ser>
          <c:idx val="0"/>
          <c:order val="0"/>
          <c:tx>
            <c:v>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Fréres'!$J$8:$J$110</c:f>
              <c:numCache>
                <c:ptCount val="103"/>
                <c:pt idx="0">
                  <c:v>4018.036690652307</c:v>
                </c:pt>
                <c:pt idx="1">
                  <c:v>4152.658216698348</c:v>
                </c:pt>
                <c:pt idx="2">
                  <c:v>3472.506558437103</c:v>
                </c:pt>
                <c:pt idx="3">
                  <c:v>3202.1037447148806</c:v>
                </c:pt>
                <c:pt idx="4">
                  <c:v>3356.389090126913</c:v>
                </c:pt>
                <c:pt idx="5">
                  <c:v>3510.5100804676595</c:v>
                </c:pt>
                <c:pt idx="6">
                  <c:v>3011.7952963408156</c:v>
                </c:pt>
                <c:pt idx="7">
                  <c:v>4599.596576334544</c:v>
                </c:pt>
                <c:pt idx="8">
                  <c:v>3090.2406082897196</c:v>
                </c:pt>
                <c:pt idx="9">
                  <c:v>3697.417526722316</c:v>
                </c:pt>
                <c:pt idx="10">
                  <c:v>3342.456141315265</c:v>
                </c:pt>
                <c:pt idx="11">
                  <c:v>3318.4076769918684</c:v>
                </c:pt>
                <c:pt idx="12">
                  <c:v>3626.9382703188317</c:v>
                </c:pt>
                <c:pt idx="13">
                  <c:v>3843.3846444217866</c:v>
                </c:pt>
                <c:pt idx="14">
                  <c:v>3823.162869096571</c:v>
                </c:pt>
                <c:pt idx="15">
                  <c:v>3829.113772610924</c:v>
                </c:pt>
                <c:pt idx="16">
                  <c:v>4302.011270984121</c:v>
                </c:pt>
                <c:pt idx="17">
                  <c:v>3734.831212091746</c:v>
                </c:pt>
                <c:pt idx="18">
                  <c:v>3996.36991994741</c:v>
                </c:pt>
                <c:pt idx="19">
                  <c:v>3657.635794653012</c:v>
                </c:pt>
                <c:pt idx="20">
                  <c:v>3801.9900707739707</c:v>
                </c:pt>
                <c:pt idx="21">
                  <c:v>3846.1395058255384</c:v>
                </c:pt>
                <c:pt idx="22">
                  <c:v>3965.2524452313987</c:v>
                </c:pt>
                <c:pt idx="23">
                  <c:v>3792.6604152928126</c:v>
                </c:pt>
                <c:pt idx="24">
                  <c:v>4443.3919069274</c:v>
                </c:pt>
                <c:pt idx="25">
                  <c:v>4671.740493785641</c:v>
                </c:pt>
                <c:pt idx="26">
                  <c:v>5104.698162729734</c:v>
                </c:pt>
                <c:pt idx="27">
                  <c:v>4144.383355117753</c:v>
                </c:pt>
                <c:pt idx="28">
                  <c:v>4485.439187993773</c:v>
                </c:pt>
                <c:pt idx="29">
                  <c:v>4611.302437715753</c:v>
                </c:pt>
                <c:pt idx="30">
                  <c:v>4302.564709058308</c:v>
                </c:pt>
                <c:pt idx="31">
                  <c:v>3270.870440585098</c:v>
                </c:pt>
                <c:pt idx="32">
                  <c:v>3732.1899748988435</c:v>
                </c:pt>
                <c:pt idx="33">
                  <c:v>4479.712330097649</c:v>
                </c:pt>
                <c:pt idx="34">
                  <c:v>4415.243070779741</c:v>
                </c:pt>
                <c:pt idx="35">
                  <c:v>4199.746258599938</c:v>
                </c:pt>
                <c:pt idx="36">
                  <c:v>4817.361929290066</c:v>
                </c:pt>
                <c:pt idx="37">
                  <c:v>4799.179855226234</c:v>
                </c:pt>
                <c:pt idx="38">
                  <c:v>4689.712816661515</c:v>
                </c:pt>
                <c:pt idx="39">
                  <c:v>5310.174982969497</c:v>
                </c:pt>
                <c:pt idx="40">
                  <c:v>5161.046360582116</c:v>
                </c:pt>
                <c:pt idx="41">
                  <c:v>5248.420703307875</c:v>
                </c:pt>
                <c:pt idx="42">
                  <c:v>4834.446174625945</c:v>
                </c:pt>
                <c:pt idx="43">
                  <c:v>9654.578166329695</c:v>
                </c:pt>
                <c:pt idx="44">
                  <c:v>5011.858399276174</c:v>
                </c:pt>
                <c:pt idx="45">
                  <c:v>4663.680558583716</c:v>
                </c:pt>
                <c:pt idx="46">
                  <c:v>4821.16244949603</c:v>
                </c:pt>
                <c:pt idx="47">
                  <c:v>4833.7472876969905</c:v>
                </c:pt>
                <c:pt idx="48">
                  <c:v>5185.622485662462</c:v>
                </c:pt>
                <c:pt idx="49">
                  <c:v>6670.362674427136</c:v>
                </c:pt>
                <c:pt idx="50">
                  <c:v>5239.663001724564</c:v>
                </c:pt>
                <c:pt idx="51">
                  <c:v>4851.387157679708</c:v>
                </c:pt>
                <c:pt idx="52">
                  <c:v>5294.344908968012</c:v>
                </c:pt>
                <c:pt idx="53">
                  <c:v>5498.180313775929</c:v>
                </c:pt>
                <c:pt idx="54">
                  <c:v>5233.027322520304</c:v>
                </c:pt>
                <c:pt idx="55">
                  <c:v>3582.7779841882543</c:v>
                </c:pt>
                <c:pt idx="56">
                  <c:v>5338.649757236997</c:v>
                </c:pt>
                <c:pt idx="57">
                  <c:v>5950.598493367093</c:v>
                </c:pt>
                <c:pt idx="58">
                  <c:v>5716.504621978814</c:v>
                </c:pt>
                <c:pt idx="59">
                  <c:v>5142.351940371289</c:v>
                </c:pt>
                <c:pt idx="60">
                  <c:v>5732.303854230786</c:v>
                </c:pt>
                <c:pt idx="61">
                  <c:v>6149.726258785689</c:v>
                </c:pt>
                <c:pt idx="62">
                  <c:v>5688.704895950358</c:v>
                </c:pt>
                <c:pt idx="63">
                  <c:v>5030.196771638805</c:v>
                </c:pt>
                <c:pt idx="64">
                  <c:v>5649.807704663734</c:v>
                </c:pt>
                <c:pt idx="65">
                  <c:v>5407.989343329132</c:v>
                </c:pt>
                <c:pt idx="66">
                  <c:v>4649.673457059024</c:v>
                </c:pt>
                <c:pt idx="67">
                  <c:v>3786.5575793423163</c:v>
                </c:pt>
                <c:pt idx="68">
                  <c:v>5522.668191816878</c:v>
                </c:pt>
                <c:pt idx="69">
                  <c:v>5907.615262412405</c:v>
                </c:pt>
                <c:pt idx="70">
                  <c:v>6264.495783245803</c:v>
                </c:pt>
                <c:pt idx="71">
                  <c:v>6315.503450905203</c:v>
                </c:pt>
                <c:pt idx="72">
                  <c:v>3766.8201870804396</c:v>
                </c:pt>
                <c:pt idx="73">
                  <c:v>4505.447668491209</c:v>
                </c:pt>
                <c:pt idx="74">
                  <c:v>4197.784898829887</c:v>
                </c:pt>
                <c:pt idx="75">
                  <c:v>4399.657606625148</c:v>
                </c:pt>
                <c:pt idx="76">
                  <c:v>3337.0209249768254</c:v>
                </c:pt>
                <c:pt idx="77">
                  <c:v>4608.989848729938</c:v>
                </c:pt>
                <c:pt idx="78">
                  <c:v>5565.618214140762</c:v>
                </c:pt>
                <c:pt idx="79">
                  <c:v>3603.571820428465</c:v>
                </c:pt>
                <c:pt idx="80">
                  <c:v>5521.610614606649</c:v>
                </c:pt>
                <c:pt idx="81">
                  <c:v>5522.485513058395</c:v>
                </c:pt>
                <c:pt idx="82">
                  <c:v>5707.226464751013</c:v>
                </c:pt>
                <c:pt idx="83">
                  <c:v>5933.832108406548</c:v>
                </c:pt>
                <c:pt idx="84">
                  <c:v>5615.2598014302575</c:v>
                </c:pt>
                <c:pt idx="85">
                  <c:v>4914.186108233599</c:v>
                </c:pt>
                <c:pt idx="86">
                  <c:v>5406.161681606039</c:v>
                </c:pt>
                <c:pt idx="87">
                  <c:v>5736.024195161556</c:v>
                </c:pt>
                <c:pt idx="88">
                  <c:v>5719.305238437577</c:v>
                </c:pt>
                <c:pt idx="89">
                  <c:v>5610.340879587972</c:v>
                </c:pt>
                <c:pt idx="90">
                  <c:v>6113.337341214135</c:v>
                </c:pt>
                <c:pt idx="91">
                  <c:v>3408.109759770487</c:v>
                </c:pt>
                <c:pt idx="92">
                  <c:v>6272.49043386938</c:v>
                </c:pt>
                <c:pt idx="93">
                  <c:v>6001.318705893626</c:v>
                </c:pt>
                <c:pt idx="94">
                  <c:v>5558.196064279462</c:v>
                </c:pt>
                <c:pt idx="95">
                  <c:v>5708.278413731362</c:v>
                </c:pt>
                <c:pt idx="96">
                  <c:v>6206.189531423172</c:v>
                </c:pt>
                <c:pt idx="97">
                  <c:v>5538.949807003335</c:v>
                </c:pt>
                <c:pt idx="98">
                  <c:v>5773.2155895265605</c:v>
                </c:pt>
                <c:pt idx="99">
                  <c:v>5567.801992555301</c:v>
                </c:pt>
                <c:pt idx="100">
                  <c:v>6051.981957486138</c:v>
                </c:pt>
                <c:pt idx="101">
                  <c:v>4969.753730517128</c:v>
                </c:pt>
                <c:pt idx="102">
                  <c:v>1888.6411345590302</c:v>
                </c:pt>
              </c:numCache>
            </c:numRef>
          </c:val>
          <c:smooth val="0"/>
        </c:ser>
        <c:ser>
          <c:idx val="1"/>
          <c:order val="1"/>
          <c:tx>
            <c:v>Y previsto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Fréres'!$N$183:$N$285</c:f>
              <c:numCache>
                <c:ptCount val="103"/>
                <c:pt idx="0">
                  <c:v>3872.348996298353</c:v>
                </c:pt>
                <c:pt idx="1">
                  <c:v>3890.918556305298</c:v>
                </c:pt>
                <c:pt idx="2">
                  <c:v>3909.4881163122423</c:v>
                </c:pt>
                <c:pt idx="3">
                  <c:v>3928.057676319187</c:v>
                </c:pt>
                <c:pt idx="4">
                  <c:v>3946.627236326132</c:v>
                </c:pt>
                <c:pt idx="5">
                  <c:v>3965.1967963330767</c:v>
                </c:pt>
                <c:pt idx="6">
                  <c:v>3983.766356340021</c:v>
                </c:pt>
                <c:pt idx="7">
                  <c:v>4002.335916346966</c:v>
                </c:pt>
                <c:pt idx="8">
                  <c:v>4020.9054763539107</c:v>
                </c:pt>
                <c:pt idx="9">
                  <c:v>4039.4750363608555</c:v>
                </c:pt>
                <c:pt idx="10">
                  <c:v>4058.0445963678</c:v>
                </c:pt>
                <c:pt idx="11">
                  <c:v>4076.6141563747447</c:v>
                </c:pt>
                <c:pt idx="12">
                  <c:v>4095.1837163816895</c:v>
                </c:pt>
                <c:pt idx="13">
                  <c:v>4113.753276388634</c:v>
                </c:pt>
                <c:pt idx="14">
                  <c:v>4132.322836395579</c:v>
                </c:pt>
                <c:pt idx="15">
                  <c:v>4150.892396402523</c:v>
                </c:pt>
                <c:pt idx="16">
                  <c:v>4169.461956409468</c:v>
                </c:pt>
                <c:pt idx="17">
                  <c:v>4188.031516416413</c:v>
                </c:pt>
                <c:pt idx="18">
                  <c:v>4206.601076423358</c:v>
                </c:pt>
                <c:pt idx="19">
                  <c:v>4225.170636430303</c:v>
                </c:pt>
                <c:pt idx="20">
                  <c:v>4243.7401964372475</c:v>
                </c:pt>
                <c:pt idx="21">
                  <c:v>4262.309756444191</c:v>
                </c:pt>
                <c:pt idx="22">
                  <c:v>4280.879316451136</c:v>
                </c:pt>
                <c:pt idx="23">
                  <c:v>4299.448876458081</c:v>
                </c:pt>
                <c:pt idx="24">
                  <c:v>4318.018436465026</c:v>
                </c:pt>
                <c:pt idx="25">
                  <c:v>4336.587996471971</c:v>
                </c:pt>
                <c:pt idx="26">
                  <c:v>4355.1575564789155</c:v>
                </c:pt>
                <c:pt idx="27">
                  <c:v>4373.72711648586</c:v>
                </c:pt>
                <c:pt idx="28">
                  <c:v>4392.296676492805</c:v>
                </c:pt>
                <c:pt idx="29">
                  <c:v>4410.866236499749</c:v>
                </c:pt>
                <c:pt idx="30">
                  <c:v>4429.435796506694</c:v>
                </c:pt>
                <c:pt idx="31">
                  <c:v>4448.005356513639</c:v>
                </c:pt>
                <c:pt idx="32">
                  <c:v>4466.574916520583</c:v>
                </c:pt>
                <c:pt idx="33">
                  <c:v>4485.144476527528</c:v>
                </c:pt>
                <c:pt idx="34">
                  <c:v>4503.714036534473</c:v>
                </c:pt>
                <c:pt idx="35">
                  <c:v>4522.283596541418</c:v>
                </c:pt>
                <c:pt idx="36">
                  <c:v>4540.853156548363</c:v>
                </c:pt>
                <c:pt idx="37">
                  <c:v>4559.4227165553075</c:v>
                </c:pt>
                <c:pt idx="38">
                  <c:v>4577.992276562251</c:v>
                </c:pt>
                <c:pt idx="39">
                  <c:v>4596.561836569196</c:v>
                </c:pt>
                <c:pt idx="40">
                  <c:v>4615.131396576141</c:v>
                </c:pt>
                <c:pt idx="41">
                  <c:v>4633.700956583086</c:v>
                </c:pt>
                <c:pt idx="42">
                  <c:v>4652.270516590031</c:v>
                </c:pt>
                <c:pt idx="43">
                  <c:v>4670.840076596975</c:v>
                </c:pt>
                <c:pt idx="44">
                  <c:v>4689.40963660392</c:v>
                </c:pt>
                <c:pt idx="45">
                  <c:v>4707.979196610865</c:v>
                </c:pt>
                <c:pt idx="46">
                  <c:v>4726.548756617809</c:v>
                </c:pt>
                <c:pt idx="47">
                  <c:v>4745.118316624754</c:v>
                </c:pt>
                <c:pt idx="48">
                  <c:v>4763.687876631699</c:v>
                </c:pt>
                <c:pt idx="49">
                  <c:v>4782.257436638643</c:v>
                </c:pt>
                <c:pt idx="50">
                  <c:v>4800.826996645588</c:v>
                </c:pt>
                <c:pt idx="51">
                  <c:v>4819.396556652533</c:v>
                </c:pt>
                <c:pt idx="52">
                  <c:v>4837.966116659478</c:v>
                </c:pt>
                <c:pt idx="53">
                  <c:v>4856.535676666423</c:v>
                </c:pt>
                <c:pt idx="54">
                  <c:v>4875.1052366733675</c:v>
                </c:pt>
                <c:pt idx="55">
                  <c:v>4893.674796680311</c:v>
                </c:pt>
                <c:pt idx="56">
                  <c:v>4912.244356687256</c:v>
                </c:pt>
                <c:pt idx="57">
                  <c:v>4930.813916694201</c:v>
                </c:pt>
                <c:pt idx="58">
                  <c:v>4949.383476701146</c:v>
                </c:pt>
                <c:pt idx="59">
                  <c:v>4967.953036708091</c:v>
                </c:pt>
                <c:pt idx="60">
                  <c:v>4986.522596715035</c:v>
                </c:pt>
                <c:pt idx="61">
                  <c:v>5005.09215672198</c:v>
                </c:pt>
                <c:pt idx="62">
                  <c:v>5023.661716728925</c:v>
                </c:pt>
                <c:pt idx="63">
                  <c:v>5042.231276735869</c:v>
                </c:pt>
                <c:pt idx="64">
                  <c:v>5060.800836742814</c:v>
                </c:pt>
                <c:pt idx="65">
                  <c:v>5079.370396749759</c:v>
                </c:pt>
                <c:pt idx="66">
                  <c:v>5097.939956756703</c:v>
                </c:pt>
                <c:pt idx="67">
                  <c:v>5116.509516763648</c:v>
                </c:pt>
                <c:pt idx="68">
                  <c:v>5135.079076770593</c:v>
                </c:pt>
                <c:pt idx="69">
                  <c:v>5153.648636777538</c:v>
                </c:pt>
                <c:pt idx="70">
                  <c:v>5172.218196784483</c:v>
                </c:pt>
                <c:pt idx="71">
                  <c:v>5190.7877567914275</c:v>
                </c:pt>
                <c:pt idx="72">
                  <c:v>5209.357316798371</c:v>
                </c:pt>
                <c:pt idx="73">
                  <c:v>5227.926876805316</c:v>
                </c:pt>
                <c:pt idx="74">
                  <c:v>5246.496436812261</c:v>
                </c:pt>
                <c:pt idx="75">
                  <c:v>5265.065996819206</c:v>
                </c:pt>
                <c:pt idx="76">
                  <c:v>5283.635556826151</c:v>
                </c:pt>
                <c:pt idx="77">
                  <c:v>5302.205116833095</c:v>
                </c:pt>
                <c:pt idx="78">
                  <c:v>5320.77467684004</c:v>
                </c:pt>
                <c:pt idx="79">
                  <c:v>5339.344236846985</c:v>
                </c:pt>
                <c:pt idx="80">
                  <c:v>5357.91379685393</c:v>
                </c:pt>
                <c:pt idx="81">
                  <c:v>5376.483356860874</c:v>
                </c:pt>
                <c:pt idx="82">
                  <c:v>5395.052916867819</c:v>
                </c:pt>
                <c:pt idx="83">
                  <c:v>5413.622476874763</c:v>
                </c:pt>
                <c:pt idx="84">
                  <c:v>5432.192036881708</c:v>
                </c:pt>
                <c:pt idx="85">
                  <c:v>5450.761596888653</c:v>
                </c:pt>
                <c:pt idx="86">
                  <c:v>5469.331156895598</c:v>
                </c:pt>
                <c:pt idx="87">
                  <c:v>5487.900716902543</c:v>
                </c:pt>
                <c:pt idx="88">
                  <c:v>5506.470276909487</c:v>
                </c:pt>
                <c:pt idx="89">
                  <c:v>5525.039836916431</c:v>
                </c:pt>
                <c:pt idx="90">
                  <c:v>5543.609396923376</c:v>
                </c:pt>
                <c:pt idx="91">
                  <c:v>5562.178956930321</c:v>
                </c:pt>
                <c:pt idx="92">
                  <c:v>5580.748516937266</c:v>
                </c:pt>
                <c:pt idx="93">
                  <c:v>5599.318076944211</c:v>
                </c:pt>
                <c:pt idx="94">
                  <c:v>5617.887636951155</c:v>
                </c:pt>
                <c:pt idx="95">
                  <c:v>5636.4571969581</c:v>
                </c:pt>
                <c:pt idx="96">
                  <c:v>5655.026756965045</c:v>
                </c:pt>
                <c:pt idx="97">
                  <c:v>5673.59631697199</c:v>
                </c:pt>
                <c:pt idx="98">
                  <c:v>5692.165876978934</c:v>
                </c:pt>
                <c:pt idx="99">
                  <c:v>5710.735436985879</c:v>
                </c:pt>
                <c:pt idx="100">
                  <c:v>5729.304996992823</c:v>
                </c:pt>
                <c:pt idx="101">
                  <c:v>5747.874556999768</c:v>
                </c:pt>
                <c:pt idx="102">
                  <c:v>5766.444117006713</c:v>
                </c:pt>
              </c:numCache>
            </c:numRef>
          </c:val>
          <c:smooth val="0"/>
        </c:ser>
        <c:marker val="1"/>
        <c:axId val="31967792"/>
        <c:axId val="19274673"/>
      </c:lineChart>
      <c:catAx>
        <c:axId val="3196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Variável X 1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74673"/>
        <c:crosses val="autoZero"/>
        <c:auto val="0"/>
        <c:lblOffset val="100"/>
        <c:tickLblSkip val="4"/>
        <c:noMultiLvlLbl val="0"/>
      </c:catAx>
      <c:valAx>
        <c:axId val="19274673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6779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94375"/>
          <c:w val="0.214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ISOLAMENTO DA VARIAÇÃO DA SAZONALIDADE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44"/>
          <c:w val="0.981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Fréres'!$Y$8:$Y$19</c:f>
              <c:numCache>
                <c:ptCount val="12"/>
                <c:pt idx="0">
                  <c:v>0.6253049145277678</c:v>
                </c:pt>
                <c:pt idx="1">
                  <c:v>0.528174135068149</c:v>
                </c:pt>
                <c:pt idx="2">
                  <c:v>0.6261960211574089</c:v>
                </c:pt>
                <c:pt idx="3">
                  <c:v>0.6473573541649159</c:v>
                </c:pt>
                <c:pt idx="4">
                  <c:v>0.6786735194843071</c:v>
                </c:pt>
                <c:pt idx="5">
                  <c:v>0.6720721310822088</c:v>
                </c:pt>
                <c:pt idx="6">
                  <c:v>0.657536734686632</c:v>
                </c:pt>
                <c:pt idx="7">
                  <c:v>0.4527634256303079</c:v>
                </c:pt>
                <c:pt idx="8">
                  <c:v>0.9254466176711341</c:v>
                </c:pt>
                <c:pt idx="9">
                  <c:v>1.195249951974709</c:v>
                </c:pt>
                <c:pt idx="10">
                  <c:v>1.7465640274206484</c:v>
                </c:pt>
                <c:pt idx="11">
                  <c:v>2.1894024509002126</c:v>
                </c:pt>
              </c:numCache>
            </c:numRef>
          </c:val>
          <c:smooth val="0"/>
        </c:ser>
        <c:marker val="1"/>
        <c:axId val="39254330"/>
        <c:axId val="17744651"/>
      </c:lineChart>
      <c:catAx>
        <c:axId val="39254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744651"/>
        <c:crosses val="autoZero"/>
        <c:auto val="0"/>
        <c:lblOffset val="100"/>
        <c:tickLblSkip val="1"/>
        <c:noMultiLvlLbl val="0"/>
      </c:catAx>
      <c:valAx>
        <c:axId val="17744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SAZONALIDADE MÉDIO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543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Realizado X Previsto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2625"/>
          <c:w val="0.91725"/>
          <c:h val="0.72675"/>
        </c:manualLayout>
      </c:layout>
      <c:lineChart>
        <c:grouping val="standard"/>
        <c:varyColors val="0"/>
        <c:ser>
          <c:idx val="0"/>
          <c:order val="0"/>
          <c:tx>
            <c:v>Realizado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ser>
          <c:idx val="1"/>
          <c:order val="1"/>
          <c:tx>
            <c:v>Previsão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Fréres'!$T$183:$T$327</c:f>
              <c:numCache>
                <c:ptCount val="145"/>
                <c:pt idx="0">
                  <c:v>2712.932524966615</c:v>
                </c:pt>
                <c:pt idx="1">
                  <c:v>2503.5853759026004</c:v>
                </c:pt>
                <c:pt idx="2">
                  <c:v>3099.4385764534613</c:v>
                </c:pt>
                <c:pt idx="3">
                  <c:v>3339.1088632241904</c:v>
                </c:pt>
                <c:pt idx="4">
                  <c:v>3464.0691308459564</c:v>
                </c:pt>
                <c:pt idx="5">
                  <c:v>3429.2274335425095</c:v>
                </c:pt>
                <c:pt idx="6">
                  <c:v>3018.4504359286952</c:v>
                </c:pt>
                <c:pt idx="7">
                  <c:v>1924.7703358398987</c:v>
                </c:pt>
                <c:pt idx="8">
                  <c:v>3801.997090578849</c:v>
                </c:pt>
                <c:pt idx="9">
                  <c:v>4698.896461063065</c:v>
                </c:pt>
                <c:pt idx="10">
                  <c:v>6998.018243033624</c:v>
                </c:pt>
                <c:pt idx="11">
                  <c:v>8982.682543223027</c:v>
                </c:pt>
                <c:pt idx="12">
                  <c:v>2869.0485053144093</c:v>
                </c:pt>
                <c:pt idx="13">
                  <c:v>2646.966877820683</c:v>
                </c:pt>
                <c:pt idx="14">
                  <c:v>3276.101737218097</c:v>
                </c:pt>
                <c:pt idx="15">
                  <c:v>3528.533115660724</c:v>
                </c:pt>
                <c:pt idx="16">
                  <c:v>3659.6576242350484</c:v>
                </c:pt>
                <c:pt idx="17">
                  <c:v>3621.9419378925113</c:v>
                </c:pt>
                <c:pt idx="18">
                  <c:v>3187.289543901268</c:v>
                </c:pt>
                <c:pt idx="19">
                  <c:v>2031.934169155286</c:v>
                </c:pt>
                <c:pt idx="20">
                  <c:v>4012.700118147913</c:v>
                </c:pt>
                <c:pt idx="21">
                  <c:v>4958.107687318067</c:v>
                </c:pt>
                <c:pt idx="22">
                  <c:v>7382.292343352837</c:v>
                </c:pt>
                <c:pt idx="23">
                  <c:v>9473.691373918107</c:v>
                </c:pt>
                <c:pt idx="24">
                  <c:v>3025.1644856622033</c:v>
                </c:pt>
                <c:pt idx="25">
                  <c:v>2790.3483797387653</c:v>
                </c:pt>
                <c:pt idx="26">
                  <c:v>3452.7648979827327</c:v>
                </c:pt>
                <c:pt idx="27">
                  <c:v>3717.957368097258</c:v>
                </c:pt>
                <c:pt idx="28">
                  <c:v>3855.2461176241413</c:v>
                </c:pt>
                <c:pt idx="29">
                  <c:v>3814.6564422425126</c:v>
                </c:pt>
                <c:pt idx="30">
                  <c:v>3356.1286518738407</c:v>
                </c:pt>
                <c:pt idx="31">
                  <c:v>2139.098002470673</c:v>
                </c:pt>
                <c:pt idx="32">
                  <c:v>4223.403145716976</c:v>
                </c:pt>
                <c:pt idx="33">
                  <c:v>5217.31891357307</c:v>
                </c:pt>
                <c:pt idx="34">
                  <c:v>7766.56644367205</c:v>
                </c:pt>
                <c:pt idx="35">
                  <c:v>9964.70020461319</c:v>
                </c:pt>
                <c:pt idx="36">
                  <c:v>3181.2804660099982</c:v>
                </c:pt>
                <c:pt idx="37">
                  <c:v>2933.729881656848</c:v>
                </c:pt>
                <c:pt idx="38">
                  <c:v>3629.4280587473677</c:v>
                </c:pt>
                <c:pt idx="39">
                  <c:v>3907.3816205337916</c:v>
                </c:pt>
                <c:pt idx="40">
                  <c:v>4050.834611013233</c:v>
                </c:pt>
                <c:pt idx="41">
                  <c:v>4007.3709465925144</c:v>
                </c:pt>
                <c:pt idx="42">
                  <c:v>3524.9677598464136</c:v>
                </c:pt>
                <c:pt idx="43">
                  <c:v>2246.26183578606</c:v>
                </c:pt>
                <c:pt idx="44">
                  <c:v>4434.106173286041</c:v>
                </c:pt>
                <c:pt idx="45">
                  <c:v>5476.530139828073</c:v>
                </c:pt>
                <c:pt idx="46">
                  <c:v>8150.840543991262</c:v>
                </c:pt>
                <c:pt idx="47">
                  <c:v>10455.709035308268</c:v>
                </c:pt>
                <c:pt idx="48">
                  <c:v>3337.3964463577922</c:v>
                </c:pt>
                <c:pt idx="49">
                  <c:v>3077.11138357493</c:v>
                </c:pt>
                <c:pt idx="50">
                  <c:v>3806.0912195120036</c:v>
                </c:pt>
                <c:pt idx="51">
                  <c:v>4096.805872970326</c:v>
                </c:pt>
                <c:pt idx="52">
                  <c:v>4246.423104402325</c:v>
                </c:pt>
                <c:pt idx="53">
                  <c:v>4200.085450942516</c:v>
                </c:pt>
                <c:pt idx="54">
                  <c:v>3693.8068678189866</c:v>
                </c:pt>
                <c:pt idx="55">
                  <c:v>2353.425669101447</c:v>
                </c:pt>
                <c:pt idx="56">
                  <c:v>4644.809200855104</c:v>
                </c:pt>
                <c:pt idx="57">
                  <c:v>5735.741366083074</c:v>
                </c:pt>
                <c:pt idx="58">
                  <c:v>8535.114644310475</c:v>
                </c:pt>
                <c:pt idx="59">
                  <c:v>10946.71786600335</c:v>
                </c:pt>
                <c:pt idx="60">
                  <c:v>3493.5124267055867</c:v>
                </c:pt>
                <c:pt idx="61">
                  <c:v>3220.492885493013</c:v>
                </c:pt>
                <c:pt idx="62">
                  <c:v>3982.7543802766395</c:v>
                </c:pt>
                <c:pt idx="63">
                  <c:v>4286.230125406859</c:v>
                </c:pt>
                <c:pt idx="64">
                  <c:v>4442.011597791417</c:v>
                </c:pt>
                <c:pt idx="65">
                  <c:v>4392.799955292518</c:v>
                </c:pt>
                <c:pt idx="66">
                  <c:v>3862.645975791559</c:v>
                </c:pt>
                <c:pt idx="67">
                  <c:v>2460.5895024168344</c:v>
                </c:pt>
                <c:pt idx="68">
                  <c:v>4855.512228424168</c:v>
                </c:pt>
                <c:pt idx="69">
                  <c:v>5994.952592338078</c:v>
                </c:pt>
                <c:pt idx="70">
                  <c:v>8919.388744629689</c:v>
                </c:pt>
                <c:pt idx="71">
                  <c:v>11437.726696698432</c:v>
                </c:pt>
                <c:pt idx="72">
                  <c:v>3649.6284070533807</c:v>
                </c:pt>
                <c:pt idx="73">
                  <c:v>3363.874387411095</c:v>
                </c:pt>
                <c:pt idx="74">
                  <c:v>4159.4175410412745</c:v>
                </c:pt>
                <c:pt idx="75">
                  <c:v>4475.654377843393</c:v>
                </c:pt>
                <c:pt idx="76">
                  <c:v>4637.60009118051</c:v>
                </c:pt>
                <c:pt idx="77">
                  <c:v>4585.51445964252</c:v>
                </c:pt>
                <c:pt idx="78">
                  <c:v>4031.485083764132</c:v>
                </c:pt>
                <c:pt idx="79">
                  <c:v>2567.753335732222</c:v>
                </c:pt>
                <c:pt idx="80">
                  <c:v>5066.215255993232</c:v>
                </c:pt>
                <c:pt idx="81">
                  <c:v>6254.16381859308</c:v>
                </c:pt>
                <c:pt idx="82">
                  <c:v>9303.662844948902</c:v>
                </c:pt>
                <c:pt idx="83">
                  <c:v>11928.73552739351</c:v>
                </c:pt>
                <c:pt idx="84">
                  <c:v>3805.744387401175</c:v>
                </c:pt>
                <c:pt idx="85">
                  <c:v>3507.2558893291775</c:v>
                </c:pt>
                <c:pt idx="86">
                  <c:v>4336.08070180591</c:v>
                </c:pt>
                <c:pt idx="87">
                  <c:v>4665.078630279928</c:v>
                </c:pt>
                <c:pt idx="88">
                  <c:v>4833.188584569602</c:v>
                </c:pt>
                <c:pt idx="89">
                  <c:v>4778.228963992521</c:v>
                </c:pt>
                <c:pt idx="90">
                  <c:v>4200.324191736705</c:v>
                </c:pt>
                <c:pt idx="91">
                  <c:v>2674.9171690476087</c:v>
                </c:pt>
                <c:pt idx="92">
                  <c:v>5276.918283562295</c:v>
                </c:pt>
                <c:pt idx="93">
                  <c:v>6513.375044848082</c:v>
                </c:pt>
                <c:pt idx="94">
                  <c:v>9687.936945268115</c:v>
                </c:pt>
                <c:pt idx="95">
                  <c:v>12419.744358088592</c:v>
                </c:pt>
                <c:pt idx="96">
                  <c:v>3961.86036774897</c:v>
                </c:pt>
                <c:pt idx="97">
                  <c:v>3650.6373912472604</c:v>
                </c:pt>
                <c:pt idx="98">
                  <c:v>4512.743862570545</c:v>
                </c:pt>
                <c:pt idx="99">
                  <c:v>4854.502882716461</c:v>
                </c:pt>
                <c:pt idx="100">
                  <c:v>5028.7770779586945</c:v>
                </c:pt>
                <c:pt idx="101">
                  <c:v>4970.9434683425225</c:v>
                </c:pt>
                <c:pt idx="102">
                  <c:v>4369.163299709277</c:v>
                </c:pt>
                <c:pt idx="103">
                  <c:v>2782.081002362996</c:v>
                </c:pt>
                <c:pt idx="104">
                  <c:v>5487.621311131359</c:v>
                </c:pt>
                <c:pt idx="105">
                  <c:v>6772.586271103086</c:v>
                </c:pt>
                <c:pt idx="106">
                  <c:v>10072.211045587328</c:v>
                </c:pt>
                <c:pt idx="107">
                  <c:v>12910.75318878367</c:v>
                </c:pt>
                <c:pt idx="108">
                  <c:v>4117.976348096764</c:v>
                </c:pt>
                <c:pt idx="109">
                  <c:v>3794.0188931653424</c:v>
                </c:pt>
                <c:pt idx="110">
                  <c:v>4689.407023335181</c:v>
                </c:pt>
                <c:pt idx="111">
                  <c:v>5043.927135152995</c:v>
                </c:pt>
                <c:pt idx="112">
                  <c:v>5224.365571347787</c:v>
                </c:pt>
                <c:pt idx="113">
                  <c:v>5163.657972692524</c:v>
                </c:pt>
                <c:pt idx="114">
                  <c:v>4538.00240768185</c:v>
                </c:pt>
                <c:pt idx="115">
                  <c:v>2889.2448356783825</c:v>
                </c:pt>
                <c:pt idx="116">
                  <c:v>5698.324338700422</c:v>
                </c:pt>
                <c:pt idx="117">
                  <c:v>7031.797497358088</c:v>
                </c:pt>
                <c:pt idx="118">
                  <c:v>10456.48514590654</c:v>
                </c:pt>
                <c:pt idx="119">
                  <c:v>13401.762019478752</c:v>
                </c:pt>
                <c:pt idx="120">
                  <c:v>4274.092328444559</c:v>
                </c:pt>
                <c:pt idx="121">
                  <c:v>3937.4003950834253</c:v>
                </c:pt>
                <c:pt idx="122">
                  <c:v>4866.070184099817</c:v>
                </c:pt>
                <c:pt idx="123">
                  <c:v>5233.35138758953</c:v>
                </c:pt>
                <c:pt idx="124">
                  <c:v>5419.954064736879</c:v>
                </c:pt>
                <c:pt idx="125">
                  <c:v>5356.372477042526</c:v>
                </c:pt>
                <c:pt idx="126">
                  <c:v>4706.841515654423</c:v>
                </c:pt>
                <c:pt idx="127">
                  <c:v>2996.40866899377</c:v>
                </c:pt>
                <c:pt idx="128">
                  <c:v>5909.027366269486</c:v>
                </c:pt>
                <c:pt idx="129">
                  <c:v>7291.00872361309</c:v>
                </c:pt>
                <c:pt idx="130">
                  <c:v>10840.759246225753</c:v>
                </c:pt>
                <c:pt idx="131">
                  <c:v>13892.770850173833</c:v>
                </c:pt>
                <c:pt idx="132">
                  <c:v>4430.208308792353</c:v>
                </c:pt>
                <c:pt idx="133">
                  <c:v>4080.7818970015073</c:v>
                </c:pt>
                <c:pt idx="134">
                  <c:v>5042.733344864452</c:v>
                </c:pt>
                <c:pt idx="135">
                  <c:v>5422.775640026062</c:v>
                </c:pt>
                <c:pt idx="136">
                  <c:v>5615.5425581259715</c:v>
                </c:pt>
                <c:pt idx="137">
                  <c:v>5549.086981392528</c:v>
                </c:pt>
                <c:pt idx="138">
                  <c:v>4875.680623626996</c:v>
                </c:pt>
                <c:pt idx="139">
                  <c:v>3103.5725023091572</c:v>
                </c:pt>
                <c:pt idx="140">
                  <c:v>6119.73039383855</c:v>
                </c:pt>
                <c:pt idx="141">
                  <c:v>7550.219949868094</c:v>
                </c:pt>
                <c:pt idx="142">
                  <c:v>11225.033346544966</c:v>
                </c:pt>
                <c:pt idx="143">
                  <c:v>14383.779680868915</c:v>
                </c:pt>
                <c:pt idx="144">
                  <c:v>4586.324289140147</c:v>
                </c:pt>
              </c:numCache>
            </c:numRef>
          </c:val>
          <c:smooth val="0"/>
        </c:ser>
        <c:marker val="1"/>
        <c:axId val="25484132"/>
        <c:axId val="28030597"/>
      </c:lineChart>
      <c:catAx>
        <c:axId val="2548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030597"/>
        <c:crosses val="autoZero"/>
        <c:auto val="0"/>
        <c:lblOffset val="100"/>
        <c:tickLblSkip val="6"/>
        <c:noMultiLvlLbl val="0"/>
      </c:catAx>
      <c:valAx>
        <c:axId val="28030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Qtde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48413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475"/>
          <c:y val="0.93725"/>
          <c:w val="0.271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Erro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4"/>
          <c:w val="0.917"/>
          <c:h val="0.8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Fréres'!$V$183:$V$285</c:f>
              <c:numCache>
                <c:ptCount val="103"/>
                <c:pt idx="0">
                  <c:v>-102.06747503338511</c:v>
                </c:pt>
                <c:pt idx="1">
                  <c:v>-168.4146240973996</c:v>
                </c:pt>
                <c:pt idx="2">
                  <c:v>346.43857645346134</c:v>
                </c:pt>
                <c:pt idx="3">
                  <c:v>617.1088632241904</c:v>
                </c:pt>
                <c:pt idx="4">
                  <c:v>518.0691308459564</c:v>
                </c:pt>
                <c:pt idx="5">
                  <c:v>393.2274335425095</c:v>
                </c:pt>
                <c:pt idx="6">
                  <c:v>736.4504359286952</c:v>
                </c:pt>
                <c:pt idx="7">
                  <c:v>-287.22966416010127</c:v>
                </c:pt>
                <c:pt idx="8">
                  <c:v>879.9970905788491</c:v>
                </c:pt>
                <c:pt idx="9">
                  <c:v>397.89646106306463</c:v>
                </c:pt>
                <c:pt idx="10">
                  <c:v>1234.0182430336235</c:v>
                </c:pt>
                <c:pt idx="11">
                  <c:v>1670.682543223027</c:v>
                </c:pt>
                <c:pt idx="12">
                  <c:v>328.04850531440934</c:v>
                </c:pt>
                <c:pt idx="13">
                  <c:v>173.96687782068284</c:v>
                </c:pt>
                <c:pt idx="14">
                  <c:v>245.1017372180968</c:v>
                </c:pt>
                <c:pt idx="15">
                  <c:v>273.533115660724</c:v>
                </c:pt>
                <c:pt idx="16">
                  <c:v>-116.34237576495161</c:v>
                </c:pt>
                <c:pt idx="17">
                  <c:v>391.9419378925113</c:v>
                </c:pt>
                <c:pt idx="18">
                  <c:v>159.2895439012682</c:v>
                </c:pt>
                <c:pt idx="19">
                  <c:v>272.9341691552861</c:v>
                </c:pt>
                <c:pt idx="20">
                  <c:v>417.70011814791314</c:v>
                </c:pt>
                <c:pt idx="21">
                  <c:v>484.1076873180673</c:v>
                </c:pt>
                <c:pt idx="22">
                  <c:v>544.2923433528367</c:v>
                </c:pt>
                <c:pt idx="23">
                  <c:v>1116.6913739181073</c:v>
                </c:pt>
                <c:pt idx="24">
                  <c:v>-87.83551433779667</c:v>
                </c:pt>
                <c:pt idx="25">
                  <c:v>-215.6516202612347</c:v>
                </c:pt>
                <c:pt idx="26">
                  <c:v>-594.2351020172673</c:v>
                </c:pt>
                <c:pt idx="27">
                  <c:v>194.95736809725804</c:v>
                </c:pt>
                <c:pt idx="28">
                  <c:v>-81.75388237585867</c:v>
                </c:pt>
                <c:pt idx="29">
                  <c:v>-173.34355775748736</c:v>
                </c:pt>
                <c:pt idx="30">
                  <c:v>96.12865187384068</c:v>
                </c:pt>
                <c:pt idx="31">
                  <c:v>566.0980024706728</c:v>
                </c:pt>
                <c:pt idx="32">
                  <c:v>694.4031457169758</c:v>
                </c:pt>
                <c:pt idx="33">
                  <c:v>6.318913573069949</c:v>
                </c:pt>
                <c:pt idx="34">
                  <c:v>152.5664436720499</c:v>
                </c:pt>
                <c:pt idx="35">
                  <c:v>710.7002046131893</c:v>
                </c:pt>
                <c:pt idx="36">
                  <c:v>-193.71953399000176</c:v>
                </c:pt>
                <c:pt idx="37">
                  <c:v>-154.2701183431518</c:v>
                </c:pt>
                <c:pt idx="38">
                  <c:v>-88.57194125263231</c:v>
                </c:pt>
                <c:pt idx="39">
                  <c:v>-606.6183794662084</c:v>
                </c:pt>
                <c:pt idx="40">
                  <c:v>-479.1653889867671</c:v>
                </c:pt>
                <c:pt idx="41">
                  <c:v>-531.6290534074856</c:v>
                </c:pt>
                <c:pt idx="42">
                  <c:v>-138.03224015358637</c:v>
                </c:pt>
                <c:pt idx="43">
                  <c:v>-2396.73816421394</c:v>
                </c:pt>
                <c:pt idx="44">
                  <c:v>-304.89382671395924</c:v>
                </c:pt>
                <c:pt idx="45">
                  <c:v>51.530139828072606</c:v>
                </c:pt>
                <c:pt idx="46">
                  <c:v>-163.15945600873783</c:v>
                </c:pt>
                <c:pt idx="47">
                  <c:v>-195.29096469173237</c:v>
                </c:pt>
                <c:pt idx="48">
                  <c:v>-295.60355364220777</c:v>
                </c:pt>
                <c:pt idx="49">
                  <c:v>-1214.8886164250698</c:v>
                </c:pt>
                <c:pt idx="50">
                  <c:v>-347.9087804879964</c:v>
                </c:pt>
                <c:pt idx="51">
                  <c:v>-27.194127029673837</c:v>
                </c:pt>
                <c:pt idx="52">
                  <c:v>-400.5768955976746</c:v>
                </c:pt>
                <c:pt idx="53">
                  <c:v>-554.9145490574838</c:v>
                </c:pt>
                <c:pt idx="54">
                  <c:v>-271.1931321810134</c:v>
                </c:pt>
                <c:pt idx="55">
                  <c:v>630.425669101447</c:v>
                </c:pt>
                <c:pt idx="56">
                  <c:v>-403.1907991448961</c:v>
                </c:pt>
                <c:pt idx="57">
                  <c:v>-1186.2586339169256</c:v>
                </c:pt>
                <c:pt idx="58">
                  <c:v>-1322.8853556895247</c:v>
                </c:pt>
                <c:pt idx="59">
                  <c:v>-384.2821339966504</c:v>
                </c:pt>
                <c:pt idx="60">
                  <c:v>-522.4875732944133</c:v>
                </c:pt>
                <c:pt idx="61">
                  <c:v>-736.5071145069869</c:v>
                </c:pt>
                <c:pt idx="62">
                  <c:v>-527.2456197233605</c:v>
                </c:pt>
                <c:pt idx="63">
                  <c:v>10.23012540685886</c:v>
                </c:pt>
                <c:pt idx="64">
                  <c:v>-516.9884022085826</c:v>
                </c:pt>
                <c:pt idx="65">
                  <c:v>-284.20004470748245</c:v>
                </c:pt>
                <c:pt idx="66">
                  <c:v>339.64597579155907</c:v>
                </c:pt>
                <c:pt idx="67">
                  <c:v>639.5895024168344</c:v>
                </c:pt>
                <c:pt idx="68">
                  <c:v>-366.4877715758321</c:v>
                </c:pt>
                <c:pt idx="69">
                  <c:v>-877.0474076619221</c:v>
                </c:pt>
                <c:pt idx="70">
                  <c:v>-1883.6112553703115</c:v>
                </c:pt>
                <c:pt idx="71">
                  <c:v>-2478.2733033015684</c:v>
                </c:pt>
                <c:pt idx="72">
                  <c:v>1010.6284070533807</c:v>
                </c:pt>
                <c:pt idx="73">
                  <c:v>464.8743874110951</c:v>
                </c:pt>
                <c:pt idx="74">
                  <c:v>831.4175410412745</c:v>
                </c:pt>
                <c:pt idx="75">
                  <c:v>735.6543778433934</c:v>
                </c:pt>
                <c:pt idx="76">
                  <c:v>1708.6000911805104</c:v>
                </c:pt>
                <c:pt idx="77">
                  <c:v>599.5144596425198</c:v>
                </c:pt>
                <c:pt idx="78">
                  <c:v>-185.514916235868</c:v>
                </c:pt>
                <c:pt idx="79">
                  <c:v>834.7533357322218</c:v>
                </c:pt>
                <c:pt idx="80">
                  <c:v>-154.78474400676805</c:v>
                </c:pt>
                <c:pt idx="81">
                  <c:v>-169.83618140692033</c:v>
                </c:pt>
                <c:pt idx="82">
                  <c:v>-538.3371550510983</c:v>
                </c:pt>
                <c:pt idx="83">
                  <c:v>-1146.26447260649</c:v>
                </c:pt>
                <c:pt idx="84">
                  <c:v>-128.25561259882488</c:v>
                </c:pt>
                <c:pt idx="85">
                  <c:v>345.25588932917753</c:v>
                </c:pt>
                <c:pt idx="86">
                  <c:v>50.080701805910394</c:v>
                </c:pt>
                <c:pt idx="87">
                  <c:v>-210.9213697200721</c:v>
                </c:pt>
                <c:pt idx="88">
                  <c:v>-186.81141543039757</c:v>
                </c:pt>
                <c:pt idx="89">
                  <c:v>-73.77103600747887</c:v>
                </c:pt>
                <c:pt idx="90">
                  <c:v>-431.67580826329504</c:v>
                </c:pt>
                <c:pt idx="91">
                  <c:v>1035.9171690476087</c:v>
                </c:pt>
                <c:pt idx="92">
                  <c:v>-654.0817164377049</c:v>
                </c:pt>
                <c:pt idx="93">
                  <c:v>-467.6249551519177</c:v>
                </c:pt>
                <c:pt idx="94">
                  <c:v>102.93694526811487</c:v>
                </c:pt>
                <c:pt idx="95">
                  <c:v>-158.25564191140802</c:v>
                </c:pt>
                <c:pt idx="96">
                  <c:v>-386.13963225103</c:v>
                </c:pt>
                <c:pt idx="97">
                  <c:v>86.63739124726044</c:v>
                </c:pt>
                <c:pt idx="98">
                  <c:v>-64.25613742945461</c:v>
                </c:pt>
                <c:pt idx="99">
                  <c:v>121.50288271646059</c:v>
                </c:pt>
                <c:pt idx="100">
                  <c:v>-283.22292204130554</c:v>
                </c:pt>
                <c:pt idx="101">
                  <c:v>672.9434683425225</c:v>
                </c:pt>
                <c:pt idx="102">
                  <c:v>2938.1632997092775</c:v>
                </c:pt>
              </c:numCache>
            </c:numRef>
          </c:val>
          <c:smooth val="0"/>
        </c:ser>
        <c:marker val="1"/>
        <c:axId val="50948782"/>
        <c:axId val="55885855"/>
      </c:lineChart>
      <c:catAx>
        <c:axId val="509487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55885855"/>
        <c:crosses val="autoZero"/>
        <c:auto val="0"/>
        <c:lblOffset val="100"/>
        <c:tickLblSkip val="1"/>
        <c:noMultiLvlLbl val="0"/>
      </c:catAx>
      <c:valAx>
        <c:axId val="5588585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9487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81"/>
          <c:w val="0.8895"/>
          <c:h val="0.74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axId val="66670532"/>
        <c:axId val="63163877"/>
      </c:scatterChart>
      <c:valAx>
        <c:axId val="6667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3877"/>
        <c:crosses val="autoZero"/>
        <c:crossBetween val="midCat"/>
        <c:dispUnits/>
        <c:majorUnit val="10"/>
      </c:valAx>
      <c:valAx>
        <c:axId val="63163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0532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175"/>
          <c:y val="0.9025"/>
          <c:w val="0.26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x Insumos</a:t>
            </a:r>
          </a:p>
        </c:rich>
      </c:tx>
      <c:layout>
        <c:manualLayout>
          <c:xMode val="factor"/>
          <c:yMode val="factor"/>
          <c:x val="-0.029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31"/>
          <c:w val="0.900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'G10-G11'!$B$3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'G10-G11'!$A$4:$A$14</c:f>
              <c:numCache/>
            </c:numRef>
          </c:cat>
          <c:val>
            <c:numRef>
              <c:f>'G10-G11'!$B$4:$B$14</c:f>
              <c:numCache/>
            </c:numRef>
          </c:val>
          <c:smooth val="0"/>
        </c:ser>
        <c:marker val="1"/>
        <c:axId val="33210648"/>
        <c:axId val="30460377"/>
      </c:lineChart>
      <c:catAx>
        <c:axId val="33210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205"/>
              <c:y val="0.07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60377"/>
        <c:crosses val="autoZero"/>
        <c:auto val="1"/>
        <c:lblOffset val="100"/>
        <c:tickLblSkip val="1"/>
        <c:noMultiLvlLbl val="0"/>
      </c:catAx>
      <c:valAx>
        <c:axId val="30460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1064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Custo variável unitário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545"/>
          <c:w val="0.8942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'G10-G11'!$E$3</c:f>
              <c:strCache>
                <c:ptCount val="1"/>
                <c:pt idx="0">
                  <c:v>cvu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'G10-G11'!$B$5:$B$14</c:f>
              <c:numCache/>
            </c:numRef>
          </c:cat>
          <c:val>
            <c:numRef>
              <c:f>'G10-G11'!$E$5:$E$12</c:f>
              <c:numCache/>
            </c:numRef>
          </c:val>
          <c:smooth val="0"/>
        </c:ser>
        <c:marker val="1"/>
        <c:axId val="5707938"/>
        <c:axId val="51371443"/>
      </c:lineChart>
      <c:catAx>
        <c:axId val="5707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12"/>
              <c:y val="0.07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71443"/>
        <c:crosses val="autoZero"/>
        <c:auto val="1"/>
        <c:lblOffset val="100"/>
        <c:tickLblSkip val="1"/>
        <c:noMultiLvlLbl val="0"/>
      </c:catAx>
      <c:valAx>
        <c:axId val="51371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cvu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79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75"/>
          <c:y val="0.00775"/>
          <c:w val="0.257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Média e Produtividade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975"/>
          <c:w val="0.90225"/>
          <c:h val="0.7167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'G10-G11'!$D$1:$D$2</c:f>
              <c:strCache>
                <c:ptCount val="1"/>
                <c:pt idx="0">
                  <c:v>produção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numRef>
              <c:f>'G10-G11'!$A$5:$A$14</c:f>
              <c:numCache/>
            </c:numRef>
          </c:cat>
          <c:val>
            <c:numRef>
              <c:f>'G10-G11'!$D$5:$D$14</c:f>
              <c:numCache/>
            </c:numRef>
          </c:val>
          <c:smooth val="0"/>
        </c:ser>
        <c:ser>
          <c:idx val="1"/>
          <c:order val="1"/>
          <c:tx>
            <c:strRef>
              <c:f>'G10-G11'!$C$1:$C$2</c:f>
              <c:strCache>
                <c:ptCount val="1"/>
                <c:pt idx="0">
                  <c:v>produção  média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'G10-G11'!$C$5:$C$14</c:f>
              <c:numCache/>
            </c:numRef>
          </c:val>
          <c:smooth val="0"/>
        </c:ser>
        <c:marker val="1"/>
        <c:axId val="59689804"/>
        <c:axId val="337325"/>
      </c:lineChart>
      <c:catAx>
        <c:axId val="59689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de mat primas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25"/>
        <c:crosses val="autoZero"/>
        <c:auto val="1"/>
        <c:lblOffset val="100"/>
        <c:tickLblSkip val="1"/>
        <c:noMultiLvlLbl val="0"/>
      </c:catAx>
      <c:valAx>
        <c:axId val="337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média x MP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89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"/>
          <c:y val="0.91225"/>
          <c:w val="0.684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(Totais)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885"/>
          <c:w val="0.9635"/>
          <c:h val="0.80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'G12-13-14-15-16'!$C$4:$C$14</c:f>
              <c:numCache/>
            </c:numRef>
          </c:yVal>
          <c:smooth val="1"/>
        </c:ser>
        <c:ser>
          <c:idx val="2"/>
          <c:order val="1"/>
          <c:tx>
            <c:strRef>
              <c:f>'G12-13-14-15-16'!$F$3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'G12-13-14-15-16'!$F$4:$F$14</c:f>
              <c:numCache/>
            </c:numRef>
          </c:yVal>
          <c:smooth val="1"/>
        </c:ser>
        <c:ser>
          <c:idx val="3"/>
          <c:order val="2"/>
          <c:tx>
            <c:strRef>
              <c:f>'G12-13-14-15-16'!$E$3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'G12-13-14-15-16'!$E$4:$E$14</c:f>
              <c:numCache/>
            </c:numRef>
          </c:yVal>
          <c:smooth val="1"/>
        </c:ser>
        <c:axId val="3035926"/>
        <c:axId val="27323335"/>
      </c:scatterChart>
      <c:valAx>
        <c:axId val="303592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23335"/>
        <c:crosses val="autoZero"/>
        <c:crossBetween val="midCat"/>
        <c:dispUnits/>
      </c:valAx>
      <c:valAx>
        <c:axId val="27323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59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0125"/>
          <c:w val="0.6102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875"/>
          <c:w val="0.96875"/>
          <c:h val="0.8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44583424"/>
        <c:axId val="65706497"/>
      </c:scatterChart>
      <c:valAx>
        <c:axId val="4458342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06497"/>
        <c:crosses val="autoZero"/>
        <c:crossBetween val="midCat"/>
        <c:dispUnits/>
        <c:minorUnit val="5"/>
      </c:valAx>
      <c:valAx>
        <c:axId val="65706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83424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2"/>
          <c:w val="0.838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55"/>
          <c:w val="0.9635"/>
          <c:h val="0.812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0"/>
            <c:dispRSqr val="0"/>
          </c:trendline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54487562"/>
        <c:axId val="20626011"/>
      </c:scatterChart>
      <c:valAx>
        <c:axId val="5448756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26011"/>
        <c:crosses val="autoZero"/>
        <c:crossBetween val="midCat"/>
        <c:dispUnits/>
        <c:minorUnit val="5"/>
      </c:valAx>
      <c:valAx>
        <c:axId val="20626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87562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5"/>
          <c:y val="0.90425"/>
          <c:w val="0.800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5"/>
          <c:w val="0.973"/>
          <c:h val="0.8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'G17-18-G19'!$J$4:$J$14</c:f>
              <c:numCache/>
            </c:numRef>
          </c:yVal>
          <c:smooth val="1"/>
        </c:ser>
        <c:ser>
          <c:idx val="1"/>
          <c:order val="1"/>
          <c:tx>
            <c:strRef>
              <c:f>'G17-18-G19'!$F$3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'G17-18-G19'!$F$4:$F$14</c:f>
              <c:numCache/>
            </c:numRef>
          </c:yVal>
          <c:smooth val="1"/>
        </c:ser>
        <c:ser>
          <c:idx val="2"/>
          <c:order val="2"/>
          <c:tx>
            <c:strRef>
              <c:f>'G17-18-G19'!$C$3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'G17-18-G19'!$C$4:$C$14</c:f>
              <c:numCache/>
            </c:numRef>
          </c:yVal>
          <c:smooth val="1"/>
        </c:ser>
        <c:ser>
          <c:idx val="3"/>
          <c:order val="3"/>
          <c:tx>
            <c:strRef>
              <c:f>'G17-18-G19'!$E$3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'G17-18-G19'!$E$4:$E$14</c:f>
              <c:numCache/>
            </c:numRef>
          </c:yVal>
          <c:smooth val="1"/>
        </c:ser>
        <c:ser>
          <c:idx val="4"/>
          <c:order val="4"/>
          <c:tx>
            <c:strRef>
              <c:f>'G17-18-G19'!$K$3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'G17-18-G19'!$K$4:$K$14</c:f>
              <c:numCache/>
            </c:numRef>
          </c:yVal>
          <c:smooth val="1"/>
        </c:ser>
        <c:axId val="51416372"/>
        <c:axId val="60094165"/>
      </c:scatterChart>
      <c:valAx>
        <c:axId val="5141637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292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4165"/>
        <c:crosses val="autoZero"/>
        <c:crossBetween val="midCat"/>
        <c:dispUnits/>
      </c:valAx>
      <c:valAx>
        <c:axId val="60094165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163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835"/>
          <c:w val="0.699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5925"/>
          <c:w val="0.92425"/>
          <c:h val="0.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'G17-18-G19'!$B$5:$B$14</c:f>
              <c:numCache/>
            </c:numRef>
          </c:yVal>
          <c:smooth val="1"/>
        </c:ser>
        <c:ser>
          <c:idx val="1"/>
          <c:order val="1"/>
          <c:tx>
            <c:strRef>
              <c:f>'G17-18-G19'!$D$3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'G17-18-G19'!$D$5:$D$14</c:f>
              <c:numCache/>
            </c:numRef>
          </c:yVal>
          <c:smooth val="1"/>
        </c:ser>
        <c:ser>
          <c:idx val="2"/>
          <c:order val="2"/>
          <c:tx>
            <c:strRef>
              <c:f>'G17-18-G19'!$I$3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'G17-18-G19'!$I$5:$I$14</c:f>
              <c:numCache/>
            </c:numRef>
          </c:yVal>
          <c:smooth val="1"/>
        </c:ser>
        <c:ser>
          <c:idx val="3"/>
          <c:order val="3"/>
          <c:tx>
            <c:strRef>
              <c:f>'G17-18-G19'!$G$3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'G17-18-G19'!$G$5:$G$14</c:f>
              <c:numCache/>
            </c:numRef>
          </c:yVal>
          <c:smooth val="1"/>
        </c:ser>
        <c:ser>
          <c:idx val="4"/>
          <c:order val="4"/>
          <c:tx>
            <c:strRef>
              <c:f>'G17-18-G19'!$H$3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'G17-18-G19'!$A$5:$A$14</c:f>
              <c:numCache/>
            </c:numRef>
          </c:xVal>
          <c:yVal>
            <c:numRef>
              <c:f>'G17-18-G19'!$H$5:$H$14</c:f>
              <c:numCache/>
            </c:numRef>
          </c:yVal>
          <c:smooth val="1"/>
        </c:ser>
        <c:axId val="3976574"/>
        <c:axId val="35789167"/>
      </c:scatterChart>
      <c:valAx>
        <c:axId val="397657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1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9167"/>
        <c:crosses val="autoZero"/>
        <c:crossBetween val="midCat"/>
        <c:dispUnits/>
      </c:valAx>
      <c:valAx>
        <c:axId val="3578916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605"/>
          <c:y val="0.8775"/>
          <c:w val="0.843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125"/>
          <c:w val="0.963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'G20-21'!$J$4:$J$14</c:f>
              <c:numCache/>
            </c:numRef>
          </c:yVal>
          <c:smooth val="1"/>
        </c:ser>
        <c:ser>
          <c:idx val="1"/>
          <c:order val="1"/>
          <c:tx>
            <c:strRef>
              <c:f>'G20-21'!$F$3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'G20-21'!$F$4:$F$14</c:f>
              <c:numCache/>
            </c:numRef>
          </c:yVal>
          <c:smooth val="1"/>
        </c:ser>
        <c:ser>
          <c:idx val="2"/>
          <c:order val="2"/>
          <c:tx>
            <c:strRef>
              <c:f>'G20-21'!$C$3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'G20-21'!$C$4:$C$14</c:f>
              <c:numCache/>
            </c:numRef>
          </c:yVal>
          <c:smooth val="1"/>
        </c:ser>
        <c:ser>
          <c:idx val="3"/>
          <c:order val="3"/>
          <c:tx>
            <c:strRef>
              <c:f>'G20-21'!$E$3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'G20-21'!$E$4:$E$14</c:f>
              <c:numCache/>
            </c:numRef>
          </c:yVal>
          <c:smooth val="1"/>
        </c:ser>
        <c:ser>
          <c:idx val="4"/>
          <c:order val="4"/>
          <c:tx>
            <c:strRef>
              <c:f>'G20-21'!$K$3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'G20-21'!$K$4:$K$14</c:f>
              <c:numCache/>
            </c:numRef>
          </c:yVal>
          <c:smooth val="1"/>
        </c:ser>
        <c:axId val="53667048"/>
        <c:axId val="13241385"/>
      </c:scatterChart>
      <c:valAx>
        <c:axId val="5366704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297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41385"/>
        <c:crosses val="autoZero"/>
        <c:crossBetween val="midCat"/>
        <c:dispUnits/>
      </c:valAx>
      <c:valAx>
        <c:axId val="13241385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670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625"/>
          <c:y val="0.842"/>
          <c:w val="0.740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35"/>
          <c:w val="0.905"/>
          <c:h val="0.7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'G20-21'!$B$5:$B$14</c:f>
              <c:numCache/>
            </c:numRef>
          </c:yVal>
          <c:smooth val="1"/>
        </c:ser>
        <c:ser>
          <c:idx val="1"/>
          <c:order val="1"/>
          <c:tx>
            <c:strRef>
              <c:f>'G20-21'!$D$3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'G20-21'!$D$5:$D$14</c:f>
              <c:numCache/>
            </c:numRef>
          </c:yVal>
          <c:smooth val="1"/>
        </c:ser>
        <c:ser>
          <c:idx val="2"/>
          <c:order val="2"/>
          <c:tx>
            <c:strRef>
              <c:f>'G20-21'!$I$3</c:f>
              <c:strCache>
                <c:ptCount val="1"/>
                <c:pt idx="0">
                  <c:v>Preço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'G20-21'!$I$5:$I$14</c:f>
              <c:numCache/>
            </c:numRef>
          </c:yVal>
          <c:smooth val="1"/>
        </c:ser>
        <c:ser>
          <c:idx val="3"/>
          <c:order val="3"/>
          <c:tx>
            <c:strRef>
              <c:f>'G20-21'!$G$3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'G20-21'!$G$5:$G$14</c:f>
              <c:numCache/>
            </c:numRef>
          </c:yVal>
          <c:smooth val="1"/>
        </c:ser>
        <c:ser>
          <c:idx val="4"/>
          <c:order val="4"/>
          <c:tx>
            <c:strRef>
              <c:f>'G20-21'!$H$3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'G20-21'!$H$5:$H$14</c:f>
              <c:numCache/>
            </c:numRef>
          </c:yVal>
          <c:smooth val="1"/>
        </c:ser>
        <c:axId val="52063602"/>
        <c:axId val="65919235"/>
      </c:scatterChart>
      <c:valAx>
        <c:axId val="5206360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2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19235"/>
        <c:crosses val="autoZero"/>
        <c:crossBetween val="midCat"/>
        <c:dispUnits/>
      </c:valAx>
      <c:valAx>
        <c:axId val="6591923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636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38"/>
          <c:y val="0.88075"/>
          <c:w val="0.894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Oferta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8325"/>
          <c:w val="0.8875"/>
          <c:h val="0.74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'G2'!$I$1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'G2'!$L$7:$L$17</c:f>
              <c:numCache/>
            </c:numRef>
          </c:xVal>
          <c:yVal>
            <c:numRef>
              <c:f>'G2'!$K$7:$K$17</c:f>
              <c:numCache/>
            </c:numRef>
          </c:yVal>
          <c:smooth val="1"/>
        </c:ser>
        <c:axId val="31603982"/>
        <c:axId val="16000383"/>
      </c:scatterChart>
      <c:valAx>
        <c:axId val="31603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00383"/>
        <c:crosses val="autoZero"/>
        <c:crossBetween val="midCat"/>
        <c:dispUnits/>
        <c:majorUnit val="10"/>
      </c:valAx>
      <c:valAx>
        <c:axId val="16000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3982"/>
        <c:crossesAt val="0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075"/>
          <c:y val="0.90225"/>
          <c:w val="0.536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86"/>
          <c:w val="0.964"/>
          <c:h val="0.7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'G22-23'!$J$4:$J$14</c:f>
              <c:numCache/>
            </c:numRef>
          </c:yVal>
          <c:smooth val="1"/>
        </c:ser>
        <c:ser>
          <c:idx val="1"/>
          <c:order val="1"/>
          <c:tx>
            <c:strRef>
              <c:f>'G22-23'!$C$3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'G22-23'!$F$4:$F$14</c:f>
              <c:numCache/>
            </c:numRef>
          </c:yVal>
          <c:smooth val="1"/>
        </c:ser>
        <c:ser>
          <c:idx val="3"/>
          <c:order val="3"/>
          <c:tx>
            <c:strRef>
              <c:f>'G22-23'!$E$3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'G22-23'!$E$4:$E$14</c:f>
              <c:numCache/>
            </c:numRef>
          </c:yVal>
          <c:smooth val="1"/>
        </c:ser>
        <c:ser>
          <c:idx val="4"/>
          <c:order val="4"/>
          <c:tx>
            <c:strRef>
              <c:f>'G22-23'!$K$3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'G22-23'!$A$5:$A$14</c:f>
              <c:numCache/>
            </c:numRef>
          </c:xVal>
          <c:yVal>
            <c:numRef>
              <c:f>'G22-23'!$K$5:$K$14</c:f>
              <c:numCache/>
            </c:numRef>
          </c:yVal>
          <c:smooth val="1"/>
        </c:ser>
        <c:axId val="56402204"/>
        <c:axId val="37857789"/>
      </c:scatterChart>
      <c:valAx>
        <c:axId val="5640220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1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57789"/>
        <c:crosses val="autoZero"/>
        <c:crossBetween val="midCat"/>
        <c:dispUnits/>
      </c:valAx>
      <c:valAx>
        <c:axId val="37857789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022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1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82"/>
          <c:w val="0.91175"/>
          <c:h val="0.64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'G22-23'!$B$4:$B$14</c:f>
              <c:numCache/>
            </c:numRef>
          </c:yVal>
          <c:smooth val="1"/>
        </c:ser>
        <c:ser>
          <c:idx val="1"/>
          <c:order val="1"/>
          <c:tx>
            <c:strRef>
              <c:f>'G22-23'!$D$3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'G22-23'!$D$4:$D$14</c:f>
              <c:numCache/>
            </c:numRef>
          </c:yVal>
          <c:smooth val="1"/>
        </c:ser>
        <c:ser>
          <c:idx val="2"/>
          <c:order val="2"/>
          <c:tx>
            <c:strRef>
              <c:f>'G22-23'!$H$3:$H$3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'G22-23'!$H$4:$H$13</c:f>
              <c:numCache/>
            </c:numRef>
          </c:yVal>
          <c:smooth val="1"/>
        </c:ser>
        <c:ser>
          <c:idx val="3"/>
          <c:order val="3"/>
          <c:tx>
            <c:strRef>
              <c:f>'G22-23'!$I$3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'G22-23'!$I$4:$I$14</c:f>
              <c:numCache/>
            </c:numRef>
          </c:yVal>
          <c:smooth val="1"/>
        </c:ser>
        <c:ser>
          <c:idx val="4"/>
          <c:order val="4"/>
          <c:tx>
            <c:strRef>
              <c:f>'G22-23'!$G$3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'G22-23'!$G$5:$G$14</c:f>
              <c:numCache/>
            </c:numRef>
          </c:yVal>
          <c:smooth val="1"/>
        </c:ser>
        <c:ser>
          <c:idx val="5"/>
          <c:order val="5"/>
          <c:tx>
            <c:strRef>
              <c:f>'G22-23'!$L$2:$L$3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'G22-23'!$L$6:$L$14</c:f>
              <c:numCache/>
            </c:numRef>
          </c:yVal>
          <c:smooth val="1"/>
        </c:ser>
        <c:axId val="5175782"/>
        <c:axId val="46582039"/>
      </c:scatterChart>
      <c:valAx>
        <c:axId val="517578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82039"/>
        <c:crosses val="autoZero"/>
        <c:crossBetween val="midCat"/>
        <c:dispUnits/>
      </c:valAx>
      <c:valAx>
        <c:axId val="46582039"/>
        <c:scaling>
          <c:orientation val="minMax"/>
          <c:max val="10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57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4375"/>
          <c:y val="0.63375"/>
          <c:w val="0.8687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585"/>
          <c:w val="0.969"/>
          <c:h val="0.80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'G24-25'!$J$4:$J$14</c:f>
              <c:numCache/>
            </c:numRef>
          </c:yVal>
          <c:smooth val="1"/>
        </c:ser>
        <c:ser>
          <c:idx val="1"/>
          <c:order val="1"/>
          <c:tx>
            <c:strRef>
              <c:f>'G24-25'!$C$3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'G24-25'!$F$4:$F$14</c:f>
              <c:numCache/>
            </c:numRef>
          </c:yVal>
          <c:smooth val="1"/>
        </c:ser>
        <c:ser>
          <c:idx val="3"/>
          <c:order val="3"/>
          <c:tx>
            <c:strRef>
              <c:f>'G24-25'!$E$3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'G24-25'!$E$4:$E$14</c:f>
              <c:numCache/>
            </c:numRef>
          </c:yVal>
          <c:smooth val="1"/>
        </c:ser>
        <c:ser>
          <c:idx val="4"/>
          <c:order val="4"/>
          <c:tx>
            <c:strRef>
              <c:f>'G24-25'!$K$3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'G24-25'!$K$5:$K$14</c:f>
              <c:numCache/>
            </c:numRef>
          </c:yVal>
          <c:smooth val="1"/>
        </c:ser>
        <c:axId val="16585168"/>
        <c:axId val="15048785"/>
      </c:scatterChart>
      <c:valAx>
        <c:axId val="1658516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48785"/>
        <c:crosses val="autoZero"/>
        <c:crossBetween val="midCat"/>
        <c:dispUnits/>
      </c:valAx>
      <c:valAx>
        <c:axId val="15048785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851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2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56"/>
          <c:w val="0.931"/>
          <c:h val="0.7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'G24-25'!$B$4:$B$14</c:f>
              <c:numCache/>
            </c:numRef>
          </c:yVal>
          <c:smooth val="1"/>
        </c:ser>
        <c:ser>
          <c:idx val="1"/>
          <c:order val="1"/>
          <c:tx>
            <c:strRef>
              <c:f>'G24-25'!$D$3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'G24-25'!$D$4:$D$14</c:f>
              <c:numCache/>
            </c:numRef>
          </c:yVal>
          <c:smooth val="1"/>
        </c:ser>
        <c:ser>
          <c:idx val="2"/>
          <c:order val="2"/>
          <c:tx>
            <c:strRef>
              <c:f>'G24-25'!$H$3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'G24-25'!$H$4:$H$14</c:f>
              <c:numCache/>
            </c:numRef>
          </c:yVal>
          <c:smooth val="1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'G24-25'!$I$5:$I$14</c:f>
              <c:numCache/>
            </c:numRef>
          </c:yVal>
          <c:smooth val="1"/>
        </c:ser>
        <c:ser>
          <c:idx val="4"/>
          <c:order val="4"/>
          <c:tx>
            <c:strRef>
              <c:f>'G24-25'!$G$3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'G24-25'!$A$5:$A$14</c:f>
              <c:numCache/>
            </c:numRef>
          </c:xVal>
          <c:yVal>
            <c:numRef>
              <c:f>'G24-25'!$G$5:$G$14</c:f>
              <c:numCache/>
            </c:numRef>
          </c:yVal>
          <c:smooth val="1"/>
        </c:ser>
        <c:ser>
          <c:idx val="5"/>
          <c:order val="5"/>
          <c:tx>
            <c:strRef>
              <c:f>'G24-25'!$L$2:$L$3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'G24-25'!$L$6:$L$14</c:f>
              <c:numCache/>
            </c:numRef>
          </c:yVal>
          <c:smooth val="1"/>
        </c:ser>
        <c:axId val="1221338"/>
        <c:axId val="10992043"/>
      </c:scatterChart>
      <c:valAx>
        <c:axId val="122133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65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92043"/>
        <c:crosses val="autoZero"/>
        <c:crossBetween val="midCat"/>
        <c:dispUnits/>
      </c:valAx>
      <c:valAx>
        <c:axId val="1099204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13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9075"/>
          <c:w val="0.8515"/>
          <c:h val="0.0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Total (trabalho variável)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345"/>
          <c:w val="0.909"/>
          <c:h val="0.6445"/>
        </c:manualLayout>
      </c:layout>
      <c:lineChart>
        <c:grouping val="standard"/>
        <c:varyColors val="0"/>
        <c:ser>
          <c:idx val="1"/>
          <c:order val="0"/>
          <c:tx>
            <c:strRef>
              <c:f>'P11'!$B$3</c:f>
              <c:strCache>
                <c:ptCount val="1"/>
                <c:pt idx="0">
                  <c:v>Produto Total - 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'P11'!$B$4:$B$14</c:f>
              <c:numCache/>
            </c:numRef>
          </c:val>
          <c:smooth val="0"/>
        </c:ser>
        <c:marker val="1"/>
        <c:axId val="31819524"/>
        <c:axId val="17940261"/>
      </c:lineChart>
      <c:catAx>
        <c:axId val="31819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trabalho / mês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40261"/>
        <c:crosses val="autoZero"/>
        <c:auto val="1"/>
        <c:lblOffset val="100"/>
        <c:tickLblSkip val="1"/>
        <c:noMultiLvlLbl val="0"/>
      </c:catAx>
      <c:valAx>
        <c:axId val="17940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/mês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1952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Médio e Produtidade Marginal
(trabalho variável)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1725"/>
          <c:w val="0.862"/>
          <c:h val="0.57975"/>
        </c:manualLayout>
      </c:layout>
      <c:lineChart>
        <c:grouping val="standard"/>
        <c:varyColors val="0"/>
        <c:ser>
          <c:idx val="1"/>
          <c:order val="0"/>
          <c:tx>
            <c:strRef>
              <c:f>'P11'!$C$3:$C$3</c:f>
              <c:strCache>
                <c:ptCount val="1"/>
                <c:pt idx="0">
                  <c:v>Produto médio do trabalho (Q/L)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'P11'!$C$4:$C$14</c:f>
              <c:numCache/>
            </c:numRef>
          </c:val>
          <c:smooth val="0"/>
        </c:ser>
        <c:ser>
          <c:idx val="2"/>
          <c:order val="1"/>
          <c:tx>
            <c:strRef>
              <c:f>'P11'!$D$3:$D$3</c:f>
              <c:strCache>
                <c:ptCount val="1"/>
                <c:pt idx="0">
                  <c:v>Produtividade marginal (dQ/dL)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'P11'!$D$4:$D$14</c:f>
              <c:numCache/>
            </c:numRef>
          </c:val>
          <c:smooth val="0"/>
        </c:ser>
        <c:marker val="1"/>
        <c:axId val="27244622"/>
        <c:axId val="43875007"/>
      </c:lineChart>
      <c:catAx>
        <c:axId val="27244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trabalhadores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75007"/>
        <c:crosses val="autoZero"/>
        <c:auto val="1"/>
        <c:lblOffset val="100"/>
        <c:tickLblSkip val="1"/>
        <c:noMultiLvlLbl val="0"/>
      </c:catAx>
      <c:valAx>
        <c:axId val="43875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 trabalhador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6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446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675"/>
          <c:w val="0.944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(trabalho e capital variáveis)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625"/>
          <c:y val="0.1405"/>
          <c:w val="0.791"/>
          <c:h val="0.63475"/>
        </c:manualLayout>
      </c:layout>
      <c:surfaceChart>
        <c:wireframe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'P11'!$A$17:$F$17</c:f>
              <c:numCache/>
            </c:numRef>
          </c:cat>
          <c:val>
            <c:numRef>
              <c:f>'P11'!$A$17:$F$17</c:f>
              <c:numCache/>
            </c:numRef>
          </c:val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'P11'!$A$18:$F$18</c:f>
              <c:numCache/>
            </c:numRef>
          </c:val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'P11'!$A$19:$F$19</c:f>
              <c:numCache/>
            </c:numRef>
          </c:val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'P11'!$A$20:$F$20</c:f>
              <c:numCache/>
            </c:numRef>
          </c:val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'P11'!$A$21:$F$21</c:f>
              <c:numCache/>
            </c:numRef>
          </c:val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'P11'!$A$22:$F$22</c:f>
              <c:numCache/>
            </c:numRef>
          </c:val>
        </c:ser>
        <c:axId val="59330744"/>
        <c:axId val="64214649"/>
        <c:axId val="41060930"/>
      </c:surfaceChart>
      <c:catAx>
        <c:axId val="5933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trabalhadares</a:t>
                </a:r>
              </a:p>
            </c:rich>
          </c:tx>
          <c:layout>
            <c:manualLayout>
              <c:xMode val="factor"/>
              <c:yMode val="factor"/>
              <c:x val="0.077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214649"/>
        <c:crosses val="autoZero"/>
        <c:auto val="1"/>
        <c:lblOffset val="100"/>
        <c:tickLblSkip val="1"/>
        <c:noMultiLvlLbl val="0"/>
      </c:catAx>
      <c:valAx>
        <c:axId val="642146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9330744"/>
        <c:crossesAt val="1"/>
        <c:crossBetween val="midCat"/>
        <c:dispUnits/>
      </c:valAx>
      <c:serAx>
        <c:axId val="41060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de 
Capital</a:t>
                </a:r>
              </a:p>
            </c:rich>
          </c:tx>
          <c:layout>
            <c:manualLayout>
              <c:xMode val="factor"/>
              <c:yMode val="factor"/>
              <c:x val="0.12525"/>
              <c:y val="0.0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21464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2375"/>
          <c:w val="0.3077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5575"/>
          <c:y val="0.137"/>
          <c:w val="0.56475"/>
          <c:h val="0.60025"/>
        </c:manualLayout>
      </c:layout>
      <c:surfaceChart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val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val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val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val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val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val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val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val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val>
        </c:ser>
        <c:axId val="34004051"/>
        <c:axId val="37601004"/>
        <c:axId val="2864717"/>
      </c:surfaceChart>
      <c:catAx>
        <c:axId val="34004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3"/>
              <c:y val="0.2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01004"/>
        <c:crosses val="autoZero"/>
        <c:auto val="1"/>
        <c:lblOffset val="100"/>
        <c:tickLblSkip val="2"/>
        <c:noMultiLvlLbl val="0"/>
      </c:catAx>
      <c:valAx>
        <c:axId val="37601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4004051"/>
        <c:crossesAt val="1"/>
        <c:crossBetween val="midCat"/>
        <c:dispUnits/>
      </c:valAx>
      <c:serAx>
        <c:axId val="2864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2"/>
              <c:y val="0.1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0100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75"/>
          <c:y val="0.26275"/>
          <c:w val="0.2475"/>
          <c:h val="0.4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Linear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525"/>
          <c:y val="0.17925"/>
          <c:w val="0.55775"/>
          <c:h val="0.55125"/>
        </c:manualLayout>
      </c:layout>
      <c:surfaceChart>
        <c:wireframe val="1"/>
        <c:ser>
          <c:idx val="0"/>
          <c:order val="0"/>
          <c:tx>
            <c:strRef>
              <c:f>'[4]Plan1'!$C$11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'[4]Plan1'!$D$10:$L$10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'[4]Plan1'!$D$11:$L$11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320</c:v>
                </c:pt>
              </c:numCache>
            </c:numRef>
          </c:val>
        </c:ser>
        <c:ser>
          <c:idx val="1"/>
          <c:order val="1"/>
          <c:tx>
            <c:strRef>
              <c:f>'[4]Plan1'!$C$12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'[4]Plan1'!$D$12:$L$12</c:f>
              <c:numCache>
                <c:ptCount val="9"/>
                <c:pt idx="0">
                  <c:v>30</c:v>
                </c:pt>
                <c:pt idx="1">
                  <c:v>70</c:v>
                </c:pt>
                <c:pt idx="2">
                  <c:v>110</c:v>
                </c:pt>
                <c:pt idx="3">
                  <c:v>150</c:v>
                </c:pt>
                <c:pt idx="4">
                  <c:v>190</c:v>
                </c:pt>
                <c:pt idx="5">
                  <c:v>230</c:v>
                </c:pt>
                <c:pt idx="6">
                  <c:v>270</c:v>
                </c:pt>
                <c:pt idx="7">
                  <c:v>310</c:v>
                </c:pt>
                <c:pt idx="8">
                  <c:v>350</c:v>
                </c:pt>
              </c:numCache>
            </c:numRef>
          </c:val>
        </c:ser>
        <c:ser>
          <c:idx val="2"/>
          <c:order val="2"/>
          <c:tx>
            <c:strRef>
              <c:f>'[4]Plan1'!$C$13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'[4]Plan1'!$D$13:$L$13</c:f>
              <c:numCache>
                <c:ptCount val="9"/>
                <c:pt idx="0">
                  <c:v>60</c:v>
                </c:pt>
                <c:pt idx="1">
                  <c:v>100</c:v>
                </c:pt>
                <c:pt idx="2">
                  <c:v>140</c:v>
                </c:pt>
                <c:pt idx="3">
                  <c:v>180</c:v>
                </c:pt>
                <c:pt idx="4">
                  <c:v>220</c:v>
                </c:pt>
                <c:pt idx="5">
                  <c:v>260</c:v>
                </c:pt>
                <c:pt idx="6">
                  <c:v>300</c:v>
                </c:pt>
                <c:pt idx="7">
                  <c:v>340</c:v>
                </c:pt>
                <c:pt idx="8">
                  <c:v>380</c:v>
                </c:pt>
              </c:numCache>
            </c:numRef>
          </c:val>
        </c:ser>
        <c:ser>
          <c:idx val="3"/>
          <c:order val="3"/>
          <c:tx>
            <c:strRef>
              <c:f>'[4]Plan1'!$C$14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'[4]Plan1'!$D$14:$L$14</c:f>
              <c:numCache>
                <c:ptCount val="9"/>
                <c:pt idx="0">
                  <c:v>90</c:v>
                </c:pt>
                <c:pt idx="1">
                  <c:v>130</c:v>
                </c:pt>
                <c:pt idx="2">
                  <c:v>170</c:v>
                </c:pt>
                <c:pt idx="3">
                  <c:v>210</c:v>
                </c:pt>
                <c:pt idx="4">
                  <c:v>250</c:v>
                </c:pt>
                <c:pt idx="5">
                  <c:v>290</c:v>
                </c:pt>
                <c:pt idx="6">
                  <c:v>330</c:v>
                </c:pt>
                <c:pt idx="7">
                  <c:v>370</c:v>
                </c:pt>
                <c:pt idx="8">
                  <c:v>410</c:v>
                </c:pt>
              </c:numCache>
            </c:numRef>
          </c:val>
        </c:ser>
        <c:ser>
          <c:idx val="4"/>
          <c:order val="4"/>
          <c:tx>
            <c:strRef>
              <c:f>'[4]Plan1'!$C$15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'[4]Plan1'!$D$15:$L$15</c:f>
              <c:numCache>
                <c:ptCount val="9"/>
                <c:pt idx="0">
                  <c:v>120</c:v>
                </c:pt>
                <c:pt idx="1">
                  <c:v>160</c:v>
                </c:pt>
                <c:pt idx="2">
                  <c:v>200</c:v>
                </c:pt>
                <c:pt idx="3">
                  <c:v>240</c:v>
                </c:pt>
                <c:pt idx="4">
                  <c:v>280</c:v>
                </c:pt>
                <c:pt idx="5">
                  <c:v>320</c:v>
                </c:pt>
                <c:pt idx="6">
                  <c:v>360</c:v>
                </c:pt>
                <c:pt idx="7">
                  <c:v>400</c:v>
                </c:pt>
                <c:pt idx="8">
                  <c:v>440</c:v>
                </c:pt>
              </c:numCache>
            </c:numRef>
          </c:val>
        </c:ser>
        <c:ser>
          <c:idx val="5"/>
          <c:order val="5"/>
          <c:tx>
            <c:strRef>
              <c:f>'[4]Plan1'!$C$16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'[4]Plan1'!$D$16:$L$16</c:f>
              <c:numCache>
                <c:ptCount val="9"/>
                <c:pt idx="0">
                  <c:v>150</c:v>
                </c:pt>
                <c:pt idx="1">
                  <c:v>190</c:v>
                </c:pt>
                <c:pt idx="2">
                  <c:v>230</c:v>
                </c:pt>
                <c:pt idx="3">
                  <c:v>270</c:v>
                </c:pt>
                <c:pt idx="4">
                  <c:v>310</c:v>
                </c:pt>
                <c:pt idx="5">
                  <c:v>350</c:v>
                </c:pt>
                <c:pt idx="6">
                  <c:v>390</c:v>
                </c:pt>
                <c:pt idx="7">
                  <c:v>430</c:v>
                </c:pt>
                <c:pt idx="8">
                  <c:v>470</c:v>
                </c:pt>
              </c:numCache>
            </c:numRef>
          </c:val>
        </c:ser>
        <c:ser>
          <c:idx val="6"/>
          <c:order val="6"/>
          <c:tx>
            <c:strRef>
              <c:f>'[4]Plan1'!$C$17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'[4]Plan1'!$D$17:$L$17</c:f>
              <c:numCache>
                <c:ptCount val="9"/>
                <c:pt idx="0">
                  <c:v>180</c:v>
                </c:pt>
                <c:pt idx="1">
                  <c:v>220</c:v>
                </c:pt>
                <c:pt idx="2">
                  <c:v>260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420</c:v>
                </c:pt>
                <c:pt idx="7">
                  <c:v>460</c:v>
                </c:pt>
                <c:pt idx="8">
                  <c:v>500</c:v>
                </c:pt>
              </c:numCache>
            </c:numRef>
          </c:val>
        </c:ser>
        <c:ser>
          <c:idx val="7"/>
          <c:order val="7"/>
          <c:tx>
            <c:strRef>
              <c:f>'[4]Plan1'!$C$18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'[4]Plan1'!$D$18:$L$18</c:f>
              <c:numCache>
                <c:ptCount val="9"/>
                <c:pt idx="0">
                  <c:v>210</c:v>
                </c:pt>
                <c:pt idx="1">
                  <c:v>250</c:v>
                </c:pt>
                <c:pt idx="2">
                  <c:v>290</c:v>
                </c:pt>
                <c:pt idx="3">
                  <c:v>330</c:v>
                </c:pt>
                <c:pt idx="4">
                  <c:v>370</c:v>
                </c:pt>
                <c:pt idx="5">
                  <c:v>410</c:v>
                </c:pt>
                <c:pt idx="6">
                  <c:v>450</c:v>
                </c:pt>
                <c:pt idx="7">
                  <c:v>490</c:v>
                </c:pt>
                <c:pt idx="8">
                  <c:v>530</c:v>
                </c:pt>
              </c:numCache>
            </c:numRef>
          </c:val>
        </c:ser>
        <c:ser>
          <c:idx val="8"/>
          <c:order val="8"/>
          <c:tx>
            <c:strRef>
              <c:f>'[4]Plan1'!$C$19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'[4]Plan1'!$D$19:$L$19</c:f>
              <c:numCache>
                <c:ptCount val="9"/>
                <c:pt idx="0">
                  <c:v>240</c:v>
                </c:pt>
                <c:pt idx="1">
                  <c:v>280</c:v>
                </c:pt>
                <c:pt idx="2">
                  <c:v>320</c:v>
                </c:pt>
                <c:pt idx="3">
                  <c:v>360</c:v>
                </c:pt>
                <c:pt idx="4">
                  <c:v>400</c:v>
                </c:pt>
                <c:pt idx="5">
                  <c:v>440</c:v>
                </c:pt>
                <c:pt idx="6">
                  <c:v>480</c:v>
                </c:pt>
                <c:pt idx="7">
                  <c:v>520</c:v>
                </c:pt>
                <c:pt idx="8">
                  <c:v>560</c:v>
                </c:pt>
              </c:numCache>
            </c:numRef>
          </c:val>
        </c:ser>
        <c:axId val="25782454"/>
        <c:axId val="30715495"/>
        <c:axId val="8004000"/>
      </c:surfaceChart>
      <c:catAx>
        <c:axId val="25782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5075"/>
              <c:y val="0.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715495"/>
        <c:crosses val="autoZero"/>
        <c:auto val="1"/>
        <c:lblOffset val="100"/>
        <c:tickLblSkip val="2"/>
        <c:noMultiLvlLbl val="0"/>
      </c:catAx>
      <c:valAx>
        <c:axId val="30715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5782454"/>
        <c:crossesAt val="1"/>
        <c:crossBetween val="midCat"/>
        <c:dispUnits/>
      </c:valAx>
      <c:serAx>
        <c:axId val="800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71549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2565"/>
          <c:w val="0.26075"/>
          <c:h val="0.43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1375"/>
          <c:y val="0.005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38"/>
          <c:y val="0.20225"/>
          <c:w val="0.60575"/>
          <c:h val="0.5225"/>
        </c:manualLayout>
      </c:layout>
      <c:surface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4927137"/>
        <c:axId val="44344234"/>
        <c:axId val="63553787"/>
      </c:surfaceChart>
      <c:catAx>
        <c:axId val="4927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8"/>
              <c:y val="0.2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4234"/>
        <c:crosses val="autoZero"/>
        <c:auto val="1"/>
        <c:lblOffset val="100"/>
        <c:tickLblSkip val="2"/>
        <c:tickMarkSkip val="10"/>
        <c:noMultiLvlLbl val="0"/>
      </c:catAx>
      <c:valAx>
        <c:axId val="443442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27137"/>
        <c:crossesAt val="1"/>
        <c:crossBetween val="midCat"/>
        <c:dispUnits/>
      </c:valAx>
      <c:serAx>
        <c:axId val="63553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344234"/>
        <c:crosses val="autoZero"/>
        <c:tickLblSkip val="2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25"/>
          <c:y val="0.24725"/>
          <c:w val="0.21925"/>
          <c:h val="0.5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-0.005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18"/>
          <c:w val="0.868"/>
          <c:h val="0.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'G3'!$A$1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'G3'!$C$7:$C$16</c:f>
              <c:numCache/>
            </c:numRef>
          </c:yVal>
          <c:smooth val="1"/>
        </c:ser>
        <c:ser>
          <c:idx val="1"/>
          <c:order val="1"/>
          <c:tx>
            <c:strRef>
              <c:f>'G3'!$A$2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'G3'!$D$7:$D$16</c:f>
              <c:numCache/>
            </c:numRef>
          </c:yVal>
          <c:smooth val="1"/>
        </c:ser>
        <c:axId val="9785720"/>
        <c:axId val="20962617"/>
      </c:scatterChart>
      <c:valAx>
        <c:axId val="9785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32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62617"/>
        <c:crosses val="autoZero"/>
        <c:crossBetween val="midCat"/>
        <c:dispUnits/>
        <c:majorUnit val="10"/>
      </c:valAx>
      <c:valAx>
        <c:axId val="20962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85720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75"/>
          <c:y val="0.88625"/>
          <c:w val="0.6077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05"/>
          <c:y val="0.28125"/>
          <c:w val="0.7435"/>
          <c:h val="0.48425"/>
        </c:manualLayout>
      </c:layout>
      <c:surface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35113172"/>
        <c:axId val="47583093"/>
        <c:axId val="25594654"/>
      </c:surfaceChart>
      <c:catAx>
        <c:axId val="35113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075"/>
              <c:y val="0.2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583093"/>
        <c:crosses val="autoZero"/>
        <c:auto val="1"/>
        <c:lblOffset val="100"/>
        <c:tickLblSkip val="3"/>
        <c:noMultiLvlLbl val="0"/>
      </c:catAx>
      <c:valAx>
        <c:axId val="47583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5113172"/>
        <c:crossesAt val="1"/>
        <c:crossBetween val="midCat"/>
        <c:dispUnits/>
      </c:valAx>
      <c:serAx>
        <c:axId val="25594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82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58309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75"/>
          <c:y val="0.276"/>
          <c:w val="0.1865"/>
          <c:h val="0.4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0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175"/>
          <c:y val="0.13075"/>
          <c:w val="0.741"/>
          <c:h val="0.61875"/>
        </c:manualLayout>
      </c:layout>
      <c:surfaceChart>
        <c:ser>
          <c:idx val="0"/>
          <c:order val="0"/>
          <c:tx>
            <c:strRef>
              <c:f>'[4]Plan1'!$C$161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'[4]Plan1'!$C$162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val>
        </c:ser>
        <c:ser>
          <c:idx val="2"/>
          <c:order val="2"/>
          <c:tx>
            <c:strRef>
              <c:f>'[4]Plan1'!$C$163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val>
        </c:ser>
        <c:ser>
          <c:idx val="3"/>
          <c:order val="3"/>
          <c:tx>
            <c:strRef>
              <c:f>'[4]Plan1'!$C$164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val>
        </c:ser>
        <c:ser>
          <c:idx val="4"/>
          <c:order val="4"/>
          <c:tx>
            <c:strRef>
              <c:f>'[4]Plan1'!$C$165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val>
        </c:ser>
        <c:ser>
          <c:idx val="5"/>
          <c:order val="5"/>
          <c:tx>
            <c:strRef>
              <c:f>'[4]Plan1'!$C$166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val>
        </c:ser>
        <c:ser>
          <c:idx val="6"/>
          <c:order val="6"/>
          <c:tx>
            <c:strRef>
              <c:f>'[4]Plan1'!$C$167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val>
        </c:ser>
        <c:ser>
          <c:idx val="7"/>
          <c:order val="7"/>
          <c:tx>
            <c:strRef>
              <c:f>'[4]Plan1'!$C$168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val>
        </c:ser>
        <c:ser>
          <c:idx val="8"/>
          <c:order val="8"/>
          <c:tx>
            <c:strRef>
              <c:f>'[4]Plan1'!$C$169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val>
        </c:ser>
        <c:axId val="29025295"/>
        <c:axId val="59901064"/>
        <c:axId val="2238665"/>
      </c:surfaceChart>
      <c:catAx>
        <c:axId val="29025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15"/>
              <c:y val="0.26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901064"/>
        <c:crosses val="autoZero"/>
        <c:auto val="1"/>
        <c:lblOffset val="100"/>
        <c:tickLblSkip val="2"/>
        <c:noMultiLvlLbl val="0"/>
      </c:catAx>
      <c:valAx>
        <c:axId val="59901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025295"/>
        <c:crossesAt val="1"/>
        <c:crossBetween val="midCat"/>
        <c:dispUnits/>
      </c:valAx>
      <c:serAx>
        <c:axId val="223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375"/>
              <c:y val="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90106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5"/>
          <c:y val="0.1845"/>
          <c:w val="0.20375"/>
          <c:h val="0.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5"/>
          <c:y val="-0.010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19225"/>
          <c:w val="0.84225"/>
          <c:h val="0.563"/>
        </c:manualLayout>
      </c:layout>
      <c:surface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20147986"/>
        <c:axId val="47114147"/>
        <c:axId val="21374140"/>
      </c:surfaceChart>
      <c:catAx>
        <c:axId val="20147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33"/>
              <c:y val="0.2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114147"/>
        <c:crosses val="autoZero"/>
        <c:auto val="1"/>
        <c:lblOffset val="100"/>
        <c:tickLblSkip val="2"/>
        <c:noMultiLvlLbl val="0"/>
      </c:catAx>
      <c:valAx>
        <c:axId val="47114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147986"/>
        <c:crossesAt val="1"/>
        <c:crossBetween val="midCat"/>
        <c:dispUnits/>
      </c:valAx>
      <c:serAx>
        <c:axId val="21374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067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11414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31775"/>
          <c:w val="0.1935"/>
          <c:h val="0.5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Capital (dQ/dK)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695"/>
          <c:y val="0.337"/>
          <c:w val="0.6505"/>
          <c:h val="0.44"/>
        </c:manualLayout>
      </c:layout>
      <c:surfaceChart>
        <c:ser>
          <c:idx val="0"/>
          <c:order val="0"/>
          <c:tx>
            <c:strRef>
              <c:f>'[4]Plan1'!$C$220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'[4]Plan1'!$D$220:$N$220</c:f>
              <c:numCache>
                <c:ptCount val="11"/>
                <c:pt idx="0">
                  <c:v>0</c:v>
                </c:pt>
                <c:pt idx="1">
                  <c:v>43</c:v>
                </c:pt>
                <c:pt idx="2">
                  <c:v>166</c:v>
                </c:pt>
                <c:pt idx="3">
                  <c:v>369</c:v>
                </c:pt>
                <c:pt idx="4">
                  <c:v>652</c:v>
                </c:pt>
                <c:pt idx="5">
                  <c:v>1015</c:v>
                </c:pt>
                <c:pt idx="6">
                  <c:v>1458</c:v>
                </c:pt>
                <c:pt idx="7">
                  <c:v>1981</c:v>
                </c:pt>
                <c:pt idx="8">
                  <c:v>2584</c:v>
                </c:pt>
                <c:pt idx="9">
                  <c:v>3267</c:v>
                </c:pt>
                <c:pt idx="10">
                  <c:v>4030</c:v>
                </c:pt>
              </c:numCache>
            </c:numRef>
          </c:val>
        </c:ser>
        <c:ser>
          <c:idx val="1"/>
          <c:order val="1"/>
          <c:tx>
            <c:strRef>
              <c:f>'[4]Plan1'!$C$221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'[4]Plan1'!$D$221:$N$221</c:f>
              <c:numCache>
                <c:ptCount val="11"/>
                <c:pt idx="0">
                  <c:v>4</c:v>
                </c:pt>
                <c:pt idx="1">
                  <c:v>47</c:v>
                </c:pt>
                <c:pt idx="2">
                  <c:v>170</c:v>
                </c:pt>
                <c:pt idx="3">
                  <c:v>373</c:v>
                </c:pt>
                <c:pt idx="4">
                  <c:v>656</c:v>
                </c:pt>
                <c:pt idx="5">
                  <c:v>1019</c:v>
                </c:pt>
                <c:pt idx="6">
                  <c:v>1462</c:v>
                </c:pt>
                <c:pt idx="7">
                  <c:v>1985</c:v>
                </c:pt>
                <c:pt idx="8">
                  <c:v>2588</c:v>
                </c:pt>
                <c:pt idx="9">
                  <c:v>3271</c:v>
                </c:pt>
                <c:pt idx="10">
                  <c:v>4034</c:v>
                </c:pt>
              </c:numCache>
            </c:numRef>
          </c:val>
        </c:ser>
        <c:ser>
          <c:idx val="2"/>
          <c:order val="2"/>
          <c:tx>
            <c:strRef>
              <c:f>'[4]Plan1'!$C$222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'[4]Plan1'!$D$222:$N$222</c:f>
              <c:numCache>
                <c:ptCount val="11"/>
                <c:pt idx="0">
                  <c:v>8</c:v>
                </c:pt>
                <c:pt idx="1">
                  <c:v>51</c:v>
                </c:pt>
                <c:pt idx="2">
                  <c:v>174</c:v>
                </c:pt>
                <c:pt idx="3">
                  <c:v>377</c:v>
                </c:pt>
                <c:pt idx="4">
                  <c:v>660</c:v>
                </c:pt>
                <c:pt idx="5">
                  <c:v>1023</c:v>
                </c:pt>
                <c:pt idx="6">
                  <c:v>1466</c:v>
                </c:pt>
                <c:pt idx="7">
                  <c:v>1989</c:v>
                </c:pt>
                <c:pt idx="8">
                  <c:v>2592</c:v>
                </c:pt>
                <c:pt idx="9">
                  <c:v>3275</c:v>
                </c:pt>
                <c:pt idx="10">
                  <c:v>4038</c:v>
                </c:pt>
              </c:numCache>
            </c:numRef>
          </c:val>
        </c:ser>
        <c:ser>
          <c:idx val="3"/>
          <c:order val="3"/>
          <c:tx>
            <c:strRef>
              <c:f>'[4]Plan1'!$C$223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'[4]Plan1'!$D$223:$N$223</c:f>
              <c:numCache>
                <c:ptCount val="11"/>
                <c:pt idx="0">
                  <c:v>12</c:v>
                </c:pt>
                <c:pt idx="1">
                  <c:v>55</c:v>
                </c:pt>
                <c:pt idx="2">
                  <c:v>178</c:v>
                </c:pt>
                <c:pt idx="3">
                  <c:v>381</c:v>
                </c:pt>
                <c:pt idx="4">
                  <c:v>664</c:v>
                </c:pt>
                <c:pt idx="5">
                  <c:v>1027</c:v>
                </c:pt>
                <c:pt idx="6">
                  <c:v>1470</c:v>
                </c:pt>
                <c:pt idx="7">
                  <c:v>1993</c:v>
                </c:pt>
                <c:pt idx="8">
                  <c:v>2596</c:v>
                </c:pt>
                <c:pt idx="9">
                  <c:v>3279</c:v>
                </c:pt>
                <c:pt idx="10">
                  <c:v>4042</c:v>
                </c:pt>
              </c:numCache>
            </c:numRef>
          </c:val>
        </c:ser>
        <c:ser>
          <c:idx val="4"/>
          <c:order val="4"/>
          <c:tx>
            <c:strRef>
              <c:f>'[4]Plan1'!$C$224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'[4]Plan1'!$D$224:$N$224</c:f>
              <c:numCache>
                <c:ptCount val="11"/>
                <c:pt idx="0">
                  <c:v>16</c:v>
                </c:pt>
                <c:pt idx="1">
                  <c:v>59</c:v>
                </c:pt>
                <c:pt idx="2">
                  <c:v>182</c:v>
                </c:pt>
                <c:pt idx="3">
                  <c:v>385</c:v>
                </c:pt>
                <c:pt idx="4">
                  <c:v>668</c:v>
                </c:pt>
                <c:pt idx="5">
                  <c:v>1031</c:v>
                </c:pt>
                <c:pt idx="6">
                  <c:v>1474</c:v>
                </c:pt>
                <c:pt idx="7">
                  <c:v>1997</c:v>
                </c:pt>
                <c:pt idx="8">
                  <c:v>2600</c:v>
                </c:pt>
                <c:pt idx="9">
                  <c:v>3283</c:v>
                </c:pt>
                <c:pt idx="10">
                  <c:v>4046</c:v>
                </c:pt>
              </c:numCache>
            </c:numRef>
          </c:val>
        </c:ser>
        <c:ser>
          <c:idx val="5"/>
          <c:order val="5"/>
          <c:tx>
            <c:strRef>
              <c:f>'[4]Plan1'!$C$225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'[4]Plan1'!$D$225:$N$225</c:f>
              <c:numCache>
                <c:ptCount val="11"/>
                <c:pt idx="0">
                  <c:v>20</c:v>
                </c:pt>
                <c:pt idx="1">
                  <c:v>63</c:v>
                </c:pt>
                <c:pt idx="2">
                  <c:v>186</c:v>
                </c:pt>
                <c:pt idx="3">
                  <c:v>389</c:v>
                </c:pt>
                <c:pt idx="4">
                  <c:v>672</c:v>
                </c:pt>
                <c:pt idx="5">
                  <c:v>1035</c:v>
                </c:pt>
                <c:pt idx="6">
                  <c:v>1478</c:v>
                </c:pt>
                <c:pt idx="7">
                  <c:v>2001</c:v>
                </c:pt>
                <c:pt idx="8">
                  <c:v>2604</c:v>
                </c:pt>
                <c:pt idx="9">
                  <c:v>3287</c:v>
                </c:pt>
                <c:pt idx="10">
                  <c:v>4050</c:v>
                </c:pt>
              </c:numCache>
            </c:numRef>
          </c:val>
        </c:ser>
        <c:ser>
          <c:idx val="6"/>
          <c:order val="6"/>
          <c:tx>
            <c:strRef>
              <c:f>'[4]Plan1'!$C$226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'[4]Plan1'!$D$226:$N$226</c:f>
              <c:numCache>
                <c:ptCount val="11"/>
                <c:pt idx="0">
                  <c:v>24</c:v>
                </c:pt>
                <c:pt idx="1">
                  <c:v>67</c:v>
                </c:pt>
                <c:pt idx="2">
                  <c:v>190</c:v>
                </c:pt>
                <c:pt idx="3">
                  <c:v>393</c:v>
                </c:pt>
                <c:pt idx="4">
                  <c:v>676</c:v>
                </c:pt>
                <c:pt idx="5">
                  <c:v>1039</c:v>
                </c:pt>
                <c:pt idx="6">
                  <c:v>1482</c:v>
                </c:pt>
                <c:pt idx="7">
                  <c:v>2005</c:v>
                </c:pt>
                <c:pt idx="8">
                  <c:v>2608</c:v>
                </c:pt>
                <c:pt idx="9">
                  <c:v>3291</c:v>
                </c:pt>
                <c:pt idx="10">
                  <c:v>4054</c:v>
                </c:pt>
              </c:numCache>
            </c:numRef>
          </c:val>
        </c:ser>
        <c:ser>
          <c:idx val="7"/>
          <c:order val="7"/>
          <c:tx>
            <c:strRef>
              <c:f>'[4]Plan1'!$C$227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'[4]Plan1'!$D$227:$N$227</c:f>
              <c:numCache>
                <c:ptCount val="11"/>
                <c:pt idx="0">
                  <c:v>28</c:v>
                </c:pt>
                <c:pt idx="1">
                  <c:v>71</c:v>
                </c:pt>
                <c:pt idx="2">
                  <c:v>194</c:v>
                </c:pt>
                <c:pt idx="3">
                  <c:v>397</c:v>
                </c:pt>
                <c:pt idx="4">
                  <c:v>680</c:v>
                </c:pt>
                <c:pt idx="5">
                  <c:v>1043</c:v>
                </c:pt>
                <c:pt idx="6">
                  <c:v>1486</c:v>
                </c:pt>
                <c:pt idx="7">
                  <c:v>2009</c:v>
                </c:pt>
                <c:pt idx="8">
                  <c:v>2612</c:v>
                </c:pt>
                <c:pt idx="9">
                  <c:v>3295</c:v>
                </c:pt>
                <c:pt idx="10">
                  <c:v>4058</c:v>
                </c:pt>
              </c:numCache>
            </c:numRef>
          </c:val>
        </c:ser>
        <c:ser>
          <c:idx val="8"/>
          <c:order val="8"/>
          <c:tx>
            <c:strRef>
              <c:f>'[4]Plan1'!$C$228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'[4]Plan1'!$D$228:$N$228</c:f>
              <c:numCache>
                <c:ptCount val="11"/>
                <c:pt idx="0">
                  <c:v>32</c:v>
                </c:pt>
                <c:pt idx="1">
                  <c:v>75</c:v>
                </c:pt>
                <c:pt idx="2">
                  <c:v>198</c:v>
                </c:pt>
                <c:pt idx="3">
                  <c:v>401</c:v>
                </c:pt>
                <c:pt idx="4">
                  <c:v>684</c:v>
                </c:pt>
                <c:pt idx="5">
                  <c:v>1047</c:v>
                </c:pt>
                <c:pt idx="6">
                  <c:v>1490</c:v>
                </c:pt>
                <c:pt idx="7">
                  <c:v>2013</c:v>
                </c:pt>
                <c:pt idx="8">
                  <c:v>2616</c:v>
                </c:pt>
                <c:pt idx="9">
                  <c:v>3299</c:v>
                </c:pt>
                <c:pt idx="10">
                  <c:v>4062</c:v>
                </c:pt>
              </c:numCache>
            </c:numRef>
          </c:val>
        </c:ser>
        <c:axId val="58149533"/>
        <c:axId val="53583750"/>
        <c:axId val="12491703"/>
      </c:surfaceChart>
      <c:catAx>
        <c:axId val="5814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55"/>
              <c:y val="0.2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83750"/>
        <c:crosses val="autoZero"/>
        <c:auto val="1"/>
        <c:lblOffset val="100"/>
        <c:tickLblSkip val="2"/>
        <c:noMultiLvlLbl val="0"/>
      </c:catAx>
      <c:valAx>
        <c:axId val="535837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8149533"/>
        <c:crossesAt val="1"/>
        <c:crossBetween val="midCat"/>
        <c:dispUnits/>
      </c:valAx>
      <c:serAx>
        <c:axId val="12491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432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8375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75"/>
          <c:y val="0.2825"/>
          <c:w val="0.26925"/>
          <c:h val="0.5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095"/>
          <c:w val="0.932"/>
          <c:h val="0.85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'[4]Plan1'!$B$235:$B$266</c:f>
              <c:numCache>
                <c:ptCount val="32"/>
                <c:pt idx="0">
                  <c:v>0</c:v>
                </c:pt>
                <c:pt idx="1">
                  <c:v>126.66666666666667</c:v>
                </c:pt>
                <c:pt idx="2">
                  <c:v>265.3333333333333</c:v>
                </c:pt>
                <c:pt idx="3">
                  <c:v>414</c:v>
                </c:pt>
                <c:pt idx="4">
                  <c:v>570.6666666666666</c:v>
                </c:pt>
                <c:pt idx="5">
                  <c:v>733.3333333333334</c:v>
                </c:pt>
                <c:pt idx="6">
                  <c:v>900</c:v>
                </c:pt>
                <c:pt idx="7">
                  <c:v>1068.6666666666667</c:v>
                </c:pt>
                <c:pt idx="8">
                  <c:v>1237.3333333333333</c:v>
                </c:pt>
                <c:pt idx="9">
                  <c:v>1404</c:v>
                </c:pt>
                <c:pt idx="10">
                  <c:v>1566.6666666666667</c:v>
                </c:pt>
                <c:pt idx="11">
                  <c:v>1645.875</c:v>
                </c:pt>
                <c:pt idx="12">
                  <c:v>1723.3333333333335</c:v>
                </c:pt>
                <c:pt idx="13">
                  <c:v>1872</c:v>
                </c:pt>
                <c:pt idx="14">
                  <c:v>2010.6666666666667</c:v>
                </c:pt>
                <c:pt idx="15">
                  <c:v>2137.3333333333335</c:v>
                </c:pt>
                <c:pt idx="16">
                  <c:v>2250</c:v>
                </c:pt>
                <c:pt idx="17">
                  <c:v>2346.666666666667</c:v>
                </c:pt>
                <c:pt idx="18">
                  <c:v>2425.3333333333335</c:v>
                </c:pt>
                <c:pt idx="19">
                  <c:v>2484</c:v>
                </c:pt>
                <c:pt idx="20">
                  <c:v>2520.666666666667</c:v>
                </c:pt>
                <c:pt idx="21">
                  <c:v>2533.333333333334</c:v>
                </c:pt>
                <c:pt idx="22">
                  <c:v>2520</c:v>
                </c:pt>
                <c:pt idx="23">
                  <c:v>2478.666666666667</c:v>
                </c:pt>
                <c:pt idx="24">
                  <c:v>2407.333333333334</c:v>
                </c:pt>
                <c:pt idx="25">
                  <c:v>2304</c:v>
                </c:pt>
                <c:pt idx="26">
                  <c:v>2166.666666666667</c:v>
                </c:pt>
                <c:pt idx="27">
                  <c:v>1993.333333333334</c:v>
                </c:pt>
                <c:pt idx="28">
                  <c:v>1782</c:v>
                </c:pt>
                <c:pt idx="29">
                  <c:v>1530.666666666667</c:v>
                </c:pt>
                <c:pt idx="30">
                  <c:v>1237.333333333334</c:v>
                </c:pt>
                <c:pt idx="31">
                  <c:v>900</c:v>
                </c:pt>
              </c:numCache>
            </c:numRef>
          </c:yVal>
          <c:smooth val="1"/>
        </c:ser>
        <c:axId val="45316464"/>
        <c:axId val="5194993"/>
      </c:scatterChart>
      <c:valAx>
        <c:axId val="45316464"/>
        <c:scaling>
          <c:orientation val="minMax"/>
          <c:max val="3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4993"/>
        <c:crosses val="autoZero"/>
        <c:crossBetween val="midCat"/>
        <c:dispUnits/>
        <c:majorUnit val="2"/>
      </c:valAx>
      <c:valAx>
        <c:axId val="5194993"/>
        <c:scaling>
          <c:orientation val="minMax"/>
          <c:max val="2750"/>
          <c:min val="-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16464"/>
        <c:crosses val="autoZero"/>
        <c:crossBetween val="midCat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.8525"/>
          <c:w val="0.163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PMg &amp; PMe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75"/>
          <c:w val="0.94925"/>
          <c:h val="0.66725"/>
        </c:manualLayout>
      </c:layout>
      <c:scatterChart>
        <c:scatterStyle val="smoothMarker"/>
        <c:varyColors val="0"/>
        <c:ser>
          <c:idx val="0"/>
          <c:order val="0"/>
          <c:tx>
            <c:v>PMg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'[4]Plan1'!$A$235:$A$274</c:f>
              <c:numCache>
                <c:ptCount val="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'[4]Plan1'!$C$235:$C$274</c:f>
              <c:numCache>
                <c:ptCount val="40"/>
                <c:pt idx="0">
                  <c:v>120</c:v>
                </c:pt>
                <c:pt idx="1">
                  <c:v>133</c:v>
                </c:pt>
                <c:pt idx="2">
                  <c:v>144</c:v>
                </c:pt>
                <c:pt idx="3">
                  <c:v>153</c:v>
                </c:pt>
                <c:pt idx="4">
                  <c:v>160</c:v>
                </c:pt>
                <c:pt idx="5">
                  <c:v>165</c:v>
                </c:pt>
                <c:pt idx="6">
                  <c:v>168</c:v>
                </c:pt>
                <c:pt idx="7">
                  <c:v>169</c:v>
                </c:pt>
                <c:pt idx="8">
                  <c:v>168</c:v>
                </c:pt>
                <c:pt idx="9">
                  <c:v>165</c:v>
                </c:pt>
                <c:pt idx="10">
                  <c:v>160</c:v>
                </c:pt>
                <c:pt idx="11">
                  <c:v>156.75</c:v>
                </c:pt>
                <c:pt idx="12">
                  <c:v>153</c:v>
                </c:pt>
                <c:pt idx="13">
                  <c:v>144</c:v>
                </c:pt>
                <c:pt idx="14">
                  <c:v>133</c:v>
                </c:pt>
                <c:pt idx="15">
                  <c:v>120</c:v>
                </c:pt>
                <c:pt idx="16">
                  <c:v>105</c:v>
                </c:pt>
                <c:pt idx="17">
                  <c:v>88</c:v>
                </c:pt>
                <c:pt idx="18">
                  <c:v>69</c:v>
                </c:pt>
                <c:pt idx="19">
                  <c:v>48</c:v>
                </c:pt>
                <c:pt idx="20">
                  <c:v>25</c:v>
                </c:pt>
                <c:pt idx="21">
                  <c:v>0</c:v>
                </c:pt>
                <c:pt idx="22">
                  <c:v>-27</c:v>
                </c:pt>
                <c:pt idx="23">
                  <c:v>-56</c:v>
                </c:pt>
                <c:pt idx="24">
                  <c:v>-87</c:v>
                </c:pt>
                <c:pt idx="25">
                  <c:v>-120</c:v>
                </c:pt>
                <c:pt idx="26">
                  <c:v>-155</c:v>
                </c:pt>
                <c:pt idx="27">
                  <c:v>-192</c:v>
                </c:pt>
                <c:pt idx="28">
                  <c:v>-231</c:v>
                </c:pt>
                <c:pt idx="29">
                  <c:v>-272</c:v>
                </c:pt>
                <c:pt idx="30">
                  <c:v>-315</c:v>
                </c:pt>
                <c:pt idx="31">
                  <c:v>-360</c:v>
                </c:pt>
              </c:numCache>
            </c:numRef>
          </c:yVal>
          <c:smooth val="1"/>
        </c:ser>
        <c:ser>
          <c:idx val="1"/>
          <c:order val="1"/>
          <c:tx>
            <c:v>PMe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'[4]Plan1'!$D$235:$D$266</c:f>
              <c:numCache>
                <c:ptCount val="32"/>
                <c:pt idx="0">
                  <c:v>120</c:v>
                </c:pt>
                <c:pt idx="1">
                  <c:v>126.66666666666667</c:v>
                </c:pt>
                <c:pt idx="2">
                  <c:v>132.66666666666666</c:v>
                </c:pt>
                <c:pt idx="3">
                  <c:v>138</c:v>
                </c:pt>
                <c:pt idx="4">
                  <c:v>142.66666666666666</c:v>
                </c:pt>
                <c:pt idx="5">
                  <c:v>146.66666666666666</c:v>
                </c:pt>
                <c:pt idx="6">
                  <c:v>150</c:v>
                </c:pt>
                <c:pt idx="7">
                  <c:v>152.66666666666666</c:v>
                </c:pt>
                <c:pt idx="8">
                  <c:v>154.66666666666666</c:v>
                </c:pt>
                <c:pt idx="9">
                  <c:v>156</c:v>
                </c:pt>
                <c:pt idx="10">
                  <c:v>156.66666666666669</c:v>
                </c:pt>
                <c:pt idx="11">
                  <c:v>156.75</c:v>
                </c:pt>
                <c:pt idx="12">
                  <c:v>156.66666666666669</c:v>
                </c:pt>
                <c:pt idx="13">
                  <c:v>156</c:v>
                </c:pt>
                <c:pt idx="14">
                  <c:v>154.66666666666669</c:v>
                </c:pt>
                <c:pt idx="15">
                  <c:v>152.66666666666669</c:v>
                </c:pt>
                <c:pt idx="16">
                  <c:v>150</c:v>
                </c:pt>
                <c:pt idx="17">
                  <c:v>146.66666666666669</c:v>
                </c:pt>
                <c:pt idx="18">
                  <c:v>142.66666666666669</c:v>
                </c:pt>
                <c:pt idx="19">
                  <c:v>138</c:v>
                </c:pt>
                <c:pt idx="20">
                  <c:v>132.66666666666669</c:v>
                </c:pt>
                <c:pt idx="21">
                  <c:v>126.66666666666669</c:v>
                </c:pt>
                <c:pt idx="22">
                  <c:v>120</c:v>
                </c:pt>
                <c:pt idx="23">
                  <c:v>112.66666666666669</c:v>
                </c:pt>
                <c:pt idx="24">
                  <c:v>104.66666666666669</c:v>
                </c:pt>
                <c:pt idx="25">
                  <c:v>96</c:v>
                </c:pt>
                <c:pt idx="26">
                  <c:v>86.66666666666669</c:v>
                </c:pt>
                <c:pt idx="27">
                  <c:v>76.66666666666669</c:v>
                </c:pt>
                <c:pt idx="28">
                  <c:v>66</c:v>
                </c:pt>
                <c:pt idx="29">
                  <c:v>54.666666666666686</c:v>
                </c:pt>
                <c:pt idx="30">
                  <c:v>42.666666666666686</c:v>
                </c:pt>
                <c:pt idx="31">
                  <c:v>30</c:v>
                </c:pt>
              </c:numCache>
            </c:numRef>
          </c:yVal>
          <c:smooth val="1"/>
        </c:ser>
        <c:axId val="46754938"/>
        <c:axId val="18141259"/>
      </c:scatterChart>
      <c:valAx>
        <c:axId val="46754938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de insumo variável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1259"/>
        <c:crosses val="autoZero"/>
        <c:crossBetween val="midCat"/>
        <c:dispUnits/>
        <c:majorUnit val="2"/>
      </c:valAx>
      <c:valAx>
        <c:axId val="18141259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54938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"/>
          <c:y val="0.8615"/>
          <c:w val="0.486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6075"/>
          <c:w val="0.73475"/>
          <c:h val="0.7575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yVal>
          <c:smooth val="1"/>
        </c:ser>
        <c:axId val="29053604"/>
        <c:axId val="60155845"/>
      </c:scatterChart>
      <c:valAx>
        <c:axId val="2905360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55845"/>
        <c:crosses val="autoZero"/>
        <c:crossBetween val="midCat"/>
        <c:dispUnits/>
      </c:valAx>
      <c:valAx>
        <c:axId val="60155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PMe</a:t>
                </a:r>
                <a:r>
                  <a:rPr lang="en-US" cap="none" sz="12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2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536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2105"/>
          <c:w val="0.14875"/>
          <c:h val="0.5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1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view3D>
      <c:rotX val="15"/>
      <c:rotY val="350"/>
      <c:depthPercent val="100"/>
      <c:rAngAx val="0"/>
      <c:perspective val="0"/>
    </c:view3D>
    <c:plotArea>
      <c:layout>
        <c:manualLayout>
          <c:xMode val="edge"/>
          <c:yMode val="edge"/>
          <c:x val="0.09825"/>
          <c:y val="0.20425"/>
          <c:w val="0.609"/>
          <c:h val="0.57525"/>
        </c:manualLayout>
      </c:layout>
      <c:surface3D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4531694"/>
        <c:axId val="40785247"/>
        <c:axId val="31522904"/>
      </c:surface3DChart>
      <c:catAx>
        <c:axId val="4531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85247"/>
        <c:crosses val="autoZero"/>
        <c:auto val="1"/>
        <c:lblOffset val="100"/>
        <c:tickLblSkip val="2"/>
        <c:noMultiLvlLbl val="0"/>
      </c:catAx>
      <c:valAx>
        <c:axId val="40785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1694"/>
        <c:crosses val="max"/>
        <c:crossBetween val="midCat"/>
        <c:dispUnits/>
      </c:valAx>
      <c:serAx>
        <c:axId val="3152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85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85247"/>
        <c:crosses val="autoZero"/>
        <c:tickLblSkip val="5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"/>
          <c:y val="0.27425"/>
          <c:w val="0.21375"/>
          <c:h val="0.49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79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425"/>
          <c:w val="0.77825"/>
          <c:h val="0.8485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yVal>
          <c:smooth val="1"/>
        </c:ser>
        <c:axId val="15270681"/>
        <c:axId val="3218402"/>
      </c:scatterChart>
      <c:valAx>
        <c:axId val="1527068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8402"/>
        <c:crosses val="autoZero"/>
        <c:crossBetween val="midCat"/>
        <c:dispUnits/>
      </c:valAx>
      <c:valAx>
        <c:axId val="32184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70681"/>
        <c:crosses val="autoZero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86"/>
          <c:w val="0.16175"/>
          <c:h val="0.6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6"/>
          <c:y val="-0.01025"/>
        </c:manualLayout>
      </c:layout>
      <c:spPr>
        <a:noFill/>
        <a:ln>
          <a:noFill/>
        </a:ln>
      </c:spPr>
    </c:title>
    <c:view3D>
      <c:rotX val="20"/>
      <c:rotY val="50"/>
      <c:depthPercent val="100"/>
      <c:rAngAx val="0"/>
      <c:perspective val="0"/>
    </c:view3D>
    <c:plotArea>
      <c:layout>
        <c:manualLayout>
          <c:xMode val="edge"/>
          <c:yMode val="edge"/>
          <c:x val="0.07575"/>
          <c:y val="0.18125"/>
          <c:w val="0.5755"/>
          <c:h val="0.67875"/>
        </c:manualLayout>
      </c:layout>
      <c:surface3D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28965619"/>
        <c:axId val="59363980"/>
        <c:axId val="64513773"/>
      </c:surface3DChart>
      <c:catAx>
        <c:axId val="28965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3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63980"/>
        <c:crosses val="autoZero"/>
        <c:auto val="1"/>
        <c:lblOffset val="100"/>
        <c:tickLblSkip val="4"/>
        <c:noMultiLvlLbl val="0"/>
      </c:catAx>
      <c:valAx>
        <c:axId val="593639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5619"/>
        <c:crosses val="max"/>
        <c:crossBetween val="midCat"/>
        <c:dispUnits/>
      </c:valAx>
      <c:serAx>
        <c:axId val="6451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60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63980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3575"/>
          <c:w val="0.23325"/>
          <c:h val="0.3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765"/>
          <c:w val="0.87925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'G4'!$C$5</c:f>
              <c:strCache>
                <c:ptCount val="1"/>
                <c:pt idx="0">
                  <c:v>PD1 = f (Qd)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'G4'!$C$7:$C$16</c:f>
              <c:numCache/>
            </c:numRef>
          </c:yVal>
          <c:smooth val="1"/>
        </c:ser>
        <c:ser>
          <c:idx val="1"/>
          <c:order val="1"/>
          <c:tx>
            <c:strRef>
              <c:f>'G4'!$A$2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'G4'!$E$7:$E$16</c:f>
              <c:numCache/>
            </c:numRef>
          </c:yVal>
          <c:smooth val="1"/>
        </c:ser>
        <c:ser>
          <c:idx val="2"/>
          <c:order val="2"/>
          <c:tx>
            <c:strRef>
              <c:f>'G4'!$D$5</c:f>
              <c:strCache>
                <c:ptCount val="1"/>
                <c:pt idx="0">
                  <c:v>PD2 = f(Qd)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'G4'!$D$7:$D$16</c:f>
              <c:numCache/>
            </c:numRef>
          </c:yVal>
          <c:smooth val="1"/>
        </c:ser>
        <c:ser>
          <c:idx val="3"/>
          <c:order val="3"/>
          <c:tx>
            <c:strRef>
              <c:f>'G4'!$G$5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'G4'!$F$6:$F$13</c:f>
              <c:numCache/>
            </c:numRef>
          </c:xVal>
          <c:yVal>
            <c:numRef>
              <c:f>'G4'!$G$6:$G$16</c:f>
              <c:numCache/>
            </c:numRef>
          </c:yVal>
          <c:smooth val="1"/>
        </c:ser>
        <c:ser>
          <c:idx val="4"/>
          <c:order val="4"/>
          <c:tx>
            <c:strRef>
              <c:f>'G4'!$H$5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'G4'!$F$6:$F$11</c:f>
              <c:numCache/>
            </c:numRef>
          </c:xVal>
          <c:yVal>
            <c:numRef>
              <c:f>'G4'!$H$6:$H$16</c:f>
              <c:numCache/>
            </c:numRef>
          </c:yVal>
          <c:smooth val="1"/>
        </c:ser>
        <c:axId val="54445826"/>
        <c:axId val="20250387"/>
      </c:scatterChart>
      <c:valAx>
        <c:axId val="54445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50387"/>
        <c:crosses val="autoZero"/>
        <c:crossBetween val="midCat"/>
        <c:dispUnits/>
        <c:majorUnit val="10"/>
      </c:valAx>
      <c:valAx>
        <c:axId val="20250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55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45826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25"/>
          <c:y val="0.906"/>
          <c:w val="0.926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Cobb-Douglas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25"/>
      <c:rotY val="240"/>
      <c:depthPercent val="100"/>
      <c:rAngAx val="0"/>
      <c:perspective val="0"/>
    </c:view3D>
    <c:plotArea>
      <c:layout>
        <c:manualLayout>
          <c:xMode val="edge"/>
          <c:yMode val="edge"/>
          <c:x val="0.0845"/>
          <c:y val="0.13775"/>
          <c:w val="0.64075"/>
          <c:h val="0.7145"/>
        </c:manualLayout>
      </c:layout>
      <c:surface3DChart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43753046"/>
        <c:axId val="58233095"/>
        <c:axId val="54335808"/>
      </c:surface3DChart>
      <c:catAx>
        <c:axId val="43753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42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233095"/>
        <c:crosses val="autoZero"/>
        <c:auto val="1"/>
        <c:lblOffset val="100"/>
        <c:tickLblSkip val="5"/>
        <c:noMultiLvlLbl val="0"/>
      </c:catAx>
      <c:valAx>
        <c:axId val="58233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53046"/>
        <c:crossesAt val="1"/>
        <c:crossBetween val="midCat"/>
        <c:dispUnits/>
        <c:majorUnit val="20"/>
      </c:valAx>
      <c:serAx>
        <c:axId val="5433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11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309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"/>
          <c:y val="0.261"/>
          <c:w val="0.20075"/>
          <c:h val="0.3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07"/>
          <c:y val="0.0055"/>
        </c:manualLayout>
      </c:layout>
      <c:spPr>
        <a:noFill/>
        <a:ln>
          <a:noFill/>
        </a:ln>
      </c:spPr>
    </c:title>
    <c:view3D>
      <c:rotX val="25"/>
      <c:rotY val="340"/>
      <c:depthPercent val="100"/>
      <c:rAngAx val="0"/>
      <c:perspective val="0"/>
    </c:view3D>
    <c:plotArea>
      <c:layout>
        <c:manualLayout>
          <c:xMode val="edge"/>
          <c:yMode val="edge"/>
          <c:x val="0.10675"/>
          <c:y val="0.12275"/>
          <c:w val="0.61575"/>
          <c:h val="0.65925"/>
        </c:manualLayout>
      </c:layout>
      <c:surface3D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19260225"/>
        <c:axId val="39124298"/>
        <c:axId val="16574363"/>
      </c:surface3DChart>
      <c:catAx>
        <c:axId val="19260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10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24298"/>
        <c:crosses val="autoZero"/>
        <c:auto val="1"/>
        <c:lblOffset val="100"/>
        <c:tickLblSkip val="2"/>
        <c:tickMarkSkip val="10"/>
        <c:noMultiLvlLbl val="0"/>
      </c:catAx>
      <c:valAx>
        <c:axId val="39124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60225"/>
        <c:crosses val="max"/>
        <c:crossBetween val="midCat"/>
        <c:dispUnits/>
        <c:majorUnit val="50"/>
      </c:valAx>
      <c:serAx>
        <c:axId val="16574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605"/>
              <c:y val="0.1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24298"/>
        <c:crosses val="autoZero"/>
        <c:tickLblSkip val="5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5"/>
          <c:y val="0.24575"/>
          <c:w val="0.22775"/>
          <c:h val="0.5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15"/>
          <c:w val="0.97575"/>
          <c:h val="0.76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yVal>
          <c:smooth val="1"/>
        </c:ser>
        <c:axId val="14951540"/>
        <c:axId val="346133"/>
      </c:scatterChart>
      <c:valAx>
        <c:axId val="1495154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5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133"/>
        <c:crosses val="autoZero"/>
        <c:crossBetween val="midCat"/>
        <c:dispUnits/>
      </c:valAx>
      <c:valAx>
        <c:axId val="346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154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25"/>
          <c:y val="0.86375"/>
          <c:w val="0.8387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275"/>
          <c:y val="0.0565"/>
          <c:w val="0.75425"/>
          <c:h val="0.79525"/>
        </c:manualLayout>
      </c:layout>
      <c:surfaceChart>
        <c:wireframe val="1"/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3115198"/>
        <c:axId val="28036783"/>
        <c:axId val="51004456"/>
      </c:surfaceChart>
      <c:catAx>
        <c:axId val="311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036783"/>
        <c:crosses val="autoZero"/>
        <c:auto val="1"/>
        <c:lblOffset val="100"/>
        <c:tickLblSkip val="1"/>
        <c:noMultiLvlLbl val="0"/>
      </c:catAx>
      <c:valAx>
        <c:axId val="28036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15198"/>
        <c:crossesAt val="1"/>
        <c:crossBetween val="midCat"/>
        <c:dispUnits/>
      </c:valAx>
      <c:serAx>
        <c:axId val="51004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03678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36375"/>
          <c:w val="0.114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PROCESSOS
K/L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025"/>
          <c:w val="0.845"/>
          <c:h val="0.74675"/>
        </c:manualLayout>
      </c:layout>
      <c:lineChart>
        <c:grouping val="standard"/>
        <c:varyColors val="0"/>
        <c:ser>
          <c:idx val="1"/>
          <c:order val="0"/>
          <c:tx>
            <c:strRef>
              <c:f>'P13'!$C$9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'P13'!$C$10:$C$20</c:f>
              <c:numCache/>
            </c:numRef>
          </c:val>
          <c:smooth val="0"/>
        </c:ser>
        <c:ser>
          <c:idx val="2"/>
          <c:order val="1"/>
          <c:tx>
            <c:strRef>
              <c:f>'P13'!$D$9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'P13'!$D$10:$D$20</c:f>
              <c:numCache/>
            </c:numRef>
          </c:val>
          <c:smooth val="0"/>
        </c:ser>
        <c:ser>
          <c:idx val="3"/>
          <c:order val="2"/>
          <c:tx>
            <c:strRef>
              <c:f>'P13'!$E$9</c:f>
              <c:strCache>
                <c:ptCount val="1"/>
                <c:pt idx="0">
                  <c:v>P3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'P13'!$E$10:$E$20</c:f>
              <c:numCache/>
            </c:numRef>
          </c:val>
          <c:smooth val="0"/>
        </c:ser>
        <c:marker val="1"/>
        <c:axId val="56386921"/>
        <c:axId val="37720242"/>
      </c:lineChart>
      <c:catAx>
        <c:axId val="5638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20242"/>
        <c:crosses val="autoZero"/>
        <c:auto val="1"/>
        <c:lblOffset val="100"/>
        <c:tickLblSkip val="1"/>
        <c:noMultiLvlLbl val="0"/>
      </c:catAx>
      <c:valAx>
        <c:axId val="37720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6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75"/>
          <c:y val="0.929"/>
          <c:w val="0.374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produtos
P3 x P2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8525"/>
          <c:w val="0.911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'P13'!$D$43:$E$43</c:f>
              <c:strCache>
                <c:ptCount val="1"/>
                <c:pt idx="0">
                  <c:v>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'P13'!$E$45:$E$55</c:f>
              <c:numCache/>
            </c:numRef>
          </c:val>
          <c:smooth val="0"/>
        </c:ser>
        <c:ser>
          <c:idx val="1"/>
          <c:order val="1"/>
          <c:tx>
            <c:strRef>
              <c:f>'P13'!$F$43:$G$43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'P13'!$G$45:$G$55</c:f>
              <c:numCache/>
            </c:numRef>
          </c:val>
          <c:smooth val="0"/>
        </c:ser>
        <c:marker val="1"/>
        <c:axId val="3937859"/>
        <c:axId val="35440732"/>
      </c:lineChart>
      <c:catAx>
        <c:axId val="3937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0732"/>
        <c:crosses val="autoZero"/>
        <c:auto val="1"/>
        <c:lblOffset val="100"/>
        <c:tickLblSkip val="1"/>
        <c:noMultiLvlLbl val="0"/>
      </c:catAx>
      <c:valAx>
        <c:axId val="35440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P3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7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525"/>
          <c:y val="0.93175"/>
          <c:w val="0.216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Otimização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625"/>
          <c:w val="0.9265"/>
          <c:h val="0.645"/>
        </c:manualLayout>
      </c:layout>
      <c:lineChart>
        <c:grouping val="standard"/>
        <c:varyColors val="0"/>
        <c:ser>
          <c:idx val="1"/>
          <c:order val="0"/>
          <c:tx>
            <c:strRef>
              <c:f>'EX 16'!$F$9</c:f>
              <c:strCache>
                <c:ptCount val="1"/>
                <c:pt idx="0">
                  <c:v>P2-maq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'EX 16'!$E$10:$E$30</c:f>
              <c:numCache/>
            </c:numRef>
          </c:cat>
          <c:val>
            <c:numRef>
              <c:f>'EX 16'!$F$10:$F$30</c:f>
              <c:numCache/>
            </c:numRef>
          </c:val>
          <c:smooth val="0"/>
        </c:ser>
        <c:ser>
          <c:idx val="2"/>
          <c:order val="1"/>
          <c:tx>
            <c:strRef>
              <c:f>'EX 16'!$G$9</c:f>
              <c:strCache>
                <c:ptCount val="1"/>
                <c:pt idx="0">
                  <c:v>P2-MOD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'EX 16'!$E$10:$E$30</c:f>
              <c:numCache/>
            </c:numRef>
          </c:cat>
          <c:val>
            <c:numRef>
              <c:f>'EX 16'!$G$10:$G$30</c:f>
              <c:numCache/>
            </c:numRef>
          </c:val>
          <c:smooth val="0"/>
        </c:ser>
        <c:marker val="1"/>
        <c:axId val="50531133"/>
        <c:axId val="52127014"/>
      </c:lineChart>
      <c:catAx>
        <c:axId val="50531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27014"/>
        <c:crosses val="autoZero"/>
        <c:auto val="1"/>
        <c:lblOffset val="100"/>
        <c:tickLblSkip val="1"/>
        <c:noMultiLvlLbl val="0"/>
      </c:catAx>
      <c:valAx>
        <c:axId val="52127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113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55"/>
          <c:y val="0.9095"/>
          <c:w val="0.28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Lucro (2 produtos)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525"/>
          <c:y val="0.12575"/>
          <c:w val="0.83"/>
          <c:h val="0.752"/>
        </c:manualLayout>
      </c:layout>
      <c:surface3DChart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'EX 17'!$J$3:$T$3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17'!$J$4:$T$4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17'!$J$5:$T$5</c:f>
              <c:numCache/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17'!$J$6:$T$6</c:f>
              <c:numCache/>
            </c:numRef>
          </c:val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17'!$J$7:$T$7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17'!$J$8:$T$8</c:f>
              <c:numCache/>
            </c:numRef>
          </c:val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17'!$J$9:$T$9</c:f>
              <c:numCache/>
            </c:numRef>
          </c:val>
        </c:ser>
        <c:ser>
          <c:idx val="7"/>
          <c:order val="7"/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17'!$J$10:$T$10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17'!$J$11:$T$11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17'!$J$12:$T$12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17'!$J$13:$T$13</c:f>
              <c:numCache/>
            </c:numRef>
          </c:val>
        </c:ser>
        <c:axId val="66489943"/>
        <c:axId val="61538576"/>
        <c:axId val="16976273"/>
      </c:surface3DChart>
      <c:catAx>
        <c:axId val="6648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9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38576"/>
        <c:crosses val="autoZero"/>
        <c:auto val="1"/>
        <c:lblOffset val="100"/>
        <c:tickLblSkip val="2"/>
        <c:noMultiLvlLbl val="0"/>
      </c:catAx>
      <c:valAx>
        <c:axId val="61538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 R$/mês</a:t>
                </a:r>
              </a:p>
            </c:rich>
          </c:tx>
          <c:layout>
            <c:manualLayout>
              <c:xMode val="factor"/>
              <c:yMode val="factor"/>
              <c:x val="-0.0315"/>
              <c:y val="0.0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89943"/>
        <c:crossesAt val="1"/>
        <c:crossBetween val="between"/>
        <c:dispUnits/>
      </c:valAx>
      <c:serAx>
        <c:axId val="16976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0.01175"/>
              <c:y val="0.0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538576"/>
        <c:crosses val="autoZero"/>
        <c:tickLblSkip val="4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5275"/>
          <c:w val="0.907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2008'!$I$617:$I$781</c:f>
              <c:numCache>
                <c:ptCount val="165"/>
                <c:pt idx="0">
                  <c:v>34547</c:v>
                </c:pt>
                <c:pt idx="1">
                  <c:v>34578</c:v>
                </c:pt>
                <c:pt idx="2">
                  <c:v>34608</c:v>
                </c:pt>
                <c:pt idx="3">
                  <c:v>34639</c:v>
                </c:pt>
                <c:pt idx="4">
                  <c:v>34669</c:v>
                </c:pt>
                <c:pt idx="5">
                  <c:v>34700</c:v>
                </c:pt>
                <c:pt idx="6">
                  <c:v>34731</c:v>
                </c:pt>
                <c:pt idx="7">
                  <c:v>34759</c:v>
                </c:pt>
                <c:pt idx="8">
                  <c:v>34790</c:v>
                </c:pt>
                <c:pt idx="9">
                  <c:v>34820</c:v>
                </c:pt>
                <c:pt idx="10">
                  <c:v>34851</c:v>
                </c:pt>
                <c:pt idx="11">
                  <c:v>34881</c:v>
                </c:pt>
                <c:pt idx="12">
                  <c:v>34912</c:v>
                </c:pt>
                <c:pt idx="13">
                  <c:v>34943</c:v>
                </c:pt>
                <c:pt idx="14">
                  <c:v>34973</c:v>
                </c:pt>
                <c:pt idx="15">
                  <c:v>35004</c:v>
                </c:pt>
                <c:pt idx="16">
                  <c:v>35034</c:v>
                </c:pt>
                <c:pt idx="17">
                  <c:v>35065</c:v>
                </c:pt>
                <c:pt idx="18">
                  <c:v>35096</c:v>
                </c:pt>
                <c:pt idx="19">
                  <c:v>35125</c:v>
                </c:pt>
                <c:pt idx="20">
                  <c:v>35156</c:v>
                </c:pt>
                <c:pt idx="21">
                  <c:v>35186</c:v>
                </c:pt>
                <c:pt idx="22">
                  <c:v>35217</c:v>
                </c:pt>
                <c:pt idx="23">
                  <c:v>35247</c:v>
                </c:pt>
                <c:pt idx="24">
                  <c:v>35278</c:v>
                </c:pt>
                <c:pt idx="25">
                  <c:v>35309</c:v>
                </c:pt>
                <c:pt idx="26">
                  <c:v>35339</c:v>
                </c:pt>
                <c:pt idx="27">
                  <c:v>35370</c:v>
                </c:pt>
                <c:pt idx="28">
                  <c:v>35400</c:v>
                </c:pt>
                <c:pt idx="29">
                  <c:v>35431</c:v>
                </c:pt>
                <c:pt idx="30">
                  <c:v>35462</c:v>
                </c:pt>
                <c:pt idx="31">
                  <c:v>35490</c:v>
                </c:pt>
                <c:pt idx="32">
                  <c:v>35521</c:v>
                </c:pt>
                <c:pt idx="33">
                  <c:v>35551</c:v>
                </c:pt>
                <c:pt idx="34">
                  <c:v>35582</c:v>
                </c:pt>
                <c:pt idx="35">
                  <c:v>35612</c:v>
                </c:pt>
                <c:pt idx="36">
                  <c:v>35643</c:v>
                </c:pt>
                <c:pt idx="37">
                  <c:v>35674</c:v>
                </c:pt>
                <c:pt idx="38">
                  <c:v>35704</c:v>
                </c:pt>
                <c:pt idx="39">
                  <c:v>35735</c:v>
                </c:pt>
                <c:pt idx="40">
                  <c:v>35765</c:v>
                </c:pt>
                <c:pt idx="41">
                  <c:v>35796</c:v>
                </c:pt>
                <c:pt idx="42">
                  <c:v>35827</c:v>
                </c:pt>
                <c:pt idx="43">
                  <c:v>35855</c:v>
                </c:pt>
                <c:pt idx="44">
                  <c:v>35886</c:v>
                </c:pt>
                <c:pt idx="45">
                  <c:v>35916</c:v>
                </c:pt>
                <c:pt idx="46">
                  <c:v>35947</c:v>
                </c:pt>
                <c:pt idx="47">
                  <c:v>35977</c:v>
                </c:pt>
                <c:pt idx="48">
                  <c:v>36008</c:v>
                </c:pt>
                <c:pt idx="49">
                  <c:v>36039</c:v>
                </c:pt>
                <c:pt idx="50">
                  <c:v>36069</c:v>
                </c:pt>
                <c:pt idx="51">
                  <c:v>36100</c:v>
                </c:pt>
                <c:pt idx="52">
                  <c:v>36130</c:v>
                </c:pt>
                <c:pt idx="53">
                  <c:v>36161</c:v>
                </c:pt>
                <c:pt idx="54">
                  <c:v>36192</c:v>
                </c:pt>
                <c:pt idx="55">
                  <c:v>36220</c:v>
                </c:pt>
                <c:pt idx="56">
                  <c:v>36251</c:v>
                </c:pt>
                <c:pt idx="57">
                  <c:v>36281</c:v>
                </c:pt>
                <c:pt idx="58">
                  <c:v>36312</c:v>
                </c:pt>
                <c:pt idx="59">
                  <c:v>36342</c:v>
                </c:pt>
                <c:pt idx="60">
                  <c:v>36373</c:v>
                </c:pt>
                <c:pt idx="61">
                  <c:v>36404</c:v>
                </c:pt>
                <c:pt idx="62">
                  <c:v>36434</c:v>
                </c:pt>
                <c:pt idx="63">
                  <c:v>36465</c:v>
                </c:pt>
                <c:pt idx="64">
                  <c:v>36495</c:v>
                </c:pt>
                <c:pt idx="65">
                  <c:v>36526</c:v>
                </c:pt>
                <c:pt idx="66">
                  <c:v>36557</c:v>
                </c:pt>
                <c:pt idx="67">
                  <c:v>36586</c:v>
                </c:pt>
                <c:pt idx="68">
                  <c:v>36617</c:v>
                </c:pt>
                <c:pt idx="69">
                  <c:v>36647</c:v>
                </c:pt>
                <c:pt idx="70">
                  <c:v>36678</c:v>
                </c:pt>
                <c:pt idx="71">
                  <c:v>36708</c:v>
                </c:pt>
                <c:pt idx="72">
                  <c:v>36739</c:v>
                </c:pt>
                <c:pt idx="73">
                  <c:v>36770</c:v>
                </c:pt>
                <c:pt idx="74">
                  <c:v>36800</c:v>
                </c:pt>
                <c:pt idx="75">
                  <c:v>36831</c:v>
                </c:pt>
                <c:pt idx="76">
                  <c:v>36861</c:v>
                </c:pt>
                <c:pt idx="77">
                  <c:v>36892</c:v>
                </c:pt>
                <c:pt idx="78">
                  <c:v>36923</c:v>
                </c:pt>
                <c:pt idx="79">
                  <c:v>36951</c:v>
                </c:pt>
                <c:pt idx="80">
                  <c:v>36982</c:v>
                </c:pt>
                <c:pt idx="81">
                  <c:v>37012</c:v>
                </c:pt>
                <c:pt idx="82">
                  <c:v>37043</c:v>
                </c:pt>
                <c:pt idx="83">
                  <c:v>37073</c:v>
                </c:pt>
                <c:pt idx="84">
                  <c:v>37104</c:v>
                </c:pt>
                <c:pt idx="85">
                  <c:v>37135</c:v>
                </c:pt>
                <c:pt idx="86">
                  <c:v>37165</c:v>
                </c:pt>
                <c:pt idx="87">
                  <c:v>37196</c:v>
                </c:pt>
                <c:pt idx="88">
                  <c:v>37226</c:v>
                </c:pt>
                <c:pt idx="89">
                  <c:v>37257</c:v>
                </c:pt>
                <c:pt idx="90">
                  <c:v>37288</c:v>
                </c:pt>
                <c:pt idx="91">
                  <c:v>37316</c:v>
                </c:pt>
                <c:pt idx="92">
                  <c:v>37347</c:v>
                </c:pt>
                <c:pt idx="93">
                  <c:v>37377</c:v>
                </c:pt>
                <c:pt idx="94">
                  <c:v>37408</c:v>
                </c:pt>
                <c:pt idx="95">
                  <c:v>37438</c:v>
                </c:pt>
                <c:pt idx="96">
                  <c:v>37469</c:v>
                </c:pt>
                <c:pt idx="97">
                  <c:v>37500</c:v>
                </c:pt>
                <c:pt idx="98">
                  <c:v>37530</c:v>
                </c:pt>
                <c:pt idx="99">
                  <c:v>37561</c:v>
                </c:pt>
                <c:pt idx="100">
                  <c:v>37591</c:v>
                </c:pt>
                <c:pt idx="101">
                  <c:v>37622</c:v>
                </c:pt>
                <c:pt idx="102">
                  <c:v>37653</c:v>
                </c:pt>
                <c:pt idx="103">
                  <c:v>37681</c:v>
                </c:pt>
                <c:pt idx="104">
                  <c:v>37712</c:v>
                </c:pt>
                <c:pt idx="105">
                  <c:v>37742</c:v>
                </c:pt>
                <c:pt idx="106">
                  <c:v>37773</c:v>
                </c:pt>
                <c:pt idx="107">
                  <c:v>37803</c:v>
                </c:pt>
                <c:pt idx="108">
                  <c:v>37834</c:v>
                </c:pt>
                <c:pt idx="109">
                  <c:v>37865</c:v>
                </c:pt>
                <c:pt idx="110">
                  <c:v>37895</c:v>
                </c:pt>
                <c:pt idx="111">
                  <c:v>37926</c:v>
                </c:pt>
                <c:pt idx="112">
                  <c:v>37956</c:v>
                </c:pt>
                <c:pt idx="113">
                  <c:v>37987</c:v>
                </c:pt>
                <c:pt idx="114">
                  <c:v>38018</c:v>
                </c:pt>
                <c:pt idx="115">
                  <c:v>38047</c:v>
                </c:pt>
                <c:pt idx="116">
                  <c:v>38078</c:v>
                </c:pt>
                <c:pt idx="117">
                  <c:v>38108</c:v>
                </c:pt>
                <c:pt idx="118">
                  <c:v>38139</c:v>
                </c:pt>
                <c:pt idx="119">
                  <c:v>38169</c:v>
                </c:pt>
                <c:pt idx="120">
                  <c:v>38200</c:v>
                </c:pt>
                <c:pt idx="121">
                  <c:v>38231</c:v>
                </c:pt>
                <c:pt idx="122">
                  <c:v>38261</c:v>
                </c:pt>
                <c:pt idx="123">
                  <c:v>38292</c:v>
                </c:pt>
                <c:pt idx="124">
                  <c:v>38322</c:v>
                </c:pt>
                <c:pt idx="125">
                  <c:v>38353</c:v>
                </c:pt>
                <c:pt idx="126">
                  <c:v>38384</c:v>
                </c:pt>
                <c:pt idx="127">
                  <c:v>38412</c:v>
                </c:pt>
                <c:pt idx="128">
                  <c:v>38443</c:v>
                </c:pt>
                <c:pt idx="129">
                  <c:v>38473</c:v>
                </c:pt>
                <c:pt idx="130">
                  <c:v>38504</c:v>
                </c:pt>
                <c:pt idx="131">
                  <c:v>38534</c:v>
                </c:pt>
                <c:pt idx="132">
                  <c:v>38565</c:v>
                </c:pt>
                <c:pt idx="133">
                  <c:v>38596</c:v>
                </c:pt>
                <c:pt idx="134">
                  <c:v>38626</c:v>
                </c:pt>
                <c:pt idx="135">
                  <c:v>38657</c:v>
                </c:pt>
                <c:pt idx="136">
                  <c:v>38687</c:v>
                </c:pt>
                <c:pt idx="137">
                  <c:v>38718</c:v>
                </c:pt>
                <c:pt idx="138">
                  <c:v>38749</c:v>
                </c:pt>
                <c:pt idx="139">
                  <c:v>38777</c:v>
                </c:pt>
                <c:pt idx="140">
                  <c:v>38808</c:v>
                </c:pt>
                <c:pt idx="141">
                  <c:v>38838</c:v>
                </c:pt>
                <c:pt idx="142">
                  <c:v>38869</c:v>
                </c:pt>
                <c:pt idx="143">
                  <c:v>38899</c:v>
                </c:pt>
                <c:pt idx="144">
                  <c:v>38930</c:v>
                </c:pt>
                <c:pt idx="145">
                  <c:v>38961</c:v>
                </c:pt>
                <c:pt idx="146">
                  <c:v>38991</c:v>
                </c:pt>
                <c:pt idx="147">
                  <c:v>39022</c:v>
                </c:pt>
                <c:pt idx="148">
                  <c:v>39052</c:v>
                </c:pt>
                <c:pt idx="149">
                  <c:v>39083</c:v>
                </c:pt>
                <c:pt idx="150">
                  <c:v>39114</c:v>
                </c:pt>
                <c:pt idx="151">
                  <c:v>39142</c:v>
                </c:pt>
                <c:pt idx="152">
                  <c:v>39173</c:v>
                </c:pt>
                <c:pt idx="153">
                  <c:v>39203</c:v>
                </c:pt>
                <c:pt idx="154">
                  <c:v>39234</c:v>
                </c:pt>
                <c:pt idx="155">
                  <c:v>39264</c:v>
                </c:pt>
                <c:pt idx="156">
                  <c:v>39295</c:v>
                </c:pt>
                <c:pt idx="157">
                  <c:v>39326</c:v>
                </c:pt>
                <c:pt idx="158">
                  <c:v>39356</c:v>
                </c:pt>
                <c:pt idx="159">
                  <c:v>39387</c:v>
                </c:pt>
                <c:pt idx="160">
                  <c:v>39417</c:v>
                </c:pt>
                <c:pt idx="161">
                  <c:v>39448</c:v>
                </c:pt>
                <c:pt idx="162">
                  <c:v>39479</c:v>
                </c:pt>
                <c:pt idx="163">
                  <c:v>39508</c:v>
                </c:pt>
                <c:pt idx="164">
                  <c:v>39539</c:v>
                </c:pt>
              </c:numCache>
            </c:numRef>
          </c:cat>
          <c:val>
            <c:numRef>
              <c:f>'[3]IGP 2008'!$J$617:$J$781</c:f>
              <c:numCache>
                <c:ptCount val="165"/>
                <c:pt idx="0">
                  <c:v>100</c:v>
                </c:pt>
                <c:pt idx="1">
                  <c:v>101.549</c:v>
                </c:pt>
                <c:pt idx="2">
                  <c:v>104.143</c:v>
                </c:pt>
                <c:pt idx="3">
                  <c:v>106.72</c:v>
                </c:pt>
                <c:pt idx="4">
                  <c:v>107.325</c:v>
                </c:pt>
                <c:pt idx="5">
                  <c:v>108.785</c:v>
                </c:pt>
                <c:pt idx="6">
                  <c:v>110.039</c:v>
                </c:pt>
                <c:pt idx="7">
                  <c:v>112.035</c:v>
                </c:pt>
                <c:pt idx="8">
                  <c:v>114.614</c:v>
                </c:pt>
                <c:pt idx="9">
                  <c:v>115.071</c:v>
                </c:pt>
                <c:pt idx="10">
                  <c:v>118.09</c:v>
                </c:pt>
                <c:pt idx="11">
                  <c:v>120.733</c:v>
                </c:pt>
                <c:pt idx="12">
                  <c:v>122.289</c:v>
                </c:pt>
                <c:pt idx="13">
                  <c:v>120.967</c:v>
                </c:pt>
                <c:pt idx="14">
                  <c:v>121.241</c:v>
                </c:pt>
                <c:pt idx="15">
                  <c:v>122.85</c:v>
                </c:pt>
                <c:pt idx="16">
                  <c:v>123.187</c:v>
                </c:pt>
                <c:pt idx="17">
                  <c:v>125.397</c:v>
                </c:pt>
                <c:pt idx="18">
                  <c:v>126.353</c:v>
                </c:pt>
                <c:pt idx="19">
                  <c:v>126.627</c:v>
                </c:pt>
                <c:pt idx="20">
                  <c:v>127.509</c:v>
                </c:pt>
                <c:pt idx="21">
                  <c:v>129.655</c:v>
                </c:pt>
                <c:pt idx="22">
                  <c:v>131.24</c:v>
                </c:pt>
                <c:pt idx="23">
                  <c:v>132.674</c:v>
                </c:pt>
                <c:pt idx="24">
                  <c:v>132.679</c:v>
                </c:pt>
                <c:pt idx="25">
                  <c:v>132.849</c:v>
                </c:pt>
                <c:pt idx="26">
                  <c:v>133.141</c:v>
                </c:pt>
                <c:pt idx="27">
                  <c:v>133.517</c:v>
                </c:pt>
                <c:pt idx="28">
                  <c:v>134.689</c:v>
                </c:pt>
                <c:pt idx="29">
                  <c:v>136.814</c:v>
                </c:pt>
                <c:pt idx="30">
                  <c:v>137.39</c:v>
                </c:pt>
                <c:pt idx="31">
                  <c:v>138.99</c:v>
                </c:pt>
                <c:pt idx="32">
                  <c:v>139.807</c:v>
                </c:pt>
                <c:pt idx="33">
                  <c:v>140.229</c:v>
                </c:pt>
                <c:pt idx="34">
                  <c:v>141.207</c:v>
                </c:pt>
                <c:pt idx="35">
                  <c:v>141.33</c:v>
                </c:pt>
                <c:pt idx="36">
                  <c:v>141.268</c:v>
                </c:pt>
                <c:pt idx="37">
                  <c:v>142.101</c:v>
                </c:pt>
                <c:pt idx="38">
                  <c:v>142.587</c:v>
                </c:pt>
                <c:pt idx="39">
                  <c:v>143.771</c:v>
                </c:pt>
                <c:pt idx="40">
                  <c:v>144.765</c:v>
                </c:pt>
                <c:pt idx="41">
                  <c:v>146.038</c:v>
                </c:pt>
                <c:pt idx="42">
                  <c:v>146.067</c:v>
                </c:pt>
                <c:pt idx="43">
                  <c:v>146.408</c:v>
                </c:pt>
                <c:pt idx="44">
                  <c:v>146.211</c:v>
                </c:pt>
                <c:pt idx="45">
                  <c:v>146.544</c:v>
                </c:pt>
                <c:pt idx="46">
                  <c:v>146.951</c:v>
                </c:pt>
                <c:pt idx="47">
                  <c:v>146.398</c:v>
                </c:pt>
                <c:pt idx="48">
                  <c:v>146.144</c:v>
                </c:pt>
                <c:pt idx="49">
                  <c:v>146.111</c:v>
                </c:pt>
                <c:pt idx="50">
                  <c:v>146.063</c:v>
                </c:pt>
                <c:pt idx="51">
                  <c:v>145.797</c:v>
                </c:pt>
                <c:pt idx="52">
                  <c:v>147.231</c:v>
                </c:pt>
                <c:pt idx="53">
                  <c:v>148.921</c:v>
                </c:pt>
                <c:pt idx="54">
                  <c:v>155.528</c:v>
                </c:pt>
                <c:pt idx="55">
                  <c:v>158.6</c:v>
                </c:pt>
                <c:pt idx="56">
                  <c:v>158.647</c:v>
                </c:pt>
                <c:pt idx="57">
                  <c:v>158.1</c:v>
                </c:pt>
                <c:pt idx="58">
                  <c:v>159.711</c:v>
                </c:pt>
                <c:pt idx="59">
                  <c:v>162.253</c:v>
                </c:pt>
                <c:pt idx="60">
                  <c:v>164.612</c:v>
                </c:pt>
                <c:pt idx="61">
                  <c:v>167.028</c:v>
                </c:pt>
                <c:pt idx="62">
                  <c:v>170.182</c:v>
                </c:pt>
                <c:pt idx="63">
                  <c:v>174.496</c:v>
                </c:pt>
                <c:pt idx="64">
                  <c:v>176.647</c:v>
                </c:pt>
                <c:pt idx="65">
                  <c:v>178.454</c:v>
                </c:pt>
                <c:pt idx="66">
                  <c:v>178.8</c:v>
                </c:pt>
                <c:pt idx="67">
                  <c:v>179.128</c:v>
                </c:pt>
                <c:pt idx="68">
                  <c:v>179.357</c:v>
                </c:pt>
                <c:pt idx="69">
                  <c:v>180.563</c:v>
                </c:pt>
                <c:pt idx="70">
                  <c:v>182.236</c:v>
                </c:pt>
                <c:pt idx="71">
                  <c:v>186.353</c:v>
                </c:pt>
                <c:pt idx="72">
                  <c:v>189.746</c:v>
                </c:pt>
                <c:pt idx="73">
                  <c:v>191.049</c:v>
                </c:pt>
                <c:pt idx="74">
                  <c:v>191.763</c:v>
                </c:pt>
                <c:pt idx="75">
                  <c:v>192.506</c:v>
                </c:pt>
                <c:pt idx="76">
                  <c:v>193.97</c:v>
                </c:pt>
                <c:pt idx="77">
                  <c:v>194.92</c:v>
                </c:pt>
                <c:pt idx="78">
                  <c:v>195.58</c:v>
                </c:pt>
                <c:pt idx="79">
                  <c:v>197.151</c:v>
                </c:pt>
                <c:pt idx="80">
                  <c:v>199.374</c:v>
                </c:pt>
                <c:pt idx="81">
                  <c:v>200.251</c:v>
                </c:pt>
                <c:pt idx="82">
                  <c:v>203.167</c:v>
                </c:pt>
                <c:pt idx="83">
                  <c:v>206.45</c:v>
                </c:pt>
                <c:pt idx="84">
                  <c:v>208.315</c:v>
                </c:pt>
                <c:pt idx="85">
                  <c:v>209.111</c:v>
                </c:pt>
                <c:pt idx="86">
                  <c:v>212.135</c:v>
                </c:pt>
                <c:pt idx="87">
                  <c:v>213.756</c:v>
                </c:pt>
                <c:pt idx="88">
                  <c:v>214.137</c:v>
                </c:pt>
                <c:pt idx="89">
                  <c:v>214.535</c:v>
                </c:pt>
                <c:pt idx="90">
                  <c:v>214.927</c:v>
                </c:pt>
                <c:pt idx="91">
                  <c:v>215.17</c:v>
                </c:pt>
                <c:pt idx="92">
                  <c:v>216.673</c:v>
                </c:pt>
                <c:pt idx="93">
                  <c:v>219.07</c:v>
                </c:pt>
                <c:pt idx="94">
                  <c:v>222.872</c:v>
                </c:pt>
                <c:pt idx="95">
                  <c:v>227.441</c:v>
                </c:pt>
                <c:pt idx="96">
                  <c:v>232.818</c:v>
                </c:pt>
                <c:pt idx="97">
                  <c:v>238.973</c:v>
                </c:pt>
                <c:pt idx="98">
                  <c:v>249.042</c:v>
                </c:pt>
                <c:pt idx="99">
                  <c:v>263.58</c:v>
                </c:pt>
                <c:pt idx="100">
                  <c:v>270.692</c:v>
                </c:pt>
                <c:pt idx="101">
                  <c:v>276.578</c:v>
                </c:pt>
                <c:pt idx="102">
                  <c:v>280.984</c:v>
                </c:pt>
                <c:pt idx="103">
                  <c:v>285.64</c:v>
                </c:pt>
                <c:pt idx="104">
                  <c:v>286.815</c:v>
                </c:pt>
                <c:pt idx="105">
                  <c:v>284.9</c:v>
                </c:pt>
                <c:pt idx="106">
                  <c:v>282.913</c:v>
                </c:pt>
                <c:pt idx="107">
                  <c:v>282.349</c:v>
                </c:pt>
                <c:pt idx="108">
                  <c:v>284.105</c:v>
                </c:pt>
                <c:pt idx="109">
                  <c:v>287.081</c:v>
                </c:pt>
                <c:pt idx="110">
                  <c:v>288.337</c:v>
                </c:pt>
                <c:pt idx="111">
                  <c:v>289.718</c:v>
                </c:pt>
                <c:pt idx="112">
                  <c:v>291.462</c:v>
                </c:pt>
                <c:pt idx="113">
                  <c:v>293.793</c:v>
                </c:pt>
                <c:pt idx="114">
                  <c:v>296.976</c:v>
                </c:pt>
                <c:pt idx="115">
                  <c:v>299.746</c:v>
                </c:pt>
                <c:pt idx="116">
                  <c:v>303.184</c:v>
                </c:pt>
                <c:pt idx="117">
                  <c:v>307.616</c:v>
                </c:pt>
                <c:pt idx="118">
                  <c:v>311.576</c:v>
                </c:pt>
                <c:pt idx="119">
                  <c:v>315.113</c:v>
                </c:pt>
                <c:pt idx="120">
                  <c:v>319.244</c:v>
                </c:pt>
                <c:pt idx="121">
                  <c:v>320.788</c:v>
                </c:pt>
                <c:pt idx="122">
                  <c:v>322.492</c:v>
                </c:pt>
                <c:pt idx="123">
                  <c:v>325.148</c:v>
                </c:pt>
                <c:pt idx="124">
                  <c:v>326.833</c:v>
                </c:pt>
                <c:pt idx="125">
                  <c:v>327.915</c:v>
                </c:pt>
                <c:pt idx="126">
                  <c:v>329.241</c:v>
                </c:pt>
                <c:pt idx="127">
                  <c:v>332.49</c:v>
                </c:pt>
                <c:pt idx="128">
                  <c:v>334.17</c:v>
                </c:pt>
                <c:pt idx="129">
                  <c:v>333.321</c:v>
                </c:pt>
                <c:pt idx="130">
                  <c:v>331.823</c:v>
                </c:pt>
                <c:pt idx="131">
                  <c:v>330.484</c:v>
                </c:pt>
                <c:pt idx="132">
                  <c:v>327.887</c:v>
                </c:pt>
                <c:pt idx="133">
                  <c:v>327.454</c:v>
                </c:pt>
                <c:pt idx="134">
                  <c:v>329.529</c:v>
                </c:pt>
                <c:pt idx="135">
                  <c:v>330.619</c:v>
                </c:pt>
                <c:pt idx="136">
                  <c:v>330.835</c:v>
                </c:pt>
                <c:pt idx="137">
                  <c:v>333.222</c:v>
                </c:pt>
                <c:pt idx="138">
                  <c:v>333.03</c:v>
                </c:pt>
                <c:pt idx="139">
                  <c:v>331.531</c:v>
                </c:pt>
                <c:pt idx="140">
                  <c:v>331.607</c:v>
                </c:pt>
                <c:pt idx="141">
                  <c:v>332.851</c:v>
                </c:pt>
                <c:pt idx="142">
                  <c:v>335.067</c:v>
                </c:pt>
                <c:pt idx="143">
                  <c:v>335.637</c:v>
                </c:pt>
                <c:pt idx="144">
                  <c:v>337.011</c:v>
                </c:pt>
                <c:pt idx="145">
                  <c:v>337.817</c:v>
                </c:pt>
                <c:pt idx="146">
                  <c:v>340.541</c:v>
                </c:pt>
                <c:pt idx="147">
                  <c:v>342.482</c:v>
                </c:pt>
                <c:pt idx="148">
                  <c:v>343.384</c:v>
                </c:pt>
                <c:pt idx="149">
                  <c:v>344.85</c:v>
                </c:pt>
                <c:pt idx="150">
                  <c:v>345.652</c:v>
                </c:pt>
                <c:pt idx="151">
                  <c:v>346.407</c:v>
                </c:pt>
                <c:pt idx="152">
                  <c:v>346.878</c:v>
                </c:pt>
                <c:pt idx="153">
                  <c:v>347.421</c:v>
                </c:pt>
                <c:pt idx="154">
                  <c:v>348.328</c:v>
                </c:pt>
                <c:pt idx="155">
                  <c:v>349.628</c:v>
                </c:pt>
                <c:pt idx="156">
                  <c:v>354.495</c:v>
                </c:pt>
                <c:pt idx="157">
                  <c:v>358.633</c:v>
                </c:pt>
                <c:pt idx="158">
                  <c:v>361.308</c:v>
                </c:pt>
                <c:pt idx="159">
                  <c:v>365.1</c:v>
                </c:pt>
                <c:pt idx="160">
                  <c:v>370.485</c:v>
                </c:pt>
                <c:pt idx="161">
                  <c:v>374.139</c:v>
                </c:pt>
                <c:pt idx="162">
                  <c:v>375.558</c:v>
                </c:pt>
                <c:pt idx="163">
                  <c:v>378.194</c:v>
                </c:pt>
                <c:pt idx="164">
                  <c:v>382.414</c:v>
                </c:pt>
              </c:numCache>
            </c:numRef>
          </c:val>
          <c:smooth val="0"/>
        </c:ser>
        <c:marker val="1"/>
        <c:axId val="48035756"/>
        <c:axId val="29668621"/>
      </c:lineChart>
      <c:catAx>
        <c:axId val="48035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68621"/>
        <c:crosses val="autoZero"/>
        <c:auto val="1"/>
        <c:lblOffset val="100"/>
        <c:tickLblSkip val="11"/>
        <c:noMultiLvlLbl val="0"/>
      </c:catAx>
      <c:valAx>
        <c:axId val="29668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IPC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35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25"/>
          <c:y val="0.1675"/>
          <c:w val="0.8132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'[3]IGP 2008'!$J$9</c:f>
              <c:strCache>
                <c:ptCount val="1"/>
                <c:pt idx="0">
                  <c:v>Indice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2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  <c:pt idx="771">
                  <c:v>39539</c:v>
                </c:pt>
              </c:numCache>
            </c:numRef>
          </c:cat>
          <c:val>
            <c:numRef>
              <c:f>'[3]IGP 2008'!$J$10:$J$781</c:f>
              <c:numCache>
                <c:ptCount val="772"/>
                <c:pt idx="0">
                  <c:v>8.37138E-14</c:v>
                </c:pt>
                <c:pt idx="1">
                  <c:v>8.4927E-14</c:v>
                </c:pt>
                <c:pt idx="2">
                  <c:v>8.61402E-14</c:v>
                </c:pt>
                <c:pt idx="3">
                  <c:v>8.73535E-14</c:v>
                </c:pt>
                <c:pt idx="4">
                  <c:v>8.85667E-14</c:v>
                </c:pt>
                <c:pt idx="5">
                  <c:v>8.978E-14</c:v>
                </c:pt>
                <c:pt idx="6">
                  <c:v>9.09932E-14</c:v>
                </c:pt>
                <c:pt idx="7">
                  <c:v>9.22065E-14</c:v>
                </c:pt>
                <c:pt idx="8">
                  <c:v>9.34197E-14</c:v>
                </c:pt>
                <c:pt idx="9">
                  <c:v>9.58462E-14</c:v>
                </c:pt>
                <c:pt idx="10">
                  <c:v>9.82727E-14</c:v>
                </c:pt>
                <c:pt idx="11">
                  <c:v>9.82727E-14</c:v>
                </c:pt>
                <c:pt idx="12">
                  <c:v>9.94859E-14</c:v>
                </c:pt>
                <c:pt idx="13">
                  <c:v>1.01912E-13</c:v>
                </c:pt>
                <c:pt idx="14">
                  <c:v>1.00699E-13</c:v>
                </c:pt>
                <c:pt idx="15">
                  <c:v>1.00699E-13</c:v>
                </c:pt>
                <c:pt idx="16">
                  <c:v>1.01912E-13</c:v>
                </c:pt>
                <c:pt idx="17">
                  <c:v>1.03126E-13</c:v>
                </c:pt>
                <c:pt idx="18">
                  <c:v>1.04339E-13</c:v>
                </c:pt>
                <c:pt idx="19">
                  <c:v>1.05552E-13</c:v>
                </c:pt>
                <c:pt idx="20">
                  <c:v>1.05552E-13</c:v>
                </c:pt>
                <c:pt idx="21">
                  <c:v>1.06765E-13</c:v>
                </c:pt>
                <c:pt idx="22">
                  <c:v>1.07979E-13</c:v>
                </c:pt>
                <c:pt idx="23">
                  <c:v>1.09192E-13</c:v>
                </c:pt>
                <c:pt idx="24">
                  <c:v>1.10405E-13</c:v>
                </c:pt>
                <c:pt idx="25">
                  <c:v>1.11618E-13</c:v>
                </c:pt>
                <c:pt idx="26">
                  <c:v>1.12832E-13</c:v>
                </c:pt>
                <c:pt idx="27">
                  <c:v>1.14045E-13</c:v>
                </c:pt>
                <c:pt idx="28">
                  <c:v>1.15258E-13</c:v>
                </c:pt>
                <c:pt idx="29">
                  <c:v>1.18898E-13</c:v>
                </c:pt>
                <c:pt idx="30">
                  <c:v>1.21324E-13</c:v>
                </c:pt>
                <c:pt idx="31">
                  <c:v>1.26177E-13</c:v>
                </c:pt>
                <c:pt idx="32">
                  <c:v>1.29817E-13</c:v>
                </c:pt>
                <c:pt idx="33">
                  <c:v>1.3103E-13</c:v>
                </c:pt>
                <c:pt idx="34">
                  <c:v>1.32243E-13</c:v>
                </c:pt>
                <c:pt idx="35">
                  <c:v>1.33457E-13</c:v>
                </c:pt>
                <c:pt idx="36">
                  <c:v>1.3831E-13</c:v>
                </c:pt>
                <c:pt idx="37">
                  <c:v>1.39523E-13</c:v>
                </c:pt>
                <c:pt idx="38">
                  <c:v>1.40736E-13</c:v>
                </c:pt>
                <c:pt idx="39">
                  <c:v>1.37096E-13</c:v>
                </c:pt>
                <c:pt idx="40">
                  <c:v>1.35883E-13</c:v>
                </c:pt>
                <c:pt idx="41">
                  <c:v>1.3467E-13</c:v>
                </c:pt>
                <c:pt idx="42">
                  <c:v>1.32243E-13</c:v>
                </c:pt>
                <c:pt idx="43">
                  <c:v>1.32243E-13</c:v>
                </c:pt>
                <c:pt idx="44">
                  <c:v>1.33457E-13</c:v>
                </c:pt>
                <c:pt idx="45">
                  <c:v>1.33457E-13</c:v>
                </c:pt>
                <c:pt idx="46">
                  <c:v>1.3467E-13</c:v>
                </c:pt>
                <c:pt idx="47">
                  <c:v>1.37096E-13</c:v>
                </c:pt>
                <c:pt idx="48">
                  <c:v>1.40736E-13</c:v>
                </c:pt>
                <c:pt idx="49">
                  <c:v>1.44376E-13</c:v>
                </c:pt>
                <c:pt idx="50">
                  <c:v>1.46802E-13</c:v>
                </c:pt>
                <c:pt idx="51">
                  <c:v>1.45589E-13</c:v>
                </c:pt>
                <c:pt idx="52">
                  <c:v>1.44376E-13</c:v>
                </c:pt>
                <c:pt idx="53">
                  <c:v>1.45589E-13</c:v>
                </c:pt>
                <c:pt idx="54">
                  <c:v>1.44376E-13</c:v>
                </c:pt>
                <c:pt idx="55">
                  <c:v>1.45589E-13</c:v>
                </c:pt>
                <c:pt idx="56">
                  <c:v>1.45589E-13</c:v>
                </c:pt>
                <c:pt idx="57">
                  <c:v>1.45589E-13</c:v>
                </c:pt>
                <c:pt idx="58">
                  <c:v>1.46802E-13</c:v>
                </c:pt>
                <c:pt idx="59">
                  <c:v>1.48016E-13</c:v>
                </c:pt>
                <c:pt idx="60">
                  <c:v>1.50442E-13</c:v>
                </c:pt>
                <c:pt idx="61">
                  <c:v>1.51655E-13</c:v>
                </c:pt>
                <c:pt idx="62">
                  <c:v>1.51655E-13</c:v>
                </c:pt>
                <c:pt idx="63">
                  <c:v>1.51655E-13</c:v>
                </c:pt>
                <c:pt idx="64">
                  <c:v>1.51655E-13</c:v>
                </c:pt>
                <c:pt idx="65">
                  <c:v>1.51655E-13</c:v>
                </c:pt>
                <c:pt idx="66">
                  <c:v>1.52869E-13</c:v>
                </c:pt>
                <c:pt idx="67">
                  <c:v>1.54082E-13</c:v>
                </c:pt>
                <c:pt idx="68">
                  <c:v>1.55295E-13</c:v>
                </c:pt>
                <c:pt idx="69">
                  <c:v>1.58935E-13</c:v>
                </c:pt>
                <c:pt idx="70">
                  <c:v>1.66214E-13</c:v>
                </c:pt>
                <c:pt idx="71">
                  <c:v>1.66214E-13</c:v>
                </c:pt>
                <c:pt idx="72">
                  <c:v>1.68641E-13</c:v>
                </c:pt>
                <c:pt idx="73">
                  <c:v>1.68641E-13</c:v>
                </c:pt>
                <c:pt idx="74">
                  <c:v>1.65001E-13</c:v>
                </c:pt>
                <c:pt idx="75">
                  <c:v>1.63788E-13</c:v>
                </c:pt>
                <c:pt idx="76">
                  <c:v>1.65001E-13</c:v>
                </c:pt>
                <c:pt idx="77">
                  <c:v>1.66214E-13</c:v>
                </c:pt>
                <c:pt idx="78">
                  <c:v>1.69854E-13</c:v>
                </c:pt>
                <c:pt idx="79">
                  <c:v>1.74707E-13</c:v>
                </c:pt>
                <c:pt idx="80">
                  <c:v>1.7956E-13</c:v>
                </c:pt>
                <c:pt idx="81">
                  <c:v>1.84413E-13</c:v>
                </c:pt>
                <c:pt idx="82">
                  <c:v>1.84413E-13</c:v>
                </c:pt>
                <c:pt idx="83">
                  <c:v>1.86839E-13</c:v>
                </c:pt>
                <c:pt idx="84">
                  <c:v>1.92906E-13</c:v>
                </c:pt>
                <c:pt idx="85">
                  <c:v>1.95332E-13</c:v>
                </c:pt>
                <c:pt idx="86">
                  <c:v>2.00185E-13</c:v>
                </c:pt>
                <c:pt idx="87">
                  <c:v>2.02612E-13</c:v>
                </c:pt>
                <c:pt idx="88">
                  <c:v>2.05038E-13</c:v>
                </c:pt>
                <c:pt idx="89">
                  <c:v>2.02612E-13</c:v>
                </c:pt>
                <c:pt idx="90">
                  <c:v>1.97759E-13</c:v>
                </c:pt>
                <c:pt idx="91">
                  <c:v>2.00185E-13</c:v>
                </c:pt>
                <c:pt idx="92">
                  <c:v>2.01398E-13</c:v>
                </c:pt>
                <c:pt idx="93">
                  <c:v>2.05038E-13</c:v>
                </c:pt>
                <c:pt idx="94">
                  <c:v>2.06251E-13</c:v>
                </c:pt>
                <c:pt idx="95">
                  <c:v>2.09891E-13</c:v>
                </c:pt>
                <c:pt idx="96">
                  <c:v>2.1717E-13</c:v>
                </c:pt>
                <c:pt idx="97">
                  <c:v>2.2081E-13</c:v>
                </c:pt>
                <c:pt idx="98">
                  <c:v>2.2081E-13</c:v>
                </c:pt>
                <c:pt idx="99">
                  <c:v>2.2081E-13</c:v>
                </c:pt>
                <c:pt idx="100">
                  <c:v>2.22023E-13</c:v>
                </c:pt>
                <c:pt idx="101">
                  <c:v>2.23237E-13</c:v>
                </c:pt>
                <c:pt idx="102">
                  <c:v>2.26876E-13</c:v>
                </c:pt>
                <c:pt idx="103">
                  <c:v>2.2809E-13</c:v>
                </c:pt>
                <c:pt idx="104">
                  <c:v>2.26876E-13</c:v>
                </c:pt>
                <c:pt idx="105">
                  <c:v>2.2809E-13</c:v>
                </c:pt>
                <c:pt idx="106">
                  <c:v>2.34156E-13</c:v>
                </c:pt>
                <c:pt idx="107">
                  <c:v>2.36582E-13</c:v>
                </c:pt>
                <c:pt idx="108">
                  <c:v>2.39009E-13</c:v>
                </c:pt>
                <c:pt idx="109">
                  <c:v>2.41435E-13</c:v>
                </c:pt>
                <c:pt idx="110">
                  <c:v>2.47502E-13</c:v>
                </c:pt>
                <c:pt idx="111">
                  <c:v>2.47502E-13</c:v>
                </c:pt>
                <c:pt idx="112">
                  <c:v>2.46288E-13</c:v>
                </c:pt>
                <c:pt idx="113">
                  <c:v>2.49928E-13</c:v>
                </c:pt>
                <c:pt idx="114">
                  <c:v>2.54781E-13</c:v>
                </c:pt>
                <c:pt idx="115">
                  <c:v>2.64487E-13</c:v>
                </c:pt>
                <c:pt idx="116">
                  <c:v>2.68127E-13</c:v>
                </c:pt>
                <c:pt idx="117">
                  <c:v>2.75406E-13</c:v>
                </c:pt>
                <c:pt idx="118">
                  <c:v>2.79046E-13</c:v>
                </c:pt>
                <c:pt idx="119">
                  <c:v>2.85112E-13</c:v>
                </c:pt>
                <c:pt idx="120">
                  <c:v>2.93477E-13</c:v>
                </c:pt>
                <c:pt idx="121">
                  <c:v>3.00742E-13</c:v>
                </c:pt>
                <c:pt idx="122">
                  <c:v>3.06553E-13</c:v>
                </c:pt>
                <c:pt idx="123">
                  <c:v>3.18176E-13</c:v>
                </c:pt>
                <c:pt idx="124">
                  <c:v>3.23987E-13</c:v>
                </c:pt>
                <c:pt idx="125">
                  <c:v>3.28346E-13</c:v>
                </c:pt>
                <c:pt idx="126">
                  <c:v>3.32705E-13</c:v>
                </c:pt>
                <c:pt idx="127">
                  <c:v>3.3561E-13</c:v>
                </c:pt>
                <c:pt idx="128">
                  <c:v>3.44327E-13</c:v>
                </c:pt>
                <c:pt idx="129">
                  <c:v>3.4578E-13</c:v>
                </c:pt>
                <c:pt idx="130">
                  <c:v>3.53045E-13</c:v>
                </c:pt>
                <c:pt idx="131">
                  <c:v>3.58856E-13</c:v>
                </c:pt>
                <c:pt idx="132">
                  <c:v>3.64667E-13</c:v>
                </c:pt>
                <c:pt idx="133">
                  <c:v>3.64667E-13</c:v>
                </c:pt>
                <c:pt idx="134">
                  <c:v>3.67573E-13</c:v>
                </c:pt>
                <c:pt idx="135">
                  <c:v>3.74837E-13</c:v>
                </c:pt>
                <c:pt idx="136">
                  <c:v>3.74837E-13</c:v>
                </c:pt>
                <c:pt idx="137">
                  <c:v>3.74837E-13</c:v>
                </c:pt>
                <c:pt idx="138">
                  <c:v>3.79196E-13</c:v>
                </c:pt>
                <c:pt idx="139">
                  <c:v>3.8646E-13</c:v>
                </c:pt>
                <c:pt idx="140">
                  <c:v>3.95177E-13</c:v>
                </c:pt>
                <c:pt idx="141">
                  <c:v>3.99536E-13</c:v>
                </c:pt>
                <c:pt idx="142">
                  <c:v>4.00989E-13</c:v>
                </c:pt>
                <c:pt idx="143">
                  <c:v>4.02442E-13</c:v>
                </c:pt>
                <c:pt idx="144">
                  <c:v>4.09706E-13</c:v>
                </c:pt>
                <c:pt idx="145">
                  <c:v>4.21329E-13</c:v>
                </c:pt>
                <c:pt idx="146">
                  <c:v>4.2714E-13</c:v>
                </c:pt>
                <c:pt idx="147">
                  <c:v>4.28593E-13</c:v>
                </c:pt>
                <c:pt idx="148">
                  <c:v>4.41669E-13</c:v>
                </c:pt>
                <c:pt idx="149">
                  <c:v>4.54745E-13</c:v>
                </c:pt>
                <c:pt idx="150">
                  <c:v>4.62009E-13</c:v>
                </c:pt>
                <c:pt idx="151">
                  <c:v>4.70726E-13</c:v>
                </c:pt>
                <c:pt idx="152">
                  <c:v>4.86708E-13</c:v>
                </c:pt>
                <c:pt idx="153">
                  <c:v>4.93972E-13</c:v>
                </c:pt>
                <c:pt idx="154">
                  <c:v>4.99783E-13</c:v>
                </c:pt>
                <c:pt idx="155">
                  <c:v>5.01236E-13</c:v>
                </c:pt>
                <c:pt idx="156">
                  <c:v>5.23029E-13</c:v>
                </c:pt>
                <c:pt idx="157">
                  <c:v>5.23029E-13</c:v>
                </c:pt>
                <c:pt idx="158">
                  <c:v>5.21576E-13</c:v>
                </c:pt>
                <c:pt idx="159">
                  <c:v>5.20123E-13</c:v>
                </c:pt>
                <c:pt idx="160">
                  <c:v>5.1867E-13</c:v>
                </c:pt>
                <c:pt idx="161">
                  <c:v>5.1867E-13</c:v>
                </c:pt>
                <c:pt idx="162">
                  <c:v>5.20123E-13</c:v>
                </c:pt>
                <c:pt idx="163">
                  <c:v>5.23029E-13</c:v>
                </c:pt>
                <c:pt idx="164">
                  <c:v>5.21576E-13</c:v>
                </c:pt>
                <c:pt idx="165">
                  <c:v>5.23029E-13</c:v>
                </c:pt>
                <c:pt idx="166">
                  <c:v>5.2884E-13</c:v>
                </c:pt>
                <c:pt idx="167">
                  <c:v>5.36105E-13</c:v>
                </c:pt>
                <c:pt idx="168">
                  <c:v>5.43369E-13</c:v>
                </c:pt>
                <c:pt idx="169">
                  <c:v>5.46275E-13</c:v>
                </c:pt>
                <c:pt idx="170">
                  <c:v>5.53539E-13</c:v>
                </c:pt>
                <c:pt idx="171">
                  <c:v>5.60803E-13</c:v>
                </c:pt>
                <c:pt idx="172">
                  <c:v>5.70973E-13</c:v>
                </c:pt>
                <c:pt idx="173">
                  <c:v>5.72426E-13</c:v>
                </c:pt>
                <c:pt idx="174">
                  <c:v>5.82596E-13</c:v>
                </c:pt>
                <c:pt idx="175">
                  <c:v>5.94219E-13</c:v>
                </c:pt>
                <c:pt idx="176">
                  <c:v>6.11653E-13</c:v>
                </c:pt>
                <c:pt idx="177">
                  <c:v>6.33446E-13</c:v>
                </c:pt>
                <c:pt idx="178">
                  <c:v>6.59598E-13</c:v>
                </c:pt>
                <c:pt idx="179">
                  <c:v>6.66862E-13</c:v>
                </c:pt>
                <c:pt idx="180">
                  <c:v>6.94466E-13</c:v>
                </c:pt>
                <c:pt idx="181">
                  <c:v>7.43863E-13</c:v>
                </c:pt>
                <c:pt idx="182">
                  <c:v>7.55486E-13</c:v>
                </c:pt>
                <c:pt idx="183">
                  <c:v>7.71468E-13</c:v>
                </c:pt>
                <c:pt idx="184">
                  <c:v>7.80185E-13</c:v>
                </c:pt>
                <c:pt idx="185">
                  <c:v>7.88902E-13</c:v>
                </c:pt>
                <c:pt idx="186">
                  <c:v>8.06336E-13</c:v>
                </c:pt>
                <c:pt idx="187">
                  <c:v>8.44111E-13</c:v>
                </c:pt>
                <c:pt idx="188">
                  <c:v>8.65904E-13</c:v>
                </c:pt>
                <c:pt idx="189">
                  <c:v>8.86244E-13</c:v>
                </c:pt>
                <c:pt idx="190">
                  <c:v>9.18206E-13</c:v>
                </c:pt>
                <c:pt idx="191">
                  <c:v>9.29829E-13</c:v>
                </c:pt>
                <c:pt idx="192">
                  <c:v>9.44358E-13</c:v>
                </c:pt>
                <c:pt idx="193">
                  <c:v>9.67604E-13</c:v>
                </c:pt>
                <c:pt idx="194">
                  <c:v>9.82132E-13</c:v>
                </c:pt>
                <c:pt idx="195">
                  <c:v>9.98114E-13</c:v>
                </c:pt>
                <c:pt idx="196">
                  <c:v>9.99567E-13</c:v>
                </c:pt>
                <c:pt idx="197">
                  <c:v>1.00538E-12</c:v>
                </c:pt>
                <c:pt idx="198">
                  <c:v>1.02572E-12</c:v>
                </c:pt>
                <c:pt idx="199">
                  <c:v>1.05623E-12</c:v>
                </c:pt>
                <c:pt idx="200">
                  <c:v>1.09836E-12</c:v>
                </c:pt>
                <c:pt idx="201">
                  <c:v>1.15357E-12</c:v>
                </c:pt>
                <c:pt idx="202">
                  <c:v>1.18844E-12</c:v>
                </c:pt>
                <c:pt idx="203">
                  <c:v>1.21314E-12</c:v>
                </c:pt>
                <c:pt idx="204">
                  <c:v>1.23638E-12</c:v>
                </c:pt>
                <c:pt idx="205">
                  <c:v>1.24074E-12</c:v>
                </c:pt>
                <c:pt idx="206">
                  <c:v>1.26689E-12</c:v>
                </c:pt>
                <c:pt idx="207">
                  <c:v>1.32937E-12</c:v>
                </c:pt>
                <c:pt idx="208">
                  <c:v>1.34825E-12</c:v>
                </c:pt>
                <c:pt idx="209">
                  <c:v>1.36859E-12</c:v>
                </c:pt>
                <c:pt idx="210">
                  <c:v>1.38893E-12</c:v>
                </c:pt>
                <c:pt idx="211">
                  <c:v>1.46158E-12</c:v>
                </c:pt>
                <c:pt idx="212">
                  <c:v>1.5226E-12</c:v>
                </c:pt>
                <c:pt idx="213">
                  <c:v>1.64899E-12</c:v>
                </c:pt>
                <c:pt idx="214">
                  <c:v>1.7289E-12</c:v>
                </c:pt>
                <c:pt idx="215">
                  <c:v>1.79283E-12</c:v>
                </c:pt>
                <c:pt idx="216">
                  <c:v>1.88726E-12</c:v>
                </c:pt>
                <c:pt idx="217">
                  <c:v>1.91923E-12</c:v>
                </c:pt>
                <c:pt idx="218">
                  <c:v>1.95119E-12</c:v>
                </c:pt>
                <c:pt idx="219">
                  <c:v>1.96717E-12</c:v>
                </c:pt>
                <c:pt idx="220">
                  <c:v>2.04562E-12</c:v>
                </c:pt>
                <c:pt idx="221">
                  <c:v>2.10955E-12</c:v>
                </c:pt>
                <c:pt idx="222">
                  <c:v>2.20544E-12</c:v>
                </c:pt>
                <c:pt idx="223">
                  <c:v>2.26791E-12</c:v>
                </c:pt>
                <c:pt idx="224">
                  <c:v>2.31586E-12</c:v>
                </c:pt>
                <c:pt idx="225">
                  <c:v>2.37978E-12</c:v>
                </c:pt>
                <c:pt idx="226">
                  <c:v>2.55764E-12</c:v>
                </c:pt>
                <c:pt idx="227">
                  <c:v>2.71798E-12</c:v>
                </c:pt>
                <c:pt idx="228">
                  <c:v>2.9559E-12</c:v>
                </c:pt>
                <c:pt idx="229">
                  <c:v>3.13175E-12</c:v>
                </c:pt>
                <c:pt idx="230">
                  <c:v>3.30502E-12</c:v>
                </c:pt>
                <c:pt idx="231">
                  <c:v>3.35674E-12</c:v>
                </c:pt>
                <c:pt idx="232">
                  <c:v>3.4938E-12</c:v>
                </c:pt>
                <c:pt idx="233">
                  <c:v>3.66966E-12</c:v>
                </c:pt>
                <c:pt idx="234">
                  <c:v>3.80672E-12</c:v>
                </c:pt>
                <c:pt idx="235">
                  <c:v>3.94637E-12</c:v>
                </c:pt>
                <c:pt idx="236">
                  <c:v>4.1636E-12</c:v>
                </c:pt>
                <c:pt idx="237">
                  <c:v>4.41962E-12</c:v>
                </c:pt>
                <c:pt idx="238">
                  <c:v>4.61617E-12</c:v>
                </c:pt>
                <c:pt idx="239">
                  <c:v>4.89029E-12</c:v>
                </c:pt>
                <c:pt idx="240">
                  <c:v>5.44113E-12</c:v>
                </c:pt>
                <c:pt idx="241">
                  <c:v>5.80835E-12</c:v>
                </c:pt>
                <c:pt idx="242">
                  <c:v>6.24023E-12</c:v>
                </c:pt>
                <c:pt idx="243">
                  <c:v>6.51436E-12</c:v>
                </c:pt>
                <c:pt idx="244">
                  <c:v>6.69021E-12</c:v>
                </c:pt>
                <c:pt idx="245">
                  <c:v>6.97985E-12</c:v>
                </c:pt>
                <c:pt idx="246">
                  <c:v>7.42983E-12</c:v>
                </c:pt>
                <c:pt idx="247">
                  <c:v>7.64706E-12</c:v>
                </c:pt>
                <c:pt idx="248">
                  <c:v>7.93412E-12</c:v>
                </c:pt>
                <c:pt idx="249">
                  <c:v>8.28841E-12</c:v>
                </c:pt>
                <c:pt idx="250">
                  <c:v>8.86511E-12</c:v>
                </c:pt>
                <c:pt idx="251">
                  <c:v>9.39526E-12</c:v>
                </c:pt>
                <c:pt idx="252">
                  <c:v>9.84782E-12</c:v>
                </c:pt>
                <c:pt idx="253">
                  <c:v>1.01556E-11</c:v>
                </c:pt>
                <c:pt idx="254">
                  <c:v>1.07659E-11</c:v>
                </c:pt>
                <c:pt idx="255">
                  <c:v>1.10193E-11</c:v>
                </c:pt>
                <c:pt idx="256">
                  <c:v>1.12081E-11</c:v>
                </c:pt>
                <c:pt idx="257">
                  <c:v>1.13374E-11</c:v>
                </c:pt>
                <c:pt idx="258">
                  <c:v>1.16477E-11</c:v>
                </c:pt>
                <c:pt idx="259">
                  <c:v>1.17874E-11</c:v>
                </c:pt>
                <c:pt idx="260">
                  <c:v>1.20201E-11</c:v>
                </c:pt>
                <c:pt idx="261">
                  <c:v>1.22632E-11</c:v>
                </c:pt>
                <c:pt idx="262">
                  <c:v>1.23744E-11</c:v>
                </c:pt>
                <c:pt idx="263">
                  <c:v>1.26124E-11</c:v>
                </c:pt>
                <c:pt idx="264">
                  <c:v>1.35795E-11</c:v>
                </c:pt>
                <c:pt idx="265">
                  <c:v>1.39726E-11</c:v>
                </c:pt>
                <c:pt idx="266">
                  <c:v>1.43373E-11</c:v>
                </c:pt>
                <c:pt idx="267">
                  <c:v>1.50122E-11</c:v>
                </c:pt>
                <c:pt idx="268">
                  <c:v>1.53614E-11</c:v>
                </c:pt>
                <c:pt idx="269">
                  <c:v>1.56458E-11</c:v>
                </c:pt>
                <c:pt idx="270">
                  <c:v>1.61656E-11</c:v>
                </c:pt>
                <c:pt idx="271">
                  <c:v>1.65199E-11</c:v>
                </c:pt>
                <c:pt idx="272">
                  <c:v>1.6913E-11</c:v>
                </c:pt>
                <c:pt idx="273">
                  <c:v>1.72596E-11</c:v>
                </c:pt>
                <c:pt idx="274">
                  <c:v>1.74276E-11</c:v>
                </c:pt>
                <c:pt idx="275">
                  <c:v>1.75466E-11</c:v>
                </c:pt>
                <c:pt idx="276">
                  <c:v>1.83276E-11</c:v>
                </c:pt>
                <c:pt idx="277">
                  <c:v>1.87724E-11</c:v>
                </c:pt>
                <c:pt idx="278">
                  <c:v>1.92043E-11</c:v>
                </c:pt>
                <c:pt idx="279">
                  <c:v>1.96879E-11</c:v>
                </c:pt>
                <c:pt idx="280">
                  <c:v>1.99491E-11</c:v>
                </c:pt>
                <c:pt idx="281">
                  <c:v>2.01094E-11</c:v>
                </c:pt>
                <c:pt idx="282">
                  <c:v>2.06758E-11</c:v>
                </c:pt>
                <c:pt idx="283">
                  <c:v>2.0849E-11</c:v>
                </c:pt>
                <c:pt idx="284">
                  <c:v>2.11645E-11</c:v>
                </c:pt>
                <c:pt idx="285">
                  <c:v>2.14826E-11</c:v>
                </c:pt>
                <c:pt idx="286">
                  <c:v>2.18162E-11</c:v>
                </c:pt>
                <c:pt idx="287">
                  <c:v>2.19352E-11</c:v>
                </c:pt>
                <c:pt idx="288">
                  <c:v>2.26567E-11</c:v>
                </c:pt>
                <c:pt idx="289">
                  <c:v>2.31869E-11</c:v>
                </c:pt>
                <c:pt idx="290">
                  <c:v>2.36679E-11</c:v>
                </c:pt>
                <c:pt idx="291">
                  <c:v>2.41929E-11</c:v>
                </c:pt>
                <c:pt idx="292">
                  <c:v>2.45575E-11</c:v>
                </c:pt>
                <c:pt idx="293">
                  <c:v>2.52169E-11</c:v>
                </c:pt>
                <c:pt idx="294">
                  <c:v>2.55738E-11</c:v>
                </c:pt>
                <c:pt idx="295">
                  <c:v>2.5879E-11</c:v>
                </c:pt>
                <c:pt idx="296">
                  <c:v>2.63522E-11</c:v>
                </c:pt>
                <c:pt idx="297">
                  <c:v>2.6947E-11</c:v>
                </c:pt>
                <c:pt idx="298">
                  <c:v>2.73479E-11</c:v>
                </c:pt>
                <c:pt idx="299">
                  <c:v>2.75263E-11</c:v>
                </c:pt>
                <c:pt idx="300">
                  <c:v>2.79918E-11</c:v>
                </c:pt>
                <c:pt idx="301">
                  <c:v>2.83901E-11</c:v>
                </c:pt>
                <c:pt idx="302">
                  <c:v>2.85401E-11</c:v>
                </c:pt>
                <c:pt idx="303">
                  <c:v>2.88995E-11</c:v>
                </c:pt>
                <c:pt idx="304">
                  <c:v>2.92306E-11</c:v>
                </c:pt>
                <c:pt idx="305">
                  <c:v>2.98641E-11</c:v>
                </c:pt>
                <c:pt idx="306">
                  <c:v>3.0552E-11</c:v>
                </c:pt>
                <c:pt idx="307">
                  <c:v>3.10693E-11</c:v>
                </c:pt>
                <c:pt idx="308">
                  <c:v>3.17546E-11</c:v>
                </c:pt>
                <c:pt idx="309">
                  <c:v>3.22735E-11</c:v>
                </c:pt>
                <c:pt idx="310">
                  <c:v>3.27467E-11</c:v>
                </c:pt>
                <c:pt idx="311">
                  <c:v>3.28414E-11</c:v>
                </c:pt>
                <c:pt idx="312">
                  <c:v>3.32515E-11</c:v>
                </c:pt>
                <c:pt idx="313">
                  <c:v>3.37247E-11</c:v>
                </c:pt>
                <c:pt idx="314">
                  <c:v>3.43714E-11</c:v>
                </c:pt>
                <c:pt idx="315">
                  <c:v>3.44819E-11</c:v>
                </c:pt>
                <c:pt idx="316">
                  <c:v>3.50339E-11</c:v>
                </c:pt>
                <c:pt idx="317">
                  <c:v>3.58069E-11</c:v>
                </c:pt>
                <c:pt idx="318">
                  <c:v>3.6422E-11</c:v>
                </c:pt>
                <c:pt idx="319">
                  <c:v>3.72581E-11</c:v>
                </c:pt>
                <c:pt idx="320">
                  <c:v>3.79994E-11</c:v>
                </c:pt>
                <c:pt idx="321">
                  <c:v>3.85673E-11</c:v>
                </c:pt>
                <c:pt idx="322">
                  <c:v>3.8867E-11</c:v>
                </c:pt>
                <c:pt idx="323">
                  <c:v>3.91667E-11</c:v>
                </c:pt>
                <c:pt idx="324">
                  <c:v>3.97977E-11</c:v>
                </c:pt>
                <c:pt idx="325">
                  <c:v>4.04129E-11</c:v>
                </c:pt>
                <c:pt idx="326">
                  <c:v>4.12173E-11</c:v>
                </c:pt>
                <c:pt idx="327">
                  <c:v>4.1931E-11</c:v>
                </c:pt>
                <c:pt idx="328">
                  <c:v>4.27011E-11</c:v>
                </c:pt>
                <c:pt idx="329">
                  <c:v>4.36763E-11</c:v>
                </c:pt>
                <c:pt idx="330">
                  <c:v>4.4328E-11</c:v>
                </c:pt>
                <c:pt idx="331">
                  <c:v>4.47392E-11</c:v>
                </c:pt>
                <c:pt idx="332">
                  <c:v>4.53828E-11</c:v>
                </c:pt>
                <c:pt idx="333">
                  <c:v>4.59354E-11</c:v>
                </c:pt>
                <c:pt idx="334">
                  <c:v>4.64034E-11</c:v>
                </c:pt>
                <c:pt idx="335">
                  <c:v>4.67921E-11</c:v>
                </c:pt>
                <c:pt idx="336">
                  <c:v>4.757E-11</c:v>
                </c:pt>
                <c:pt idx="337">
                  <c:v>4.85049E-11</c:v>
                </c:pt>
                <c:pt idx="338">
                  <c:v>4.92894E-11</c:v>
                </c:pt>
                <c:pt idx="339">
                  <c:v>4.98195E-11</c:v>
                </c:pt>
                <c:pt idx="340">
                  <c:v>5.02486E-11</c:v>
                </c:pt>
                <c:pt idx="341">
                  <c:v>5.07881E-11</c:v>
                </c:pt>
                <c:pt idx="342">
                  <c:v>5.14882E-11</c:v>
                </c:pt>
                <c:pt idx="343">
                  <c:v>5.2223E-11</c:v>
                </c:pt>
                <c:pt idx="344">
                  <c:v>5.2807E-11</c:v>
                </c:pt>
                <c:pt idx="345">
                  <c:v>5.33018E-11</c:v>
                </c:pt>
                <c:pt idx="346">
                  <c:v>5.37651E-11</c:v>
                </c:pt>
                <c:pt idx="347">
                  <c:v>5.41486E-11</c:v>
                </c:pt>
                <c:pt idx="348">
                  <c:v>5.50444E-11</c:v>
                </c:pt>
                <c:pt idx="349">
                  <c:v>5.56851E-11</c:v>
                </c:pt>
                <c:pt idx="350">
                  <c:v>5.64852E-11</c:v>
                </c:pt>
                <c:pt idx="351">
                  <c:v>5.73053E-11</c:v>
                </c:pt>
                <c:pt idx="352">
                  <c:v>5.79122E-11</c:v>
                </c:pt>
                <c:pt idx="353">
                  <c:v>5.84534E-11</c:v>
                </c:pt>
                <c:pt idx="354">
                  <c:v>5.90555E-11</c:v>
                </c:pt>
                <c:pt idx="355">
                  <c:v>5.96499E-11</c:v>
                </c:pt>
                <c:pt idx="356">
                  <c:v>6.02665E-11</c:v>
                </c:pt>
                <c:pt idx="357">
                  <c:v>6.11495E-11</c:v>
                </c:pt>
                <c:pt idx="358">
                  <c:v>6.19071E-11</c:v>
                </c:pt>
                <c:pt idx="359">
                  <c:v>6.25654E-11</c:v>
                </c:pt>
                <c:pt idx="360">
                  <c:v>6.44014E-11</c:v>
                </c:pt>
                <c:pt idx="361">
                  <c:v>6.61133E-11</c:v>
                </c:pt>
                <c:pt idx="362">
                  <c:v>6.90954E-11</c:v>
                </c:pt>
                <c:pt idx="363">
                  <c:v>7.26445E-11</c:v>
                </c:pt>
                <c:pt idx="364">
                  <c:v>7.51937E-11</c:v>
                </c:pt>
                <c:pt idx="365">
                  <c:v>7.6683E-11</c:v>
                </c:pt>
                <c:pt idx="366">
                  <c:v>7.75941E-11</c:v>
                </c:pt>
                <c:pt idx="367">
                  <c:v>7.85942E-11</c:v>
                </c:pt>
                <c:pt idx="368">
                  <c:v>7.98967E-11</c:v>
                </c:pt>
                <c:pt idx="369">
                  <c:v>8.10984E-11</c:v>
                </c:pt>
                <c:pt idx="370">
                  <c:v>8.23706E-11</c:v>
                </c:pt>
                <c:pt idx="371">
                  <c:v>8.41793E-11</c:v>
                </c:pt>
                <c:pt idx="372">
                  <c:v>8.60605E-11</c:v>
                </c:pt>
                <c:pt idx="373">
                  <c:v>8.80153E-11</c:v>
                </c:pt>
                <c:pt idx="374">
                  <c:v>8.9399E-11</c:v>
                </c:pt>
                <c:pt idx="375">
                  <c:v>9.10034E-11</c:v>
                </c:pt>
                <c:pt idx="376">
                  <c:v>9.29392E-11</c:v>
                </c:pt>
                <c:pt idx="377">
                  <c:v>9.50065E-11</c:v>
                </c:pt>
                <c:pt idx="378">
                  <c:v>9.70126E-11</c:v>
                </c:pt>
                <c:pt idx="379">
                  <c:v>9.97171E-11</c:v>
                </c:pt>
                <c:pt idx="380">
                  <c:v>1.02019E-10</c:v>
                </c:pt>
                <c:pt idx="381">
                  <c:v>1.04317E-10</c:v>
                </c:pt>
                <c:pt idx="382">
                  <c:v>1.06564E-10</c:v>
                </c:pt>
                <c:pt idx="383">
                  <c:v>1.08888E-10</c:v>
                </c:pt>
                <c:pt idx="384">
                  <c:v>1.12256E-10</c:v>
                </c:pt>
                <c:pt idx="385">
                  <c:v>1.16914E-10</c:v>
                </c:pt>
                <c:pt idx="386">
                  <c:v>1.21228E-10</c:v>
                </c:pt>
                <c:pt idx="387">
                  <c:v>1.25782E-10</c:v>
                </c:pt>
                <c:pt idx="388">
                  <c:v>1.30066E-10</c:v>
                </c:pt>
                <c:pt idx="389">
                  <c:v>1.33539E-10</c:v>
                </c:pt>
                <c:pt idx="390">
                  <c:v>1.38623E-10</c:v>
                </c:pt>
                <c:pt idx="391">
                  <c:v>1.44301E-10</c:v>
                </c:pt>
                <c:pt idx="392">
                  <c:v>1.49255E-10</c:v>
                </c:pt>
                <c:pt idx="393">
                  <c:v>1.52771E-10</c:v>
                </c:pt>
                <c:pt idx="394">
                  <c:v>1.55681E-10</c:v>
                </c:pt>
                <c:pt idx="395">
                  <c:v>1.59255E-10</c:v>
                </c:pt>
                <c:pt idx="396">
                  <c:v>1.65206E-10</c:v>
                </c:pt>
                <c:pt idx="397">
                  <c:v>1.7044E-10</c:v>
                </c:pt>
                <c:pt idx="398">
                  <c:v>1.77516E-10</c:v>
                </c:pt>
                <c:pt idx="399">
                  <c:v>1.84752E-10</c:v>
                </c:pt>
                <c:pt idx="400">
                  <c:v>1.9137E-10</c:v>
                </c:pt>
                <c:pt idx="401">
                  <c:v>1.95127E-10</c:v>
                </c:pt>
                <c:pt idx="402">
                  <c:v>1.99157E-10</c:v>
                </c:pt>
                <c:pt idx="403">
                  <c:v>2.01743E-10</c:v>
                </c:pt>
                <c:pt idx="404">
                  <c:v>2.05317E-10</c:v>
                </c:pt>
                <c:pt idx="405">
                  <c:v>2.10945E-10</c:v>
                </c:pt>
                <c:pt idx="406">
                  <c:v>2.16452E-10</c:v>
                </c:pt>
                <c:pt idx="407">
                  <c:v>2.21014E-10</c:v>
                </c:pt>
                <c:pt idx="408">
                  <c:v>2.26892E-10</c:v>
                </c:pt>
                <c:pt idx="409">
                  <c:v>2.34606E-10</c:v>
                </c:pt>
                <c:pt idx="410">
                  <c:v>2.42337E-10</c:v>
                </c:pt>
                <c:pt idx="411">
                  <c:v>2.5047E-10</c:v>
                </c:pt>
                <c:pt idx="412">
                  <c:v>2.58507E-10</c:v>
                </c:pt>
                <c:pt idx="413">
                  <c:v>2.67893E-10</c:v>
                </c:pt>
                <c:pt idx="414">
                  <c:v>2.75454E-10</c:v>
                </c:pt>
                <c:pt idx="415">
                  <c:v>2.828E-10</c:v>
                </c:pt>
                <c:pt idx="416">
                  <c:v>2.90021E-10</c:v>
                </c:pt>
                <c:pt idx="417">
                  <c:v>2.98346E-10</c:v>
                </c:pt>
                <c:pt idx="418">
                  <c:v>3.0655E-10</c:v>
                </c:pt>
                <c:pt idx="419">
                  <c:v>3.11207E-10</c:v>
                </c:pt>
                <c:pt idx="420">
                  <c:v>3.22651E-10</c:v>
                </c:pt>
                <c:pt idx="421">
                  <c:v>3.34743E-10</c:v>
                </c:pt>
                <c:pt idx="422">
                  <c:v>3.54071E-10</c:v>
                </c:pt>
                <c:pt idx="423">
                  <c:v>3.67434E-10</c:v>
                </c:pt>
                <c:pt idx="424">
                  <c:v>3.76031E-10</c:v>
                </c:pt>
                <c:pt idx="425">
                  <c:v>3.88988E-10</c:v>
                </c:pt>
                <c:pt idx="426">
                  <c:v>4.05941E-10</c:v>
                </c:pt>
                <c:pt idx="427">
                  <c:v>4.29626E-10</c:v>
                </c:pt>
                <c:pt idx="428">
                  <c:v>4.6268E-10</c:v>
                </c:pt>
                <c:pt idx="429">
                  <c:v>4.86968E-10</c:v>
                </c:pt>
                <c:pt idx="430">
                  <c:v>5.14074E-10</c:v>
                </c:pt>
                <c:pt idx="431">
                  <c:v>5.51602E-10</c:v>
                </c:pt>
                <c:pt idx="432">
                  <c:v>5.86024E-10</c:v>
                </c:pt>
                <c:pt idx="433">
                  <c:v>6.10618E-10</c:v>
                </c:pt>
                <c:pt idx="434">
                  <c:v>6.50752E-10</c:v>
                </c:pt>
                <c:pt idx="435">
                  <c:v>6.88006E-10</c:v>
                </c:pt>
                <c:pt idx="436">
                  <c:v>7.31977E-10</c:v>
                </c:pt>
                <c:pt idx="437">
                  <c:v>7.749E-10</c:v>
                </c:pt>
                <c:pt idx="438">
                  <c:v>8.40351E-10</c:v>
                </c:pt>
                <c:pt idx="439">
                  <c:v>8.98479E-10</c:v>
                </c:pt>
                <c:pt idx="440">
                  <c:v>9.45927E-10</c:v>
                </c:pt>
                <c:pt idx="441">
                  <c:v>1.01826E-09</c:v>
                </c:pt>
                <c:pt idx="442">
                  <c:v>1.09514E-09</c:v>
                </c:pt>
                <c:pt idx="443">
                  <c:v>1.15969E-09</c:v>
                </c:pt>
                <c:pt idx="444">
                  <c:v>1.23579E-09</c:v>
                </c:pt>
                <c:pt idx="445">
                  <c:v>1.34059E-09</c:v>
                </c:pt>
                <c:pt idx="446">
                  <c:v>1.43935E-09</c:v>
                </c:pt>
                <c:pt idx="447">
                  <c:v>1.51808E-09</c:v>
                </c:pt>
                <c:pt idx="448">
                  <c:v>1.61209E-09</c:v>
                </c:pt>
                <c:pt idx="449">
                  <c:v>1.68409E-09</c:v>
                </c:pt>
                <c:pt idx="450">
                  <c:v>1.7696E-09</c:v>
                </c:pt>
                <c:pt idx="451">
                  <c:v>1.88872E-09</c:v>
                </c:pt>
                <c:pt idx="452">
                  <c:v>1.9845E-09</c:v>
                </c:pt>
                <c:pt idx="453">
                  <c:v>2.07089E-09</c:v>
                </c:pt>
                <c:pt idx="454">
                  <c:v>2.18086E-09</c:v>
                </c:pt>
                <c:pt idx="455">
                  <c:v>2.26366E-09</c:v>
                </c:pt>
                <c:pt idx="456">
                  <c:v>2.40594E-09</c:v>
                </c:pt>
                <c:pt idx="457">
                  <c:v>2.57074E-09</c:v>
                </c:pt>
                <c:pt idx="458">
                  <c:v>2.75656E-09</c:v>
                </c:pt>
                <c:pt idx="459">
                  <c:v>2.90429E-09</c:v>
                </c:pt>
                <c:pt idx="460">
                  <c:v>3.08202E-09</c:v>
                </c:pt>
                <c:pt idx="461">
                  <c:v>3.32835E-09</c:v>
                </c:pt>
                <c:pt idx="462">
                  <c:v>3.52997E-09</c:v>
                </c:pt>
                <c:pt idx="463">
                  <c:v>3.73476E-09</c:v>
                </c:pt>
                <c:pt idx="464">
                  <c:v>3.87138E-09</c:v>
                </c:pt>
                <c:pt idx="465">
                  <c:v>4.05644E-09</c:v>
                </c:pt>
                <c:pt idx="466">
                  <c:v>4.25935E-09</c:v>
                </c:pt>
                <c:pt idx="467">
                  <c:v>4.521E-09</c:v>
                </c:pt>
                <c:pt idx="468">
                  <c:v>4.92995E-09</c:v>
                </c:pt>
                <c:pt idx="469">
                  <c:v>5.25131E-09</c:v>
                </c:pt>
                <c:pt idx="470">
                  <c:v>5.78102E-09</c:v>
                </c:pt>
                <c:pt idx="471">
                  <c:v>6.31266E-09</c:v>
                </c:pt>
                <c:pt idx="472">
                  <c:v>6.71667E-09</c:v>
                </c:pt>
                <c:pt idx="473">
                  <c:v>7.56332E-09</c:v>
                </c:pt>
                <c:pt idx="474">
                  <c:v>8.56963E-09</c:v>
                </c:pt>
                <c:pt idx="475">
                  <c:v>9.43625E-09</c:v>
                </c:pt>
                <c:pt idx="476">
                  <c:v>1.06433E-08</c:v>
                </c:pt>
                <c:pt idx="477">
                  <c:v>1.20551E-08</c:v>
                </c:pt>
                <c:pt idx="478">
                  <c:v>1.30718E-08</c:v>
                </c:pt>
                <c:pt idx="479">
                  <c:v>1.40599E-08</c:v>
                </c:pt>
                <c:pt idx="480">
                  <c:v>1.54397E-08</c:v>
                </c:pt>
                <c:pt idx="481">
                  <c:v>1.73325E-08</c:v>
                </c:pt>
                <c:pt idx="482">
                  <c:v>1.90573E-08</c:v>
                </c:pt>
                <c:pt idx="483">
                  <c:v>2.0761E-08</c:v>
                </c:pt>
                <c:pt idx="484">
                  <c:v>2.26005E-08</c:v>
                </c:pt>
                <c:pt idx="485">
                  <c:v>2.46909E-08</c:v>
                </c:pt>
                <c:pt idx="486">
                  <c:v>2.72387E-08</c:v>
                </c:pt>
                <c:pt idx="487">
                  <c:v>3.01321E-08</c:v>
                </c:pt>
                <c:pt idx="488">
                  <c:v>3.32987E-08</c:v>
                </c:pt>
                <c:pt idx="489">
                  <c:v>3.74874E-08</c:v>
                </c:pt>
                <c:pt idx="490">
                  <c:v>4.11896E-08</c:v>
                </c:pt>
                <c:pt idx="491">
                  <c:v>4.55277E-08</c:v>
                </c:pt>
                <c:pt idx="492">
                  <c:v>5.12807E-08</c:v>
                </c:pt>
                <c:pt idx="493">
                  <c:v>5.64919E-08</c:v>
                </c:pt>
                <c:pt idx="494">
                  <c:v>6.3671E-08</c:v>
                </c:pt>
                <c:pt idx="495">
                  <c:v>6.82657E-08</c:v>
                </c:pt>
                <c:pt idx="496">
                  <c:v>7.35785E-08</c:v>
                </c:pt>
                <c:pt idx="497">
                  <c:v>7.93502E-08</c:v>
                </c:pt>
                <c:pt idx="498">
                  <c:v>8.64248E-08</c:v>
                </c:pt>
                <c:pt idx="499">
                  <c:v>9.85231E-08</c:v>
                </c:pt>
                <c:pt idx="500">
                  <c:v>1.07521E-07</c:v>
                </c:pt>
                <c:pt idx="501">
                  <c:v>1.17248E-07</c:v>
                </c:pt>
                <c:pt idx="502">
                  <c:v>1.34777E-07</c:v>
                </c:pt>
                <c:pt idx="503">
                  <c:v>1.52566E-07</c:v>
                </c:pt>
                <c:pt idx="504">
                  <c:v>1.79704E-07</c:v>
                </c:pt>
                <c:pt idx="505">
                  <c:v>2.06622E-07</c:v>
                </c:pt>
                <c:pt idx="506">
                  <c:v>2.18035E-07</c:v>
                </c:pt>
                <c:pt idx="507">
                  <c:v>2.16766E-07</c:v>
                </c:pt>
                <c:pt idx="508">
                  <c:v>2.17459E-07</c:v>
                </c:pt>
                <c:pt idx="509">
                  <c:v>2.18608E-07</c:v>
                </c:pt>
                <c:pt idx="510">
                  <c:v>2.1999E-07</c:v>
                </c:pt>
                <c:pt idx="511">
                  <c:v>2.22921E-07</c:v>
                </c:pt>
                <c:pt idx="512">
                  <c:v>2.25356E-07</c:v>
                </c:pt>
                <c:pt idx="513">
                  <c:v>2.28481E-07</c:v>
                </c:pt>
                <c:pt idx="514">
                  <c:v>2.34091E-07</c:v>
                </c:pt>
                <c:pt idx="515">
                  <c:v>2.51784E-07</c:v>
                </c:pt>
                <c:pt idx="516">
                  <c:v>2.82093E-07</c:v>
                </c:pt>
                <c:pt idx="517">
                  <c:v>3.21887E-07</c:v>
                </c:pt>
                <c:pt idx="518">
                  <c:v>3.70166E-07</c:v>
                </c:pt>
                <c:pt idx="519">
                  <c:v>4.44479E-07</c:v>
                </c:pt>
                <c:pt idx="520">
                  <c:v>5.67075E-07</c:v>
                </c:pt>
                <c:pt idx="521">
                  <c:v>7.13806E-07</c:v>
                </c:pt>
                <c:pt idx="522">
                  <c:v>7.80413E-07</c:v>
                </c:pt>
                <c:pt idx="523">
                  <c:v>8.15517E-07</c:v>
                </c:pt>
                <c:pt idx="524">
                  <c:v>8.80897E-07</c:v>
                </c:pt>
                <c:pt idx="525">
                  <c:v>9.79095E-07</c:v>
                </c:pt>
                <c:pt idx="526">
                  <c:v>1.12072E-06</c:v>
                </c:pt>
                <c:pt idx="527">
                  <c:v>1.29879E-06</c:v>
                </c:pt>
                <c:pt idx="528">
                  <c:v>1.5474E-06</c:v>
                </c:pt>
                <c:pt idx="529">
                  <c:v>1.82046E-06</c:v>
                </c:pt>
                <c:pt idx="530">
                  <c:v>2.1511E-06</c:v>
                </c:pt>
                <c:pt idx="531">
                  <c:v>2.58847E-06</c:v>
                </c:pt>
                <c:pt idx="532">
                  <c:v>3.09348E-06</c:v>
                </c:pt>
                <c:pt idx="533">
                  <c:v>3.73785E-06</c:v>
                </c:pt>
                <c:pt idx="534">
                  <c:v>4.54293E-06</c:v>
                </c:pt>
                <c:pt idx="535">
                  <c:v>5.58302E-06</c:v>
                </c:pt>
                <c:pt idx="536">
                  <c:v>7.02111E-06</c:v>
                </c:pt>
                <c:pt idx="537">
                  <c:v>8.95781E-06</c:v>
                </c:pt>
                <c:pt idx="538">
                  <c:v>1.14633E-05</c:v>
                </c:pt>
                <c:pt idx="539">
                  <c:v>1.47745E-05</c:v>
                </c:pt>
                <c:pt idx="540">
                  <c:v>2.01756E-05</c:v>
                </c:pt>
                <c:pt idx="541">
                  <c:v>2.25572E-05</c:v>
                </c:pt>
                <c:pt idx="542">
                  <c:v>2.35108E-05</c:v>
                </c:pt>
                <c:pt idx="543">
                  <c:v>2.47263E-05</c:v>
                </c:pt>
                <c:pt idx="544">
                  <c:v>2.78809E-05</c:v>
                </c:pt>
                <c:pt idx="545">
                  <c:v>3.53431E-05</c:v>
                </c:pt>
                <c:pt idx="546">
                  <c:v>4.87317E-05</c:v>
                </c:pt>
                <c:pt idx="547">
                  <c:v>6.65096E-05</c:v>
                </c:pt>
                <c:pt idx="548">
                  <c:v>9.23939E-05</c:v>
                </c:pt>
                <c:pt idx="549">
                  <c:v>0.000129073</c:v>
                </c:pt>
                <c:pt idx="550">
                  <c:v>0.000186219</c:v>
                </c:pt>
                <c:pt idx="551">
                  <c:v>0.000278188</c:v>
                </c:pt>
                <c:pt idx="552">
                  <c:v>0.000478206</c:v>
                </c:pt>
                <c:pt idx="553">
                  <c:v>0.000820984</c:v>
                </c:pt>
                <c:pt idx="554">
                  <c:v>0.00148861</c:v>
                </c:pt>
                <c:pt idx="555">
                  <c:v>0.00165727</c:v>
                </c:pt>
                <c:pt idx="556">
                  <c:v>0.00180775</c:v>
                </c:pt>
                <c:pt idx="557">
                  <c:v>0.00197081</c:v>
                </c:pt>
                <c:pt idx="558">
                  <c:v>0.00222662</c:v>
                </c:pt>
                <c:pt idx="559">
                  <c:v>0.00251452</c:v>
                </c:pt>
                <c:pt idx="560">
                  <c:v>0.00280897</c:v>
                </c:pt>
                <c:pt idx="561">
                  <c:v>0.00320672</c:v>
                </c:pt>
                <c:pt idx="562">
                  <c:v>0.00376629</c:v>
                </c:pt>
                <c:pt idx="563">
                  <c:v>0.00438622</c:v>
                </c:pt>
                <c:pt idx="564">
                  <c:v>0.00526039</c:v>
                </c:pt>
                <c:pt idx="565">
                  <c:v>0.00637086</c:v>
                </c:pt>
                <c:pt idx="566">
                  <c:v>0.00683275</c:v>
                </c:pt>
                <c:pt idx="567">
                  <c:v>0.00742993</c:v>
                </c:pt>
                <c:pt idx="568">
                  <c:v>0.00791511</c:v>
                </c:pt>
                <c:pt idx="569">
                  <c:v>0.00869554</c:v>
                </c:pt>
                <c:pt idx="570">
                  <c:v>0.00981118</c:v>
                </c:pt>
                <c:pt idx="571">
                  <c:v>0.0113309</c:v>
                </c:pt>
                <c:pt idx="572">
                  <c:v>0.0131654</c:v>
                </c:pt>
                <c:pt idx="573">
                  <c:v>0.0165687</c:v>
                </c:pt>
                <c:pt idx="574">
                  <c:v>0.0208367</c:v>
                </c:pt>
                <c:pt idx="575">
                  <c:v>0.02545</c:v>
                </c:pt>
                <c:pt idx="576">
                  <c:v>0.0322808</c:v>
                </c:pt>
                <c:pt idx="577">
                  <c:v>0.0402832</c:v>
                </c:pt>
                <c:pt idx="578">
                  <c:v>0.0486218</c:v>
                </c:pt>
                <c:pt idx="579">
                  <c:v>0.0576363</c:v>
                </c:pt>
                <c:pt idx="580">
                  <c:v>0.0705756</c:v>
                </c:pt>
                <c:pt idx="581">
                  <c:v>0.085693</c:v>
                </c:pt>
                <c:pt idx="582">
                  <c:v>0.10428</c:v>
                </c:pt>
                <c:pt idx="583">
                  <c:v>0.130913</c:v>
                </c:pt>
                <c:pt idx="584">
                  <c:v>0.166744</c:v>
                </c:pt>
                <c:pt idx="585">
                  <c:v>0.20833</c:v>
                </c:pt>
                <c:pt idx="586">
                  <c:v>0.258787</c:v>
                </c:pt>
                <c:pt idx="587">
                  <c:v>0.320119</c:v>
                </c:pt>
                <c:pt idx="588">
                  <c:v>0.41209</c:v>
                </c:pt>
                <c:pt idx="589">
                  <c:v>0.521335</c:v>
                </c:pt>
                <c:pt idx="590">
                  <c:v>0.666318</c:v>
                </c:pt>
                <c:pt idx="591">
                  <c:v>0.854286</c:v>
                </c:pt>
                <c:pt idx="592">
                  <c:v>1.12996</c:v>
                </c:pt>
                <c:pt idx="593">
                  <c:v>1.47709</c:v>
                </c:pt>
                <c:pt idx="594">
                  <c:v>1.94917</c:v>
                </c:pt>
                <c:pt idx="595">
                  <c:v>2.60272</c:v>
                </c:pt>
                <c:pt idx="596">
                  <c:v>3.56547</c:v>
                </c:pt>
                <c:pt idx="597">
                  <c:v>4.81838</c:v>
                </c:pt>
                <c:pt idx="598">
                  <c:v>6.59925</c:v>
                </c:pt>
                <c:pt idx="599">
                  <c:v>8.9895</c:v>
                </c:pt>
                <c:pt idx="600">
                  <c:v>12.7822</c:v>
                </c:pt>
                <c:pt idx="601">
                  <c:v>18.2031</c:v>
                </c:pt>
                <c:pt idx="602">
                  <c:v>26.3635</c:v>
                </c:pt>
                <c:pt idx="603">
                  <c:v>37.5575</c:v>
                </c:pt>
                <c:pt idx="604">
                  <c:v>52.9373</c:v>
                </c:pt>
                <c:pt idx="605">
                  <c:v>77.5954</c:v>
                </c:pt>
                <c:pt idx="606">
                  <c:v>96.7693</c:v>
                </c:pt>
                <c:pt idx="607">
                  <c:v>100</c:v>
                </c:pt>
                <c:pt idx="608">
                  <c:v>101.549</c:v>
                </c:pt>
                <c:pt idx="609">
                  <c:v>104.143</c:v>
                </c:pt>
                <c:pt idx="610">
                  <c:v>106.72</c:v>
                </c:pt>
                <c:pt idx="611">
                  <c:v>107.325</c:v>
                </c:pt>
                <c:pt idx="612">
                  <c:v>108.785</c:v>
                </c:pt>
                <c:pt idx="613">
                  <c:v>110.039</c:v>
                </c:pt>
                <c:pt idx="614">
                  <c:v>112.035</c:v>
                </c:pt>
                <c:pt idx="615">
                  <c:v>114.614</c:v>
                </c:pt>
                <c:pt idx="616">
                  <c:v>115.071</c:v>
                </c:pt>
                <c:pt idx="617">
                  <c:v>118.09</c:v>
                </c:pt>
                <c:pt idx="618">
                  <c:v>120.733</c:v>
                </c:pt>
                <c:pt idx="619">
                  <c:v>122.289</c:v>
                </c:pt>
                <c:pt idx="620">
                  <c:v>120.967</c:v>
                </c:pt>
                <c:pt idx="621">
                  <c:v>121.241</c:v>
                </c:pt>
                <c:pt idx="622">
                  <c:v>122.85</c:v>
                </c:pt>
                <c:pt idx="623">
                  <c:v>123.187</c:v>
                </c:pt>
                <c:pt idx="624">
                  <c:v>125.397</c:v>
                </c:pt>
                <c:pt idx="625">
                  <c:v>126.353</c:v>
                </c:pt>
                <c:pt idx="626">
                  <c:v>126.627</c:v>
                </c:pt>
                <c:pt idx="627">
                  <c:v>127.509</c:v>
                </c:pt>
                <c:pt idx="628">
                  <c:v>129.655</c:v>
                </c:pt>
                <c:pt idx="629">
                  <c:v>131.24</c:v>
                </c:pt>
                <c:pt idx="630">
                  <c:v>132.674</c:v>
                </c:pt>
                <c:pt idx="631">
                  <c:v>132.679</c:v>
                </c:pt>
                <c:pt idx="632">
                  <c:v>132.849</c:v>
                </c:pt>
                <c:pt idx="633">
                  <c:v>133.141</c:v>
                </c:pt>
                <c:pt idx="634">
                  <c:v>133.517</c:v>
                </c:pt>
                <c:pt idx="635">
                  <c:v>134.689</c:v>
                </c:pt>
                <c:pt idx="636">
                  <c:v>136.814</c:v>
                </c:pt>
                <c:pt idx="637">
                  <c:v>137.39</c:v>
                </c:pt>
                <c:pt idx="638">
                  <c:v>138.99</c:v>
                </c:pt>
                <c:pt idx="639">
                  <c:v>139.807</c:v>
                </c:pt>
                <c:pt idx="640">
                  <c:v>140.229</c:v>
                </c:pt>
                <c:pt idx="641">
                  <c:v>141.207</c:v>
                </c:pt>
                <c:pt idx="642">
                  <c:v>141.33</c:v>
                </c:pt>
                <c:pt idx="643">
                  <c:v>141.268</c:v>
                </c:pt>
                <c:pt idx="644">
                  <c:v>142.101</c:v>
                </c:pt>
                <c:pt idx="645">
                  <c:v>142.587</c:v>
                </c:pt>
                <c:pt idx="646">
                  <c:v>143.771</c:v>
                </c:pt>
                <c:pt idx="647">
                  <c:v>144.765</c:v>
                </c:pt>
                <c:pt idx="648">
                  <c:v>146.038</c:v>
                </c:pt>
                <c:pt idx="649">
                  <c:v>146.067</c:v>
                </c:pt>
                <c:pt idx="650">
                  <c:v>146.408</c:v>
                </c:pt>
                <c:pt idx="651">
                  <c:v>146.211</c:v>
                </c:pt>
                <c:pt idx="652">
                  <c:v>146.544</c:v>
                </c:pt>
                <c:pt idx="653">
                  <c:v>146.951</c:v>
                </c:pt>
                <c:pt idx="654">
                  <c:v>146.398</c:v>
                </c:pt>
                <c:pt idx="655">
                  <c:v>146.144</c:v>
                </c:pt>
                <c:pt idx="656">
                  <c:v>146.111</c:v>
                </c:pt>
                <c:pt idx="657">
                  <c:v>146.063</c:v>
                </c:pt>
                <c:pt idx="658">
                  <c:v>145.797</c:v>
                </c:pt>
                <c:pt idx="659">
                  <c:v>147.231</c:v>
                </c:pt>
                <c:pt idx="660">
                  <c:v>148.921</c:v>
                </c:pt>
                <c:pt idx="661">
                  <c:v>155.528</c:v>
                </c:pt>
                <c:pt idx="662">
                  <c:v>158.6</c:v>
                </c:pt>
                <c:pt idx="663">
                  <c:v>158.647</c:v>
                </c:pt>
                <c:pt idx="664">
                  <c:v>158.1</c:v>
                </c:pt>
                <c:pt idx="665">
                  <c:v>159.711</c:v>
                </c:pt>
                <c:pt idx="666">
                  <c:v>162.253</c:v>
                </c:pt>
                <c:pt idx="667">
                  <c:v>164.612</c:v>
                </c:pt>
                <c:pt idx="668">
                  <c:v>167.028</c:v>
                </c:pt>
                <c:pt idx="669">
                  <c:v>170.182</c:v>
                </c:pt>
                <c:pt idx="670">
                  <c:v>174.496</c:v>
                </c:pt>
                <c:pt idx="671">
                  <c:v>176.647</c:v>
                </c:pt>
                <c:pt idx="672">
                  <c:v>178.454</c:v>
                </c:pt>
                <c:pt idx="673">
                  <c:v>178.8</c:v>
                </c:pt>
                <c:pt idx="674">
                  <c:v>179.128</c:v>
                </c:pt>
                <c:pt idx="675">
                  <c:v>179.357</c:v>
                </c:pt>
                <c:pt idx="676">
                  <c:v>180.563</c:v>
                </c:pt>
                <c:pt idx="677">
                  <c:v>182.236</c:v>
                </c:pt>
                <c:pt idx="678">
                  <c:v>186.353</c:v>
                </c:pt>
                <c:pt idx="679">
                  <c:v>189.746</c:v>
                </c:pt>
                <c:pt idx="680">
                  <c:v>191.049</c:v>
                </c:pt>
                <c:pt idx="681">
                  <c:v>191.763</c:v>
                </c:pt>
                <c:pt idx="682">
                  <c:v>192.506</c:v>
                </c:pt>
                <c:pt idx="683">
                  <c:v>193.97</c:v>
                </c:pt>
                <c:pt idx="684">
                  <c:v>194.92</c:v>
                </c:pt>
                <c:pt idx="685">
                  <c:v>195.58</c:v>
                </c:pt>
                <c:pt idx="686">
                  <c:v>197.151</c:v>
                </c:pt>
                <c:pt idx="687">
                  <c:v>199.374</c:v>
                </c:pt>
                <c:pt idx="688">
                  <c:v>200.251</c:v>
                </c:pt>
                <c:pt idx="689">
                  <c:v>203.167</c:v>
                </c:pt>
                <c:pt idx="690">
                  <c:v>206.45</c:v>
                </c:pt>
                <c:pt idx="691">
                  <c:v>208.315</c:v>
                </c:pt>
                <c:pt idx="692">
                  <c:v>209.111</c:v>
                </c:pt>
                <c:pt idx="693">
                  <c:v>212.135</c:v>
                </c:pt>
                <c:pt idx="694">
                  <c:v>213.756</c:v>
                </c:pt>
                <c:pt idx="695">
                  <c:v>214.137</c:v>
                </c:pt>
                <c:pt idx="696">
                  <c:v>214.535</c:v>
                </c:pt>
                <c:pt idx="697">
                  <c:v>214.927</c:v>
                </c:pt>
                <c:pt idx="698">
                  <c:v>215.17</c:v>
                </c:pt>
                <c:pt idx="699">
                  <c:v>216.673</c:v>
                </c:pt>
                <c:pt idx="700">
                  <c:v>219.07</c:v>
                </c:pt>
                <c:pt idx="701">
                  <c:v>222.872</c:v>
                </c:pt>
                <c:pt idx="702">
                  <c:v>227.441</c:v>
                </c:pt>
                <c:pt idx="703">
                  <c:v>232.818</c:v>
                </c:pt>
                <c:pt idx="704">
                  <c:v>238.973</c:v>
                </c:pt>
                <c:pt idx="705">
                  <c:v>249.042</c:v>
                </c:pt>
                <c:pt idx="706">
                  <c:v>263.58</c:v>
                </c:pt>
                <c:pt idx="707">
                  <c:v>270.692</c:v>
                </c:pt>
                <c:pt idx="708">
                  <c:v>276.578</c:v>
                </c:pt>
                <c:pt idx="709">
                  <c:v>280.984</c:v>
                </c:pt>
                <c:pt idx="710">
                  <c:v>285.64</c:v>
                </c:pt>
                <c:pt idx="711">
                  <c:v>286.815</c:v>
                </c:pt>
                <c:pt idx="712">
                  <c:v>284.9</c:v>
                </c:pt>
                <c:pt idx="713">
                  <c:v>282.913</c:v>
                </c:pt>
                <c:pt idx="714">
                  <c:v>282.349</c:v>
                </c:pt>
                <c:pt idx="715">
                  <c:v>284.105</c:v>
                </c:pt>
                <c:pt idx="716">
                  <c:v>287.081</c:v>
                </c:pt>
                <c:pt idx="717">
                  <c:v>288.337</c:v>
                </c:pt>
                <c:pt idx="718">
                  <c:v>289.718</c:v>
                </c:pt>
                <c:pt idx="719">
                  <c:v>291.462</c:v>
                </c:pt>
                <c:pt idx="720">
                  <c:v>293.793</c:v>
                </c:pt>
                <c:pt idx="721">
                  <c:v>296.976</c:v>
                </c:pt>
                <c:pt idx="722">
                  <c:v>299.746</c:v>
                </c:pt>
                <c:pt idx="723">
                  <c:v>303.184</c:v>
                </c:pt>
                <c:pt idx="724">
                  <c:v>307.616</c:v>
                </c:pt>
                <c:pt idx="725">
                  <c:v>311.576</c:v>
                </c:pt>
                <c:pt idx="726">
                  <c:v>315.113</c:v>
                </c:pt>
                <c:pt idx="727">
                  <c:v>319.244</c:v>
                </c:pt>
                <c:pt idx="728">
                  <c:v>320.788</c:v>
                </c:pt>
                <c:pt idx="729">
                  <c:v>322.492</c:v>
                </c:pt>
                <c:pt idx="730">
                  <c:v>325.148</c:v>
                </c:pt>
                <c:pt idx="731">
                  <c:v>326.833</c:v>
                </c:pt>
                <c:pt idx="732">
                  <c:v>327.915</c:v>
                </c:pt>
                <c:pt idx="733">
                  <c:v>329.241</c:v>
                </c:pt>
                <c:pt idx="734">
                  <c:v>332.49</c:v>
                </c:pt>
                <c:pt idx="735">
                  <c:v>334.17</c:v>
                </c:pt>
                <c:pt idx="736">
                  <c:v>333.321</c:v>
                </c:pt>
                <c:pt idx="737">
                  <c:v>331.823</c:v>
                </c:pt>
                <c:pt idx="738">
                  <c:v>330.484</c:v>
                </c:pt>
                <c:pt idx="739">
                  <c:v>327.887</c:v>
                </c:pt>
                <c:pt idx="740">
                  <c:v>327.454</c:v>
                </c:pt>
                <c:pt idx="741">
                  <c:v>329.529</c:v>
                </c:pt>
                <c:pt idx="742">
                  <c:v>330.619</c:v>
                </c:pt>
                <c:pt idx="743">
                  <c:v>330.835</c:v>
                </c:pt>
                <c:pt idx="744">
                  <c:v>333.222</c:v>
                </c:pt>
                <c:pt idx="745">
                  <c:v>333.03</c:v>
                </c:pt>
                <c:pt idx="746">
                  <c:v>331.531</c:v>
                </c:pt>
                <c:pt idx="747">
                  <c:v>331.607</c:v>
                </c:pt>
                <c:pt idx="748">
                  <c:v>332.851</c:v>
                </c:pt>
                <c:pt idx="749">
                  <c:v>335.067</c:v>
                </c:pt>
                <c:pt idx="750">
                  <c:v>335.637</c:v>
                </c:pt>
                <c:pt idx="751">
                  <c:v>337.011</c:v>
                </c:pt>
                <c:pt idx="752">
                  <c:v>337.817</c:v>
                </c:pt>
                <c:pt idx="753">
                  <c:v>340.541</c:v>
                </c:pt>
                <c:pt idx="754">
                  <c:v>342.482</c:v>
                </c:pt>
                <c:pt idx="755">
                  <c:v>343.384</c:v>
                </c:pt>
                <c:pt idx="756">
                  <c:v>344.85</c:v>
                </c:pt>
                <c:pt idx="757">
                  <c:v>345.652</c:v>
                </c:pt>
                <c:pt idx="758">
                  <c:v>346.407</c:v>
                </c:pt>
                <c:pt idx="759">
                  <c:v>346.878</c:v>
                </c:pt>
                <c:pt idx="760">
                  <c:v>347.421</c:v>
                </c:pt>
                <c:pt idx="761">
                  <c:v>348.328</c:v>
                </c:pt>
                <c:pt idx="762">
                  <c:v>349.628</c:v>
                </c:pt>
                <c:pt idx="763">
                  <c:v>354.495</c:v>
                </c:pt>
                <c:pt idx="764">
                  <c:v>358.633</c:v>
                </c:pt>
                <c:pt idx="765">
                  <c:v>361.308</c:v>
                </c:pt>
                <c:pt idx="766">
                  <c:v>365.1</c:v>
                </c:pt>
                <c:pt idx="767">
                  <c:v>370.485</c:v>
                </c:pt>
                <c:pt idx="768">
                  <c:v>374.139</c:v>
                </c:pt>
                <c:pt idx="769">
                  <c:v>375.558</c:v>
                </c:pt>
                <c:pt idx="770">
                  <c:v>378.194</c:v>
                </c:pt>
                <c:pt idx="771">
                  <c:v>382.414</c:v>
                </c:pt>
              </c:numCache>
            </c:numRef>
          </c:val>
          <c:smooth val="0"/>
        </c:ser>
        <c:marker val="1"/>
        <c:axId val="65690998"/>
        <c:axId val="54348071"/>
      </c:line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48071"/>
        <c:crosses val="autoZero"/>
        <c:auto val="1"/>
        <c:lblOffset val="100"/>
        <c:tickLblSkip val="86"/>
        <c:noMultiLvlLbl val="0"/>
      </c:catAx>
      <c:valAx>
        <c:axId val="54348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90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48525"/>
          <c:w val="0.137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95"/>
          <c:w val="0.925"/>
          <c:h val="0.80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1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</c:numCache>
            </c:numRef>
          </c:cat>
          <c:val>
            <c:numRef>
              <c:f>'[3]IGP 2008'!$K$11:$K$781</c:f>
              <c:numCache>
                <c:ptCount val="771"/>
                <c:pt idx="0">
                  <c:v>1.4492234255284009</c:v>
                </c:pt>
                <c:pt idx="1">
                  <c:v>1.4285209650641173</c:v>
                </c:pt>
                <c:pt idx="2">
                  <c:v>1.408517742006632</c:v>
                </c:pt>
                <c:pt idx="3">
                  <c:v>1.388839600016012</c:v>
                </c:pt>
                <c:pt idx="4">
                  <c:v>1.3699279751870685</c:v>
                </c:pt>
                <c:pt idx="5">
                  <c:v>1.3513031855647117</c:v>
                </c:pt>
                <c:pt idx="6">
                  <c:v>1.3333963417046624</c:v>
                </c:pt>
                <c:pt idx="7">
                  <c:v>1.315742382586893</c:v>
                </c:pt>
                <c:pt idx="8">
                  <c:v>2.5974178893745092</c:v>
                </c:pt>
                <c:pt idx="9">
                  <c:v>2.531660097113919</c:v>
                </c:pt>
                <c:pt idx="10">
                  <c:v>0</c:v>
                </c:pt>
                <c:pt idx="11">
                  <c:v>1.2345239318752643</c:v>
                </c:pt>
                <c:pt idx="12">
                  <c:v>2.4386370329865903</c:v>
                </c:pt>
                <c:pt idx="13">
                  <c:v>-1.1902425622105306</c:v>
                </c:pt>
                <c:pt idx="14">
                  <c:v>0</c:v>
                </c:pt>
                <c:pt idx="15">
                  <c:v>1.2045799858985573</c:v>
                </c:pt>
                <c:pt idx="16">
                  <c:v>1.1912238009262888</c:v>
                </c:pt>
                <c:pt idx="17">
                  <c:v>1.1762310183658808</c:v>
                </c:pt>
                <c:pt idx="18">
                  <c:v>1.1625566662513354</c:v>
                </c:pt>
                <c:pt idx="19">
                  <c:v>0</c:v>
                </c:pt>
                <c:pt idx="20">
                  <c:v>1.1491966045171997</c:v>
                </c:pt>
                <c:pt idx="21">
                  <c:v>1.137076757364297</c:v>
                </c:pt>
                <c:pt idx="22">
                  <c:v>1.1233665805388204</c:v>
                </c:pt>
                <c:pt idx="23">
                  <c:v>1.110887244486758</c:v>
                </c:pt>
                <c:pt idx="24">
                  <c:v>1.0986821249037604</c:v>
                </c:pt>
                <c:pt idx="25">
                  <c:v>1.0876381945564395</c:v>
                </c:pt>
                <c:pt idx="26">
                  <c:v>1.0750496313102653</c:v>
                </c:pt>
                <c:pt idx="27">
                  <c:v>1.0636152395984144</c:v>
                </c:pt>
                <c:pt idx="28">
                  <c:v>3.1581321903902504</c:v>
                </c:pt>
                <c:pt idx="29">
                  <c:v>2.040404380225058</c:v>
                </c:pt>
                <c:pt idx="30">
                  <c:v>4.000032969569101</c:v>
                </c:pt>
                <c:pt idx="31">
                  <c:v>2.884836380639899</c:v>
                </c:pt>
                <c:pt idx="32">
                  <c:v>0.9343922598735066</c:v>
                </c:pt>
                <c:pt idx="33">
                  <c:v>0.9257421964435464</c:v>
                </c:pt>
                <c:pt idx="34">
                  <c:v>0.9180070022609899</c:v>
                </c:pt>
                <c:pt idx="35">
                  <c:v>3.6363772600912503</c:v>
                </c:pt>
                <c:pt idx="36">
                  <c:v>0.877015400187986</c:v>
                </c:pt>
                <c:pt idx="37">
                  <c:v>0.8693907097754527</c:v>
                </c:pt>
                <c:pt idx="38">
                  <c:v>-2.586402910413821</c:v>
                </c:pt>
                <c:pt idx="39">
                  <c:v>-0.8847814670012388</c:v>
                </c:pt>
                <c:pt idx="40">
                  <c:v>-0.8926797318281054</c:v>
                </c:pt>
                <c:pt idx="41">
                  <c:v>-1.8021831142793543</c:v>
                </c:pt>
                <c:pt idx="42">
                  <c:v>0</c:v>
                </c:pt>
                <c:pt idx="43">
                  <c:v>0.9180070022609899</c:v>
                </c:pt>
                <c:pt idx="44">
                  <c:v>0</c:v>
                </c:pt>
                <c:pt idx="45">
                  <c:v>0.9089069887679102</c:v>
                </c:pt>
                <c:pt idx="46">
                  <c:v>1.8014405584020343</c:v>
                </c:pt>
                <c:pt idx="47">
                  <c:v>2.655073816887432</c:v>
                </c:pt>
                <c:pt idx="48">
                  <c:v>2.586402910413832</c:v>
                </c:pt>
                <c:pt idx="49">
                  <c:v>1.6803346816645526</c:v>
                </c:pt>
                <c:pt idx="50">
                  <c:v>-0.8262830206673066</c:v>
                </c:pt>
                <c:pt idx="51">
                  <c:v>-0.8331673409392115</c:v>
                </c:pt>
                <c:pt idx="52">
                  <c:v>0.8401673408322763</c:v>
                </c:pt>
                <c:pt idx="53">
                  <c:v>-0.8331673409392115</c:v>
                </c:pt>
                <c:pt idx="54">
                  <c:v>0.8401673408322763</c:v>
                </c:pt>
                <c:pt idx="55">
                  <c:v>0</c:v>
                </c:pt>
                <c:pt idx="56">
                  <c:v>0</c:v>
                </c:pt>
                <c:pt idx="57">
                  <c:v>0.8331673409392337</c:v>
                </c:pt>
                <c:pt idx="58">
                  <c:v>0.8269642102968655</c:v>
                </c:pt>
                <c:pt idx="59">
                  <c:v>1.639011998702844</c:v>
                </c:pt>
                <c:pt idx="60">
                  <c:v>0.806290796453113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0.8005011374501381</c:v>
                </c:pt>
                <c:pt idx="66">
                  <c:v>0.7934898507872656</c:v>
                </c:pt>
                <c:pt idx="67">
                  <c:v>0.7872431562414794</c:v>
                </c:pt>
                <c:pt idx="68">
                  <c:v>2.3439260761775937</c:v>
                </c:pt>
                <c:pt idx="69">
                  <c:v>4.579859691068666</c:v>
                </c:pt>
                <c:pt idx="70">
                  <c:v>0</c:v>
                </c:pt>
                <c:pt idx="71">
                  <c:v>1.4601658103408965</c:v>
                </c:pt>
                <c:pt idx="72">
                  <c:v>0</c:v>
                </c:pt>
                <c:pt idx="73">
                  <c:v>-2.158431223723767</c:v>
                </c:pt>
                <c:pt idx="74">
                  <c:v>-0.7351470597147802</c:v>
                </c:pt>
                <c:pt idx="75">
                  <c:v>0.7405914963245053</c:v>
                </c:pt>
                <c:pt idx="76">
                  <c:v>0.7351470597147802</c:v>
                </c:pt>
                <c:pt idx="77">
                  <c:v>2.189947898492295</c:v>
                </c:pt>
                <c:pt idx="78">
                  <c:v>2.8571596783119713</c:v>
                </c:pt>
                <c:pt idx="79">
                  <c:v>2.7777936774141754</c:v>
                </c:pt>
                <c:pt idx="80">
                  <c:v>2.7027177545110304</c:v>
                </c:pt>
                <c:pt idx="81">
                  <c:v>0</c:v>
                </c:pt>
                <c:pt idx="82">
                  <c:v>1.3155254781387349</c:v>
                </c:pt>
                <c:pt idx="83">
                  <c:v>3.247180727792376</c:v>
                </c:pt>
                <c:pt idx="84">
                  <c:v>1.2576073320684777</c:v>
                </c:pt>
                <c:pt idx="85">
                  <c:v>2.484487948723202</c:v>
                </c:pt>
                <c:pt idx="86">
                  <c:v>1.2123785498413975</c:v>
                </c:pt>
                <c:pt idx="87">
                  <c:v>1.1973624464493682</c:v>
                </c:pt>
                <c:pt idx="88">
                  <c:v>-1.1831953101376413</c:v>
                </c:pt>
                <c:pt idx="89">
                  <c:v>-2.3952184470811155</c:v>
                </c:pt>
                <c:pt idx="90">
                  <c:v>1.2267456854049508</c:v>
                </c:pt>
                <c:pt idx="91">
                  <c:v>0.6059395059569983</c:v>
                </c:pt>
                <c:pt idx="92">
                  <c:v>1.8073665081083323</c:v>
                </c:pt>
                <c:pt idx="93">
                  <c:v>0.5915976550688207</c:v>
                </c:pt>
                <c:pt idx="94">
                  <c:v>1.7648399280488336</c:v>
                </c:pt>
                <c:pt idx="95">
                  <c:v>3.467990528417131</c:v>
                </c:pt>
                <c:pt idx="96">
                  <c:v>1.6761062761891488</c:v>
                </c:pt>
                <c:pt idx="97">
                  <c:v>0</c:v>
                </c:pt>
                <c:pt idx="98">
                  <c:v>0</c:v>
                </c:pt>
                <c:pt idx="99">
                  <c:v>0.5493410624518802</c:v>
                </c:pt>
                <c:pt idx="100">
                  <c:v>0.5467901974119727</c:v>
                </c:pt>
                <c:pt idx="101">
                  <c:v>1.630106120401198</c:v>
                </c:pt>
                <c:pt idx="102">
                  <c:v>0.5350940601914544</c:v>
                </c:pt>
                <c:pt idx="103">
                  <c:v>-0.5322460432285459</c:v>
                </c:pt>
                <c:pt idx="104">
                  <c:v>0.5350940601914544</c:v>
                </c:pt>
                <c:pt idx="105">
                  <c:v>2.6594765224253525</c:v>
                </c:pt>
                <c:pt idx="106">
                  <c:v>1.0360614291327064</c:v>
                </c:pt>
                <c:pt idx="107">
                  <c:v>1.0258599555333925</c:v>
                </c:pt>
                <c:pt idx="108">
                  <c:v>1.0150245388249157</c:v>
                </c:pt>
                <c:pt idx="109">
                  <c:v>2.5128916685650315</c:v>
                </c:pt>
                <c:pt idx="110">
                  <c:v>0</c:v>
                </c:pt>
                <c:pt idx="111">
                  <c:v>-0.4905010868598958</c:v>
                </c:pt>
                <c:pt idx="112">
                  <c:v>1.4779445202364627</c:v>
                </c:pt>
                <c:pt idx="113">
                  <c:v>1.9417592266572914</c:v>
                </c:pt>
                <c:pt idx="114">
                  <c:v>3.809546237749273</c:v>
                </c:pt>
                <c:pt idx="115">
                  <c:v>1.376249116213657</c:v>
                </c:pt>
                <c:pt idx="116">
                  <c:v>2.7147583048331425</c:v>
                </c:pt>
                <c:pt idx="117">
                  <c:v>1.321685075851664</c:v>
                </c:pt>
                <c:pt idx="118">
                  <c:v>2.1738351382925902</c:v>
                </c:pt>
                <c:pt idx="119">
                  <c:v>2.9339347344201627</c:v>
                </c:pt>
                <c:pt idx="120">
                  <c:v>2.475492116929079</c:v>
                </c:pt>
                <c:pt idx="121">
                  <c:v>1.9322209734589757</c:v>
                </c:pt>
                <c:pt idx="122">
                  <c:v>3.791514028569276</c:v>
                </c:pt>
                <c:pt idx="123">
                  <c:v>1.8263476817862</c:v>
                </c:pt>
                <c:pt idx="124">
                  <c:v>1.3454243534462895</c:v>
                </c:pt>
                <c:pt idx="125">
                  <c:v>1.3275629975696202</c:v>
                </c:pt>
                <c:pt idx="126">
                  <c:v>0.8731458799837721</c:v>
                </c:pt>
                <c:pt idx="127">
                  <c:v>2.5973600309883382</c:v>
                </c:pt>
                <c:pt idx="128">
                  <c:v>0.4219825921289999</c:v>
                </c:pt>
                <c:pt idx="129">
                  <c:v>2.101046908438886</c:v>
                </c:pt>
                <c:pt idx="130">
                  <c:v>1.6459658117237153</c:v>
                </c:pt>
                <c:pt idx="131">
                  <c:v>1.6193124818868698</c:v>
                </c:pt>
                <c:pt idx="132">
                  <c:v>0</c:v>
                </c:pt>
                <c:pt idx="133">
                  <c:v>0.7968914105197289</c:v>
                </c:pt>
                <c:pt idx="134">
                  <c:v>1.9762060869541465</c:v>
                </c:pt>
                <c:pt idx="135">
                  <c:v>0</c:v>
                </c:pt>
                <c:pt idx="136">
                  <c:v>0</c:v>
                </c:pt>
                <c:pt idx="137">
                  <c:v>1.1629054762470226</c:v>
                </c:pt>
                <c:pt idx="138">
                  <c:v>1.9156320214348321</c:v>
                </c:pt>
                <c:pt idx="139">
                  <c:v>2.255602132174106</c:v>
                </c:pt>
                <c:pt idx="140">
                  <c:v>1.1030500256846931</c:v>
                </c:pt>
                <c:pt idx="141">
                  <c:v>0.3636718593568622</c:v>
                </c:pt>
                <c:pt idx="142">
                  <c:v>0.36235407953832954</c:v>
                </c:pt>
                <c:pt idx="143">
                  <c:v>1.8049805934768237</c:v>
                </c:pt>
                <c:pt idx="144">
                  <c:v>2.836912322494678</c:v>
                </c:pt>
                <c:pt idx="145">
                  <c:v>1.3792072228590913</c:v>
                </c:pt>
                <c:pt idx="146">
                  <c:v>0.34016949946154007</c:v>
                </c:pt>
                <c:pt idx="147">
                  <c:v>3.0509131040404203</c:v>
                </c:pt>
                <c:pt idx="148">
                  <c:v>2.960588132741937</c:v>
                </c:pt>
                <c:pt idx="149">
                  <c:v>1.5973787507284287</c:v>
                </c:pt>
                <c:pt idx="150">
                  <c:v>1.8867597817358472</c:v>
                </c:pt>
                <c:pt idx="151">
                  <c:v>3.395181060744479</c:v>
                </c:pt>
                <c:pt idx="152">
                  <c:v>1.4924759814919808</c:v>
                </c:pt>
                <c:pt idx="153">
                  <c:v>1.1763824670224299</c:v>
                </c:pt>
                <c:pt idx="154">
                  <c:v>0.29072617516001653</c:v>
                </c:pt>
                <c:pt idx="155">
                  <c:v>4.347852109585104</c:v>
                </c:pt>
                <c:pt idx="156">
                  <c:v>0</c:v>
                </c:pt>
                <c:pt idx="157">
                  <c:v>-0.27780486359264556</c:v>
                </c:pt>
                <c:pt idx="158">
                  <c:v>-0.27857876896175693</c:v>
                </c:pt>
                <c:pt idx="159">
                  <c:v>-0.27935699824850335</c:v>
                </c:pt>
                <c:pt idx="160">
                  <c:v>0</c:v>
                </c:pt>
                <c:pt idx="161">
                  <c:v>0.2801395877918722</c:v>
                </c:pt>
                <c:pt idx="162">
                  <c:v>0.5587139964969623</c:v>
                </c:pt>
                <c:pt idx="163">
                  <c:v>-0.27780486359264556</c:v>
                </c:pt>
                <c:pt idx="164">
                  <c:v>0.27857876896175693</c:v>
                </c:pt>
                <c:pt idx="165">
                  <c:v>1.1110282603832733</c:v>
                </c:pt>
                <c:pt idx="166">
                  <c:v>1.3737614401331255</c:v>
                </c:pt>
                <c:pt idx="167">
                  <c:v>1.3549584503035783</c:v>
                </c:pt>
                <c:pt idx="168">
                  <c:v>0.534811518507694</c:v>
                </c:pt>
                <c:pt idx="169">
                  <c:v>1.32973319298888</c:v>
                </c:pt>
                <c:pt idx="170">
                  <c:v>1.3122833260167832</c:v>
                </c:pt>
                <c:pt idx="171">
                  <c:v>1.813471040632808</c:v>
                </c:pt>
                <c:pt idx="172">
                  <c:v>0.25447788249182146</c:v>
                </c:pt>
                <c:pt idx="173">
                  <c:v>1.7766488594158858</c:v>
                </c:pt>
                <c:pt idx="174">
                  <c:v>1.995036011232476</c:v>
                </c:pt>
                <c:pt idx="175">
                  <c:v>2.933935131660226</c:v>
                </c:pt>
                <c:pt idx="176">
                  <c:v>3.56296789192565</c:v>
                </c:pt>
                <c:pt idx="177">
                  <c:v>4.128528714365554</c:v>
                </c:pt>
                <c:pt idx="178">
                  <c:v>1.1012768383166671</c:v>
                </c:pt>
                <c:pt idx="179">
                  <c:v>4.139387159562258</c:v>
                </c:pt>
                <c:pt idx="180">
                  <c:v>7.112947214118481</c:v>
                </c:pt>
                <c:pt idx="181">
                  <c:v>1.5625189046907684</c:v>
                </c:pt>
                <c:pt idx="182">
                  <c:v>2.1154594525907955</c:v>
                </c:pt>
                <c:pt idx="183">
                  <c:v>1.1299237298241671</c:v>
                </c:pt>
                <c:pt idx="184">
                  <c:v>1.117299102136049</c:v>
                </c:pt>
                <c:pt idx="185">
                  <c:v>2.209906933941097</c:v>
                </c:pt>
                <c:pt idx="186">
                  <c:v>4.684771608857852</c:v>
                </c:pt>
                <c:pt idx="187">
                  <c:v>2.5817694592298768</c:v>
                </c:pt>
                <c:pt idx="188">
                  <c:v>2.34899018828878</c:v>
                </c:pt>
                <c:pt idx="189">
                  <c:v>3.6064560098573395</c:v>
                </c:pt>
                <c:pt idx="190">
                  <c:v>1.2658379492183514</c:v>
                </c:pt>
                <c:pt idx="191">
                  <c:v>1.5625453712456938</c:v>
                </c:pt>
                <c:pt idx="192">
                  <c:v>2.461566482202704</c:v>
                </c:pt>
                <c:pt idx="193">
                  <c:v>1.5014406720104567</c:v>
                </c:pt>
                <c:pt idx="194">
                  <c:v>1.6272761706165761</c:v>
                </c:pt>
                <c:pt idx="195">
                  <c:v>0.14557455360810767</c:v>
                </c:pt>
                <c:pt idx="196">
                  <c:v>0.5815518119345553</c:v>
                </c:pt>
                <c:pt idx="197">
                  <c:v>2.023115637868278</c:v>
                </c:pt>
                <c:pt idx="198">
                  <c:v>2.974495963810786</c:v>
                </c:pt>
                <c:pt idx="199">
                  <c:v>3.9887145792109724</c:v>
                </c:pt>
                <c:pt idx="200">
                  <c:v>5.026585090498559</c:v>
                </c:pt>
                <c:pt idx="201">
                  <c:v>3.0227901211023145</c:v>
                </c:pt>
                <c:pt idx="202">
                  <c:v>2.078354818080852</c:v>
                </c:pt>
                <c:pt idx="203">
                  <c:v>1.9156898626704333</c:v>
                </c:pt>
                <c:pt idx="204">
                  <c:v>0.35264239149774834</c:v>
                </c:pt>
                <c:pt idx="205">
                  <c:v>2.1076131985750424</c:v>
                </c:pt>
                <c:pt idx="206">
                  <c:v>4.931762031431286</c:v>
                </c:pt>
                <c:pt idx="207">
                  <c:v>1.4202216087319641</c:v>
                </c:pt>
                <c:pt idx="208">
                  <c:v>1.5086222881512956</c:v>
                </c:pt>
                <c:pt idx="209">
                  <c:v>1.486201126707054</c:v>
                </c:pt>
                <c:pt idx="210">
                  <c:v>5.230645172902881</c:v>
                </c:pt>
                <c:pt idx="211">
                  <c:v>4.174933975560702</c:v>
                </c:pt>
                <c:pt idx="212">
                  <c:v>8.300932615263367</c:v>
                </c:pt>
                <c:pt idx="213">
                  <c:v>4.8459966403677335</c:v>
                </c:pt>
                <c:pt idx="214">
                  <c:v>3.697726878361962</c:v>
                </c:pt>
                <c:pt idx="215">
                  <c:v>5.267091693021664</c:v>
                </c:pt>
                <c:pt idx="216">
                  <c:v>1.6939902292211872</c:v>
                </c:pt>
                <c:pt idx="217">
                  <c:v>1.6652511684373206</c:v>
                </c:pt>
                <c:pt idx="218">
                  <c:v>0.8189873871842446</c:v>
                </c:pt>
                <c:pt idx="219">
                  <c:v>3.9879624028426486</c:v>
                </c:pt>
                <c:pt idx="220">
                  <c:v>3.125213871589061</c:v>
                </c:pt>
                <c:pt idx="221">
                  <c:v>4.545519186556368</c:v>
                </c:pt>
                <c:pt idx="222">
                  <c:v>2.832541352292517</c:v>
                </c:pt>
                <c:pt idx="223">
                  <c:v>2.1142814309209834</c:v>
                </c:pt>
                <c:pt idx="224">
                  <c:v>2.760097760659108</c:v>
                </c:pt>
                <c:pt idx="225">
                  <c:v>7.473800099168826</c:v>
                </c:pt>
                <c:pt idx="226">
                  <c:v>6.269060540185478</c:v>
                </c:pt>
                <c:pt idx="227">
                  <c:v>8.753559628842012</c:v>
                </c:pt>
                <c:pt idx="228">
                  <c:v>5.949118711729073</c:v>
                </c:pt>
                <c:pt idx="229">
                  <c:v>5.532689390915624</c:v>
                </c:pt>
                <c:pt idx="230">
                  <c:v>1.564892194298384</c:v>
                </c:pt>
                <c:pt idx="231">
                  <c:v>4.083128273265135</c:v>
                </c:pt>
                <c:pt idx="232">
                  <c:v>5.0334878928387505</c:v>
                </c:pt>
                <c:pt idx="233">
                  <c:v>3.7349509218837618</c:v>
                </c:pt>
                <c:pt idx="234">
                  <c:v>3.668512525218559</c:v>
                </c:pt>
                <c:pt idx="235">
                  <c:v>5.50455228475788</c:v>
                </c:pt>
                <c:pt idx="236">
                  <c:v>6.149005668171781</c:v>
                </c:pt>
                <c:pt idx="237">
                  <c:v>4.447214918929698</c:v>
                </c:pt>
                <c:pt idx="238">
                  <c:v>5.938256173407819</c:v>
                </c:pt>
                <c:pt idx="239">
                  <c:v>11.26395367145916</c:v>
                </c:pt>
                <c:pt idx="240">
                  <c:v>6.748965747923696</c:v>
                </c:pt>
                <c:pt idx="241">
                  <c:v>7.435502337152555</c:v>
                </c:pt>
                <c:pt idx="242">
                  <c:v>4.392947054836105</c:v>
                </c:pt>
                <c:pt idx="243">
                  <c:v>2.6994209715152317</c:v>
                </c:pt>
                <c:pt idx="244">
                  <c:v>4.329311038069061</c:v>
                </c:pt>
                <c:pt idx="245">
                  <c:v>6.446843413540382</c:v>
                </c:pt>
                <c:pt idx="246">
                  <c:v>2.9237546484912835</c:v>
                </c:pt>
                <c:pt idx="247">
                  <c:v>3.7538609609444773</c:v>
                </c:pt>
                <c:pt idx="248">
                  <c:v>4.465397548814476</c:v>
                </c:pt>
                <c:pt idx="249">
                  <c:v>6.957908694188641</c:v>
                </c:pt>
                <c:pt idx="250">
                  <c:v>5.980185243048308</c:v>
                </c:pt>
                <c:pt idx="251">
                  <c:v>4.816897031056078</c:v>
                </c:pt>
                <c:pt idx="252">
                  <c:v>3.125361755190492</c:v>
                </c:pt>
                <c:pt idx="253">
                  <c:v>6.009492299814889</c:v>
                </c:pt>
                <c:pt idx="254">
                  <c:v>2.3537279744378026</c:v>
                </c:pt>
                <c:pt idx="255">
                  <c:v>1.7133574727977274</c:v>
                </c:pt>
                <c:pt idx="256">
                  <c:v>1.1536299640438674</c:v>
                </c:pt>
                <c:pt idx="257">
                  <c:v>2.73695909114966</c:v>
                </c:pt>
                <c:pt idx="258">
                  <c:v>1.1993784180567957</c:v>
                </c:pt>
                <c:pt idx="259">
                  <c:v>1.9741418803128852</c:v>
                </c:pt>
                <c:pt idx="260">
                  <c:v>2.022445736724321</c:v>
                </c:pt>
                <c:pt idx="261">
                  <c:v>0.9067780024789585</c:v>
                </c:pt>
                <c:pt idx="262">
                  <c:v>1.9233255753814182</c:v>
                </c:pt>
                <c:pt idx="263">
                  <c:v>7.6678506866258545</c:v>
                </c:pt>
                <c:pt idx="264">
                  <c:v>2.894804668802231</c:v>
                </c:pt>
                <c:pt idx="265">
                  <c:v>2.610108354923213</c:v>
                </c:pt>
                <c:pt idx="266">
                  <c:v>4.707301932720931</c:v>
                </c:pt>
                <c:pt idx="267">
                  <c:v>2.32610809874636</c:v>
                </c:pt>
                <c:pt idx="268">
                  <c:v>1.851393753173558</c:v>
                </c:pt>
                <c:pt idx="269">
                  <c:v>3.3222973577573534</c:v>
                </c:pt>
                <c:pt idx="270">
                  <c:v>2.191690998168938</c:v>
                </c:pt>
                <c:pt idx="271">
                  <c:v>2.3795543556559107</c:v>
                </c:pt>
                <c:pt idx="272">
                  <c:v>2.0493111807485365</c:v>
                </c:pt>
                <c:pt idx="273">
                  <c:v>0.9733713411666622</c:v>
                </c:pt>
                <c:pt idx="274">
                  <c:v>0.6828249443411538</c:v>
                </c:pt>
                <c:pt idx="275">
                  <c:v>4.451004753057575</c:v>
                </c:pt>
                <c:pt idx="276">
                  <c:v>2.4269407887557604</c:v>
                </c:pt>
                <c:pt idx="277">
                  <c:v>2.3007180754724965</c:v>
                </c:pt>
                <c:pt idx="278">
                  <c:v>2.518186031253422</c:v>
                </c:pt>
                <c:pt idx="279">
                  <c:v>1.3267032034904647</c:v>
                </c:pt>
                <c:pt idx="280">
                  <c:v>0.8035450220811979</c:v>
                </c:pt>
                <c:pt idx="281">
                  <c:v>2.8165932350045164</c:v>
                </c:pt>
                <c:pt idx="282">
                  <c:v>0.8376943092891276</c:v>
                </c:pt>
                <c:pt idx="283">
                  <c:v>1.5132620269557417</c:v>
                </c:pt>
                <c:pt idx="284">
                  <c:v>1.5029884948853045</c:v>
                </c:pt>
                <c:pt idx="285">
                  <c:v>1.5528846601435387</c:v>
                </c:pt>
                <c:pt idx="286">
                  <c:v>0.5454662131810339</c:v>
                </c:pt>
                <c:pt idx="287">
                  <c:v>3.289233743024922</c:v>
                </c:pt>
                <c:pt idx="288">
                  <c:v>2.3401466232946477</c:v>
                </c:pt>
                <c:pt idx="289">
                  <c:v>2.074447209415653</c:v>
                </c:pt>
                <c:pt idx="290">
                  <c:v>2.218194263115869</c:v>
                </c:pt>
                <c:pt idx="291">
                  <c:v>1.5070537223730973</c:v>
                </c:pt>
                <c:pt idx="292">
                  <c:v>2.6851267433574133</c:v>
                </c:pt>
                <c:pt idx="293">
                  <c:v>1.4153206777994143</c:v>
                </c:pt>
                <c:pt idx="294">
                  <c:v>1.1934088794000042</c:v>
                </c:pt>
                <c:pt idx="295">
                  <c:v>1.8285096023803238</c:v>
                </c:pt>
                <c:pt idx="296">
                  <c:v>2.2571170528456808</c:v>
                </c:pt>
                <c:pt idx="297">
                  <c:v>1.4877351838794572</c:v>
                </c:pt>
                <c:pt idx="298">
                  <c:v>0.6523352798569526</c:v>
                </c:pt>
                <c:pt idx="299">
                  <c:v>1.69110995665962</c:v>
                </c:pt>
                <c:pt idx="300">
                  <c:v>1.4229167113225971</c:v>
                </c:pt>
                <c:pt idx="301">
                  <c:v>0.5283531935428076</c:v>
                </c:pt>
                <c:pt idx="302">
                  <c:v>1.2592808013987433</c:v>
                </c:pt>
                <c:pt idx="303">
                  <c:v>1.1456945621896697</c:v>
                </c:pt>
                <c:pt idx="304">
                  <c:v>2.167249389338566</c:v>
                </c:pt>
                <c:pt idx="305">
                  <c:v>2.3034345585502214</c:v>
                </c:pt>
                <c:pt idx="306">
                  <c:v>1.6931788426289618</c:v>
                </c:pt>
                <c:pt idx="307">
                  <c:v>2.205714322498409</c:v>
                </c:pt>
                <c:pt idx="308">
                  <c:v>1.6340939580407277</c:v>
                </c:pt>
                <c:pt idx="309">
                  <c:v>1.4662184144886625</c:v>
                </c:pt>
                <c:pt idx="310">
                  <c:v>0.2891894450433252</c:v>
                </c:pt>
                <c:pt idx="311">
                  <c:v>1.2487287387261237</c:v>
                </c:pt>
                <c:pt idx="312">
                  <c:v>1.4230936950212714</c:v>
                </c:pt>
                <c:pt idx="313">
                  <c:v>1.9175856271516079</c:v>
                </c:pt>
                <c:pt idx="314">
                  <c:v>0.3214882140384123</c:v>
                </c:pt>
                <c:pt idx="315">
                  <c:v>1.6008398609125507</c:v>
                </c:pt>
                <c:pt idx="316">
                  <c:v>2.206434339311336</c:v>
                </c:pt>
                <c:pt idx="317">
                  <c:v>1.717825335340395</c:v>
                </c:pt>
                <c:pt idx="318">
                  <c:v>2.2955905771237184</c:v>
                </c:pt>
                <c:pt idx="319">
                  <c:v>1.989634468746404</c:v>
                </c:pt>
                <c:pt idx="320">
                  <c:v>1.4944972815360336</c:v>
                </c:pt>
                <c:pt idx="321">
                  <c:v>0.7770831766807484</c:v>
                </c:pt>
                <c:pt idx="322">
                  <c:v>0.7710911570226742</c:v>
                </c:pt>
                <c:pt idx="323">
                  <c:v>1.6110624586702427</c:v>
                </c:pt>
                <c:pt idx="324">
                  <c:v>1.5458179744055611</c:v>
                </c:pt>
                <c:pt idx="325">
                  <c:v>1.9904535432992976</c:v>
                </c:pt>
                <c:pt idx="326">
                  <c:v>1.7315544686333117</c:v>
                </c:pt>
                <c:pt idx="327">
                  <c:v>1.8365886814051713</c:v>
                </c:pt>
                <c:pt idx="328">
                  <c:v>2.283781916625105</c:v>
                </c:pt>
                <c:pt idx="329">
                  <c:v>1.4921135718913847</c:v>
                </c:pt>
                <c:pt idx="330">
                  <c:v>0.9276303916260664</c:v>
                </c:pt>
                <c:pt idx="331">
                  <c:v>1.4385594735712548</c:v>
                </c:pt>
                <c:pt idx="332">
                  <c:v>1.2176419260160332</c:v>
                </c:pt>
                <c:pt idx="333">
                  <c:v>1.0188220849279617</c:v>
                </c:pt>
                <c:pt idx="334">
                  <c:v>0.837654137412347</c:v>
                </c:pt>
                <c:pt idx="335">
                  <c:v>1.662460116130715</c:v>
                </c:pt>
                <c:pt idx="336">
                  <c:v>1.9653142737019236</c:v>
                </c:pt>
                <c:pt idx="337">
                  <c:v>1.6173623695750372</c:v>
                </c:pt>
                <c:pt idx="338">
                  <c:v>1.0754847898331032</c:v>
                </c:pt>
                <c:pt idx="339">
                  <c:v>0.8613093266692795</c:v>
                </c:pt>
                <c:pt idx="340">
                  <c:v>1.0736617537603133</c:v>
                </c:pt>
                <c:pt idx="341">
                  <c:v>1.3784725161996692</c:v>
                </c:pt>
                <c:pt idx="342">
                  <c:v>1.4271231078188729</c:v>
                </c:pt>
                <c:pt idx="343">
                  <c:v>1.1182812170882572</c:v>
                </c:pt>
                <c:pt idx="344">
                  <c:v>0.9369969890355323</c:v>
                </c:pt>
                <c:pt idx="345">
                  <c:v>0.8692014153368177</c:v>
                </c:pt>
                <c:pt idx="346">
                  <c:v>0.713287987932687</c:v>
                </c:pt>
                <c:pt idx="347">
                  <c:v>1.6543364002024052</c:v>
                </c:pt>
                <c:pt idx="348">
                  <c:v>1.1639694501166309</c:v>
                </c:pt>
                <c:pt idx="349">
                  <c:v>1.4368296007370107</c:v>
                </c:pt>
                <c:pt idx="350">
                  <c:v>1.4518847414898062</c:v>
                </c:pt>
                <c:pt idx="351">
                  <c:v>1.0590643448337156</c:v>
                </c:pt>
                <c:pt idx="352">
                  <c:v>0.9345181153539217</c:v>
                </c:pt>
                <c:pt idx="353">
                  <c:v>1.0300512887188695</c:v>
                </c:pt>
                <c:pt idx="354">
                  <c:v>1.0065108245633336</c:v>
                </c:pt>
                <c:pt idx="355">
                  <c:v>1.0336982962251273</c:v>
                </c:pt>
                <c:pt idx="356">
                  <c:v>1.4651589191341907</c:v>
                </c:pt>
                <c:pt idx="357">
                  <c:v>1.2389308170958069</c:v>
                </c:pt>
                <c:pt idx="358">
                  <c:v>1.0633675297340828</c:v>
                </c:pt>
                <c:pt idx="359">
                  <c:v>2.9345293085315527</c:v>
                </c:pt>
                <c:pt idx="360">
                  <c:v>2.6581720273161746</c:v>
                </c:pt>
                <c:pt idx="361">
                  <c:v>4.510590153569716</c:v>
                </c:pt>
                <c:pt idx="362">
                  <c:v>5.136521389267568</c:v>
                </c:pt>
                <c:pt idx="363">
                  <c:v>3.5091438443378475</c:v>
                </c:pt>
                <c:pt idx="364">
                  <c:v>1.9806180570978604</c:v>
                </c:pt>
                <c:pt idx="365">
                  <c:v>1.1881381792574697</c:v>
                </c:pt>
                <c:pt idx="366">
                  <c:v>1.2888866550420763</c:v>
                </c:pt>
                <c:pt idx="367">
                  <c:v>1.6572469724228878</c:v>
                </c:pt>
                <c:pt idx="368">
                  <c:v>1.504067126677322</c:v>
                </c:pt>
                <c:pt idx="369">
                  <c:v>1.5687115898710635</c:v>
                </c:pt>
                <c:pt idx="370">
                  <c:v>2.1958077275144205</c:v>
                </c:pt>
                <c:pt idx="371">
                  <c:v>2.2347536745969787</c:v>
                </c:pt>
                <c:pt idx="372">
                  <c:v>2.271425334503041</c:v>
                </c:pt>
                <c:pt idx="373">
                  <c:v>1.5721130303481434</c:v>
                </c:pt>
                <c:pt idx="374">
                  <c:v>1.7946509468785843</c:v>
                </c:pt>
                <c:pt idx="375">
                  <c:v>2.127173270449245</c:v>
                </c:pt>
                <c:pt idx="376">
                  <c:v>2.2243574293731916</c:v>
                </c:pt>
                <c:pt idx="377">
                  <c:v>2.1115397367548416</c:v>
                </c:pt>
                <c:pt idx="378">
                  <c:v>2.7877822056104007</c:v>
                </c:pt>
                <c:pt idx="379">
                  <c:v>2.3084305500260305</c:v>
                </c:pt>
                <c:pt idx="380">
                  <c:v>2.2525215891157524</c:v>
                </c:pt>
                <c:pt idx="381">
                  <c:v>2.1540113308473163</c:v>
                </c:pt>
                <c:pt idx="382">
                  <c:v>2.1808490672271974</c:v>
                </c:pt>
                <c:pt idx="383">
                  <c:v>3.0930864741752995</c:v>
                </c:pt>
                <c:pt idx="384">
                  <c:v>4.149444127708102</c:v>
                </c:pt>
                <c:pt idx="385">
                  <c:v>3.689891715277893</c:v>
                </c:pt>
                <c:pt idx="386">
                  <c:v>3.75655789091629</c:v>
                </c:pt>
                <c:pt idx="387">
                  <c:v>3.4058927350495205</c:v>
                </c:pt>
                <c:pt idx="388">
                  <c:v>2.6701828302554187</c:v>
                </c:pt>
                <c:pt idx="389">
                  <c:v>3.807127505822283</c:v>
                </c:pt>
                <c:pt idx="390">
                  <c:v>4.096001385051529</c:v>
                </c:pt>
                <c:pt idx="391">
                  <c:v>3.43310164170727</c:v>
                </c:pt>
                <c:pt idx="392">
                  <c:v>2.3556999765502074</c:v>
                </c:pt>
                <c:pt idx="393">
                  <c:v>1.9048117771043094</c:v>
                </c:pt>
                <c:pt idx="394">
                  <c:v>2.295720094295395</c:v>
                </c:pt>
                <c:pt idx="395">
                  <c:v>3.736774355593231</c:v>
                </c:pt>
                <c:pt idx="396">
                  <c:v>3.16816580511603</c:v>
                </c:pt>
                <c:pt idx="397">
                  <c:v>4.15160760384885</c:v>
                </c:pt>
                <c:pt idx="398">
                  <c:v>4.076252281484494</c:v>
                </c:pt>
                <c:pt idx="399">
                  <c:v>3.5820992465575463</c:v>
                </c:pt>
                <c:pt idx="400">
                  <c:v>1.9632126247583148</c:v>
                </c:pt>
                <c:pt idx="401">
                  <c:v>2.0653215598046337</c:v>
                </c:pt>
                <c:pt idx="402">
                  <c:v>1.2984730639646225</c:v>
                </c:pt>
                <c:pt idx="403">
                  <c:v>1.7715608472165023</c:v>
                </c:pt>
                <c:pt idx="404">
                  <c:v>2.7411271351130084</c:v>
                </c:pt>
                <c:pt idx="405">
                  <c:v>2.6106331034155827</c:v>
                </c:pt>
                <c:pt idx="406">
                  <c:v>2.107626633156534</c:v>
                </c:pt>
                <c:pt idx="407">
                  <c:v>2.6595600278715326</c:v>
                </c:pt>
                <c:pt idx="408">
                  <c:v>3.3998554378294576</c:v>
                </c:pt>
                <c:pt idx="409">
                  <c:v>3.295312140354456</c:v>
                </c:pt>
                <c:pt idx="410">
                  <c:v>3.3560702657869035</c:v>
                </c:pt>
                <c:pt idx="411">
                  <c:v>3.208767517067912</c:v>
                </c:pt>
                <c:pt idx="412">
                  <c:v>3.6308494547536485</c:v>
                </c:pt>
                <c:pt idx="413">
                  <c:v>2.822395508654574</c:v>
                </c:pt>
                <c:pt idx="414">
                  <c:v>2.6668699673992657</c:v>
                </c:pt>
                <c:pt idx="415">
                  <c:v>2.553394625176808</c:v>
                </c:pt>
                <c:pt idx="416">
                  <c:v>2.8704817926977544</c:v>
                </c:pt>
                <c:pt idx="417">
                  <c:v>2.7498273816307206</c:v>
                </c:pt>
                <c:pt idx="418">
                  <c:v>1.5191648996901064</c:v>
                </c:pt>
                <c:pt idx="419">
                  <c:v>3.677295176522377</c:v>
                </c:pt>
                <c:pt idx="420">
                  <c:v>3.747702626057259</c:v>
                </c:pt>
                <c:pt idx="421">
                  <c:v>5.773981830837394</c:v>
                </c:pt>
                <c:pt idx="422">
                  <c:v>3.774101804440333</c:v>
                </c:pt>
                <c:pt idx="423">
                  <c:v>2.339739926081963</c:v>
                </c:pt>
                <c:pt idx="424">
                  <c:v>3.445726549140904</c:v>
                </c:pt>
                <c:pt idx="425">
                  <c:v>4.358232130554152</c:v>
                </c:pt>
                <c:pt idx="426">
                  <c:v>5.834591726383875</c:v>
                </c:pt>
                <c:pt idx="427">
                  <c:v>7.693668446509294</c:v>
                </c:pt>
                <c:pt idx="428">
                  <c:v>5.249416443330168</c:v>
                </c:pt>
                <c:pt idx="429">
                  <c:v>5.566279509125849</c:v>
                </c:pt>
                <c:pt idx="430">
                  <c:v>7.300116325665162</c:v>
                </c:pt>
                <c:pt idx="431">
                  <c:v>6.240368961678899</c:v>
                </c:pt>
                <c:pt idx="432">
                  <c:v>4.196756446834926</c:v>
                </c:pt>
                <c:pt idx="433">
                  <c:v>6.572685377764809</c:v>
                </c:pt>
                <c:pt idx="434">
                  <c:v>5.724761506687637</c:v>
                </c:pt>
                <c:pt idx="435">
                  <c:v>6.391077984785021</c:v>
                </c:pt>
                <c:pt idx="436">
                  <c:v>5.8639820650102426</c:v>
                </c:pt>
                <c:pt idx="437">
                  <c:v>8.446380178087498</c:v>
                </c:pt>
                <c:pt idx="438">
                  <c:v>6.917109636330521</c:v>
                </c:pt>
                <c:pt idx="439">
                  <c:v>5.280924762849204</c:v>
                </c:pt>
                <c:pt idx="440">
                  <c:v>7.646784582742638</c:v>
                </c:pt>
                <c:pt idx="441">
                  <c:v>7.550134543240428</c:v>
                </c:pt>
                <c:pt idx="442">
                  <c:v>5.894223569589263</c:v>
                </c:pt>
                <c:pt idx="443">
                  <c:v>6.562098491838331</c:v>
                </c:pt>
                <c:pt idx="444">
                  <c:v>8.480405246846146</c:v>
                </c:pt>
                <c:pt idx="445">
                  <c:v>7.366905616183916</c:v>
                </c:pt>
                <c:pt idx="446">
                  <c:v>5.46983013165665</c:v>
                </c:pt>
                <c:pt idx="447">
                  <c:v>6.192690767284992</c:v>
                </c:pt>
                <c:pt idx="448">
                  <c:v>4.466251884200001</c:v>
                </c:pt>
                <c:pt idx="449">
                  <c:v>5.077519609997094</c:v>
                </c:pt>
                <c:pt idx="450">
                  <c:v>6.731464737793869</c:v>
                </c:pt>
                <c:pt idx="451">
                  <c:v>5.0711593036553815</c:v>
                </c:pt>
                <c:pt idx="452">
                  <c:v>4.353237591332837</c:v>
                </c:pt>
                <c:pt idx="453">
                  <c:v>5.310277223802307</c:v>
                </c:pt>
                <c:pt idx="454">
                  <c:v>3.796667369753215</c:v>
                </c:pt>
                <c:pt idx="455">
                  <c:v>6.285396216746331</c:v>
                </c:pt>
                <c:pt idx="456">
                  <c:v>6.8497136254436874</c:v>
                </c:pt>
                <c:pt idx="457">
                  <c:v>7.228268903117385</c:v>
                </c:pt>
                <c:pt idx="458">
                  <c:v>5.3592158342281815</c:v>
                </c:pt>
                <c:pt idx="459">
                  <c:v>6.11956794948163</c:v>
                </c:pt>
                <c:pt idx="460">
                  <c:v>7.992485447855624</c:v>
                </c:pt>
                <c:pt idx="461">
                  <c:v>6.057656196013039</c:v>
                </c:pt>
                <c:pt idx="462">
                  <c:v>5.801465734836264</c:v>
                </c:pt>
                <c:pt idx="463">
                  <c:v>3.6580663817755488</c:v>
                </c:pt>
                <c:pt idx="464">
                  <c:v>4.780207574559969</c:v>
                </c:pt>
                <c:pt idx="465">
                  <c:v>5.002169389908406</c:v>
                </c:pt>
                <c:pt idx="466">
                  <c:v>6.142956084848605</c:v>
                </c:pt>
                <c:pt idx="467">
                  <c:v>9.045565140455668</c:v>
                </c:pt>
                <c:pt idx="468">
                  <c:v>6.518524528646341</c:v>
                </c:pt>
                <c:pt idx="469">
                  <c:v>10.087197289819127</c:v>
                </c:pt>
                <c:pt idx="470">
                  <c:v>9.196300998785677</c:v>
                </c:pt>
                <c:pt idx="471">
                  <c:v>6.3999961981161535</c:v>
                </c:pt>
                <c:pt idx="472">
                  <c:v>12.60520466242947</c:v>
                </c:pt>
                <c:pt idx="473">
                  <c:v>13.305135839816362</c:v>
                </c:pt>
                <c:pt idx="474">
                  <c:v>10.11268864583419</c:v>
                </c:pt>
                <c:pt idx="475">
                  <c:v>12.791628030202684</c:v>
                </c:pt>
                <c:pt idx="476">
                  <c:v>13.264682946078764</c:v>
                </c:pt>
                <c:pt idx="477">
                  <c:v>8.433774916840186</c:v>
                </c:pt>
                <c:pt idx="478">
                  <c:v>7.559020180847309</c:v>
                </c:pt>
                <c:pt idx="479">
                  <c:v>9.813725559925768</c:v>
                </c:pt>
                <c:pt idx="480">
                  <c:v>12.259305556455091</c:v>
                </c:pt>
                <c:pt idx="481">
                  <c:v>9.951247656137308</c:v>
                </c:pt>
                <c:pt idx="482">
                  <c:v>8.939881305326569</c:v>
                </c:pt>
                <c:pt idx="483">
                  <c:v>8.860363180964326</c:v>
                </c:pt>
                <c:pt idx="484">
                  <c:v>9.249352890422768</c:v>
                </c:pt>
                <c:pt idx="485">
                  <c:v>10.318781413395218</c:v>
                </c:pt>
                <c:pt idx="486">
                  <c:v>10.622386530928418</c:v>
                </c:pt>
                <c:pt idx="487">
                  <c:v>10.509058445976226</c:v>
                </c:pt>
                <c:pt idx="488">
                  <c:v>12.579169757377894</c:v>
                </c:pt>
                <c:pt idx="489">
                  <c:v>9.875851619477483</c:v>
                </c:pt>
                <c:pt idx="490">
                  <c:v>10.532027502087903</c:v>
                </c:pt>
                <c:pt idx="491">
                  <c:v>12.636263198009123</c:v>
                </c:pt>
                <c:pt idx="492">
                  <c:v>10.162107771539786</c:v>
                </c:pt>
                <c:pt idx="493">
                  <c:v>12.708193564033078</c:v>
                </c:pt>
                <c:pt idx="494">
                  <c:v>7.216315119913297</c:v>
                </c:pt>
                <c:pt idx="495">
                  <c:v>7.78253207687023</c:v>
                </c:pt>
                <c:pt idx="496">
                  <c:v>7.844275161901915</c:v>
                </c:pt>
                <c:pt idx="497">
                  <c:v>8.91566750934465</c:v>
                </c:pt>
                <c:pt idx="498">
                  <c:v>13.998643907767217</c:v>
                </c:pt>
                <c:pt idx="499">
                  <c:v>9.132782058217837</c:v>
                </c:pt>
                <c:pt idx="500">
                  <c:v>9.046604849285256</c:v>
                </c:pt>
                <c:pt idx="501">
                  <c:v>14.950361626637543</c:v>
                </c:pt>
                <c:pt idx="502">
                  <c:v>13.19883956461414</c:v>
                </c:pt>
                <c:pt idx="503">
                  <c:v>17.787711547789154</c:v>
                </c:pt>
                <c:pt idx="504">
                  <c:v>14.979076703913098</c:v>
                </c:pt>
                <c:pt idx="505">
                  <c:v>5.523613168007269</c:v>
                </c:pt>
                <c:pt idx="506">
                  <c:v>-0.5820166487031986</c:v>
                </c:pt>
                <c:pt idx="507">
                  <c:v>0.31969958388307074</c:v>
                </c:pt>
                <c:pt idx="508">
                  <c:v>0.5283754638805593</c:v>
                </c:pt>
                <c:pt idx="509">
                  <c:v>0.6321818048744765</c:v>
                </c:pt>
                <c:pt idx="510">
                  <c:v>1.3323332878767191</c:v>
                </c:pt>
                <c:pt idx="511">
                  <c:v>1.092315214807038</c:v>
                </c:pt>
                <c:pt idx="512">
                  <c:v>1.38669482951419</c:v>
                </c:pt>
                <c:pt idx="513">
                  <c:v>2.45534639641809</c:v>
                </c:pt>
                <c:pt idx="514">
                  <c:v>7.558171822069193</c:v>
                </c:pt>
                <c:pt idx="515">
                  <c:v>12.03769898007816</c:v>
                </c:pt>
                <c:pt idx="516">
                  <c:v>14.106695309702832</c:v>
                </c:pt>
                <c:pt idx="517">
                  <c:v>14.998741794480663</c:v>
                </c:pt>
                <c:pt idx="518">
                  <c:v>20.075587709298006</c:v>
                </c:pt>
                <c:pt idx="519">
                  <c:v>27.581955502959655</c:v>
                </c:pt>
                <c:pt idx="520">
                  <c:v>25.87506061808402</c:v>
                </c:pt>
                <c:pt idx="521">
                  <c:v>9.331246865394792</c:v>
                </c:pt>
                <c:pt idx="522">
                  <c:v>4.498131117754323</c:v>
                </c:pt>
                <c:pt idx="523">
                  <c:v>8.017000258731578</c:v>
                </c:pt>
                <c:pt idx="524">
                  <c:v>11.147500786130493</c:v>
                </c:pt>
                <c:pt idx="525">
                  <c:v>14.464888493966388</c:v>
                </c:pt>
                <c:pt idx="526">
                  <c:v>15.888892854593472</c:v>
                </c:pt>
                <c:pt idx="527">
                  <c:v>19.141662624442745</c:v>
                </c:pt>
                <c:pt idx="528">
                  <c:v>17.646374563784416</c:v>
                </c:pt>
                <c:pt idx="529">
                  <c:v>18.162442459598125</c:v>
                </c:pt>
                <c:pt idx="530">
                  <c:v>20.33238808051694</c:v>
                </c:pt>
                <c:pt idx="531">
                  <c:v>19.50998079946842</c:v>
                </c:pt>
                <c:pt idx="532">
                  <c:v>20.8299390977152</c:v>
                </c:pt>
                <c:pt idx="533">
                  <c:v>21.538585015450053</c:v>
                </c:pt>
                <c:pt idx="534">
                  <c:v>22.89469571399958</c:v>
                </c:pt>
                <c:pt idx="535">
                  <c:v>25.75828136026739</c:v>
                </c:pt>
                <c:pt idx="536">
                  <c:v>27.58395752238605</c:v>
                </c:pt>
                <c:pt idx="537">
                  <c:v>27.969894427320963</c:v>
                </c:pt>
                <c:pt idx="538">
                  <c:v>28.885225022463</c:v>
                </c:pt>
                <c:pt idx="539">
                  <c:v>36.55690547903483</c:v>
                </c:pt>
                <c:pt idx="540">
                  <c:v>11.804357739051131</c:v>
                </c:pt>
                <c:pt idx="541">
                  <c:v>4.227475041228512</c:v>
                </c:pt>
                <c:pt idx="542">
                  <c:v>5.169964441873542</c:v>
                </c:pt>
                <c:pt idx="543">
                  <c:v>12.758075409584112</c:v>
                </c:pt>
                <c:pt idx="544">
                  <c:v>26.764559250239394</c:v>
                </c:pt>
                <c:pt idx="545">
                  <c:v>37.88179305154331</c:v>
                </c:pt>
                <c:pt idx="546">
                  <c:v>36.48118165383107</c:v>
                </c:pt>
                <c:pt idx="547">
                  <c:v>38.9181411405271</c:v>
                </c:pt>
                <c:pt idx="548">
                  <c:v>39.69861646710442</c:v>
                </c:pt>
                <c:pt idx="549">
                  <c:v>44.27417043068651</c:v>
                </c:pt>
                <c:pt idx="550">
                  <c:v>49.38754906856981</c:v>
                </c:pt>
                <c:pt idx="551">
                  <c:v>71.90029764044459</c:v>
                </c:pt>
                <c:pt idx="552">
                  <c:v>71.67998728581406</c:v>
                </c:pt>
                <c:pt idx="553">
                  <c:v>81.32022061331281</c:v>
                </c:pt>
                <c:pt idx="554">
                  <c:v>11.330032715083194</c:v>
                </c:pt>
                <c:pt idx="555">
                  <c:v>9.079993000537034</c:v>
                </c:pt>
                <c:pt idx="556">
                  <c:v>9.020052551514324</c:v>
                </c:pt>
                <c:pt idx="557">
                  <c:v>12.979942257244481</c:v>
                </c:pt>
                <c:pt idx="558">
                  <c:v>12.929911704736341</c:v>
                </c:pt>
                <c:pt idx="559">
                  <c:v>11.709988387445701</c:v>
                </c:pt>
                <c:pt idx="560">
                  <c:v>14.159994588763848</c:v>
                </c:pt>
                <c:pt idx="561">
                  <c:v>17.449917672886926</c:v>
                </c:pt>
                <c:pt idx="562">
                  <c:v>16.45996458052885</c:v>
                </c:pt>
                <c:pt idx="563">
                  <c:v>19.929916876034493</c:v>
                </c:pt>
                <c:pt idx="564">
                  <c:v>21.110031765705585</c:v>
                </c:pt>
                <c:pt idx="565">
                  <c:v>7.250041595640155</c:v>
                </c:pt>
                <c:pt idx="566">
                  <c:v>8.739965606820089</c:v>
                </c:pt>
                <c:pt idx="567">
                  <c:v>6.530074980517964</c:v>
                </c:pt>
                <c:pt idx="568">
                  <c:v>9.860001945645735</c:v>
                </c:pt>
                <c:pt idx="569">
                  <c:v>12.830025507329035</c:v>
                </c:pt>
                <c:pt idx="570">
                  <c:v>15.48967606342968</c:v>
                </c:pt>
                <c:pt idx="571">
                  <c:v>16.190240845828676</c:v>
                </c:pt>
                <c:pt idx="572">
                  <c:v>25.850334968933698</c:v>
                </c:pt>
                <c:pt idx="573">
                  <c:v>25.759413834519318</c:v>
                </c:pt>
                <c:pt idx="574">
                  <c:v>22.140262133639197</c:v>
                </c:pt>
                <c:pt idx="575">
                  <c:v>26.84007858546169</c:v>
                </c:pt>
                <c:pt idx="576">
                  <c:v>24.789968030532084</c:v>
                </c:pt>
                <c:pt idx="577">
                  <c:v>20.69994439369267</c:v>
                </c:pt>
                <c:pt idx="578">
                  <c:v>18.540037596304536</c:v>
                </c:pt>
                <c:pt idx="579">
                  <c:v>22.449914376877068</c:v>
                </c:pt>
                <c:pt idx="580">
                  <c:v>21.42015087367306</c:v>
                </c:pt>
                <c:pt idx="581">
                  <c:v>21.69021973790157</c:v>
                </c:pt>
                <c:pt idx="582">
                  <c:v>25.539892596854628</c:v>
                </c:pt>
                <c:pt idx="583">
                  <c:v>27.370085476614236</c:v>
                </c:pt>
                <c:pt idx="584">
                  <c:v>24.94002782708822</c:v>
                </c:pt>
                <c:pt idx="585">
                  <c:v>24.219747515960254</c:v>
                </c:pt>
                <c:pt idx="586">
                  <c:v>23.699799448967674</c:v>
                </c:pt>
                <c:pt idx="587">
                  <c:v>28.730253437003128</c:v>
                </c:pt>
                <c:pt idx="588">
                  <c:v>26.509985682739213</c:v>
                </c:pt>
                <c:pt idx="589">
                  <c:v>27.809949456683313</c:v>
                </c:pt>
                <c:pt idx="590">
                  <c:v>28.20995380584046</c:v>
                </c:pt>
                <c:pt idx="591">
                  <c:v>32.269520980093326</c:v>
                </c:pt>
                <c:pt idx="592">
                  <c:v>30.720556479875395</c:v>
                </c:pt>
                <c:pt idx="593">
                  <c:v>31.960137838588043</c:v>
                </c:pt>
                <c:pt idx="594">
                  <c:v>33.52965621264437</c:v>
                </c:pt>
                <c:pt idx="595">
                  <c:v>36.99014876744329</c:v>
                </c:pt>
                <c:pt idx="596">
                  <c:v>35.14010775577976</c:v>
                </c:pt>
                <c:pt idx="597">
                  <c:v>36.959932591451874</c:v>
                </c:pt>
                <c:pt idx="598">
                  <c:v>36.220025002841226</c:v>
                </c:pt>
                <c:pt idx="599">
                  <c:v>42.190333166472</c:v>
                </c:pt>
                <c:pt idx="600">
                  <c:v>42.40975731877141</c:v>
                </c:pt>
                <c:pt idx="601">
                  <c:v>44.829726804775014</c:v>
                </c:pt>
                <c:pt idx="602">
                  <c:v>42.46021962182562</c:v>
                </c:pt>
                <c:pt idx="603">
                  <c:v>40.95000998469016</c:v>
                </c:pt>
                <c:pt idx="604">
                  <c:v>46.57982178917322</c:v>
                </c:pt>
                <c:pt idx="605">
                  <c:v>24.710098794516178</c:v>
                </c:pt>
                <c:pt idx="606">
                  <c:v>3.3385588197909932</c:v>
                </c:pt>
                <c:pt idx="607">
                  <c:v>1.5490000000000004</c:v>
                </c:pt>
                <c:pt idx="608">
                  <c:v>2.554431850633687</c:v>
                </c:pt>
                <c:pt idx="609">
                  <c:v>2.474482202356376</c:v>
                </c:pt>
                <c:pt idx="610">
                  <c:v>0.5669040479760135</c:v>
                </c:pt>
                <c:pt idx="611">
                  <c:v>1.3603540647565637</c:v>
                </c:pt>
                <c:pt idx="612">
                  <c:v>1.152732453922889</c:v>
                </c:pt>
                <c:pt idx="613">
                  <c:v>1.8139023437145019</c:v>
                </c:pt>
                <c:pt idx="614">
                  <c:v>2.301959209175708</c:v>
                </c:pt>
                <c:pt idx="615">
                  <c:v>0.39872964908300723</c:v>
                </c:pt>
                <c:pt idx="616">
                  <c:v>2.62359760495694</c:v>
                </c:pt>
                <c:pt idx="617">
                  <c:v>2.2381234651537074</c:v>
                </c:pt>
                <c:pt idx="618">
                  <c:v>1.2887942815965836</c:v>
                </c:pt>
                <c:pt idx="619">
                  <c:v>-1.081045719565954</c:v>
                </c:pt>
                <c:pt idx="620">
                  <c:v>0.22650805591608592</c:v>
                </c:pt>
                <c:pt idx="621">
                  <c:v>1.327108816324496</c:v>
                </c:pt>
                <c:pt idx="622">
                  <c:v>0.2743182743182748</c:v>
                </c:pt>
                <c:pt idx="623">
                  <c:v>1.7940204729395282</c:v>
                </c:pt>
                <c:pt idx="624">
                  <c:v>0.762378685295495</c:v>
                </c:pt>
                <c:pt idx="625">
                  <c:v>0.2168527854502944</c:v>
                </c:pt>
                <c:pt idx="626">
                  <c:v>0.6965339145679872</c:v>
                </c:pt>
                <c:pt idx="627">
                  <c:v>1.6830184535993498</c:v>
                </c:pt>
                <c:pt idx="628">
                  <c:v>1.2224750298870157</c:v>
                </c:pt>
                <c:pt idx="629">
                  <c:v>1.0926546784516988</c:v>
                </c:pt>
                <c:pt idx="630">
                  <c:v>0.0037686359045441264</c:v>
                </c:pt>
                <c:pt idx="631">
                  <c:v>0.12812879204695538</c:v>
                </c:pt>
                <c:pt idx="632">
                  <c:v>0.21979841775248143</c:v>
                </c:pt>
                <c:pt idx="633">
                  <c:v>0.2824073726350296</c:v>
                </c:pt>
                <c:pt idx="634">
                  <c:v>0.8777908431136128</c:v>
                </c:pt>
                <c:pt idx="635">
                  <c:v>1.5777086473282909</c:v>
                </c:pt>
                <c:pt idx="636">
                  <c:v>0.42100954580670535</c:v>
                </c:pt>
                <c:pt idx="637">
                  <c:v>1.1645680180508267</c:v>
                </c:pt>
                <c:pt idx="638">
                  <c:v>0.5878120728109781</c:v>
                </c:pt>
                <c:pt idx="639">
                  <c:v>0.3018446858884305</c:v>
                </c:pt>
                <c:pt idx="640">
                  <c:v>0.6974306313244583</c:v>
                </c:pt>
                <c:pt idx="641">
                  <c:v>0.08710616329219434</c:v>
                </c:pt>
                <c:pt idx="642">
                  <c:v>-0.04386895917357636</c:v>
                </c:pt>
                <c:pt idx="643">
                  <c:v>0.5896593708412334</c:v>
                </c:pt>
                <c:pt idx="644">
                  <c:v>0.34201026030780124</c:v>
                </c:pt>
                <c:pt idx="645">
                  <c:v>0.8303702301051263</c:v>
                </c:pt>
                <c:pt idx="646">
                  <c:v>0.6913772596699008</c:v>
                </c:pt>
                <c:pt idx="647">
                  <c:v>0.8793561979760556</c:v>
                </c:pt>
                <c:pt idx="648">
                  <c:v>0.01985784521836287</c:v>
                </c:pt>
                <c:pt idx="649">
                  <c:v>0.23345451060128308</c:v>
                </c:pt>
                <c:pt idx="650">
                  <c:v>-0.13455548877109313</c:v>
                </c:pt>
                <c:pt idx="651">
                  <c:v>0.2277530418367979</c:v>
                </c:pt>
                <c:pt idx="652">
                  <c:v>0.27773228518395143</c:v>
                </c:pt>
                <c:pt idx="653">
                  <c:v>-0.37631591482875093</c:v>
                </c:pt>
                <c:pt idx="654">
                  <c:v>-0.17349963797318457</c:v>
                </c:pt>
                <c:pt idx="655">
                  <c:v>-0.022580468578947688</c:v>
                </c:pt>
                <c:pt idx="656">
                  <c:v>-0.032851736008920884</c:v>
                </c:pt>
                <c:pt idx="657">
                  <c:v>-0.18211319772973855</c:v>
                </c:pt>
                <c:pt idx="658">
                  <c:v>0.9835593324965419</c:v>
                </c:pt>
                <c:pt idx="659">
                  <c:v>1.1478560900897161</c:v>
                </c:pt>
                <c:pt idx="660">
                  <c:v>4.436580468839191</c:v>
                </c:pt>
                <c:pt idx="661">
                  <c:v>1.975207036675064</c:v>
                </c:pt>
                <c:pt idx="662">
                  <c:v>0.029634300126102353</c:v>
                </c:pt>
                <c:pt idx="663">
                  <c:v>-0.3447906358140962</c:v>
                </c:pt>
                <c:pt idx="664">
                  <c:v>1.018975332068317</c:v>
                </c:pt>
                <c:pt idx="665">
                  <c:v>1.591624872425812</c:v>
                </c:pt>
                <c:pt idx="666">
                  <c:v>1.453902239095739</c:v>
                </c:pt>
                <c:pt idx="667">
                  <c:v>1.46769372828226</c:v>
                </c:pt>
                <c:pt idx="668">
                  <c:v>1.8883061522618982</c:v>
                </c:pt>
                <c:pt idx="669">
                  <c:v>2.534933189173949</c:v>
                </c:pt>
                <c:pt idx="670">
                  <c:v>1.2326930130203362</c:v>
                </c:pt>
                <c:pt idx="671">
                  <c:v>1.0229440635844522</c:v>
                </c:pt>
                <c:pt idx="672">
                  <c:v>0.19388750042028668</c:v>
                </c:pt>
                <c:pt idx="673">
                  <c:v>0.18344519015658367</c:v>
                </c:pt>
                <c:pt idx="674">
                  <c:v>0.1278415434772917</c:v>
                </c:pt>
                <c:pt idx="675">
                  <c:v>0.6724019692568417</c:v>
                </c:pt>
                <c:pt idx="676">
                  <c:v>0.9265464131632761</c:v>
                </c:pt>
                <c:pt idx="677">
                  <c:v>2.2591584538730114</c:v>
                </c:pt>
                <c:pt idx="678">
                  <c:v>1.8207380616357183</c:v>
                </c:pt>
                <c:pt idx="679">
                  <c:v>0.6867074931750761</c:v>
                </c:pt>
                <c:pt idx="680">
                  <c:v>0.3737261121492308</c:v>
                </c:pt>
                <c:pt idx="681">
                  <c:v>0.3874574344372883</c:v>
                </c:pt>
                <c:pt idx="682">
                  <c:v>0.7604957767550102</c:v>
                </c:pt>
                <c:pt idx="683">
                  <c:v>0.48976645873073377</c:v>
                </c:pt>
                <c:pt idx="684">
                  <c:v>0.3386004514672747</c:v>
                </c:pt>
                <c:pt idx="685">
                  <c:v>0.8032518662439925</c:v>
                </c:pt>
                <c:pt idx="686">
                  <c:v>1.127562122434056</c:v>
                </c:pt>
                <c:pt idx="687">
                  <c:v>0.43987681442916315</c:v>
                </c:pt>
                <c:pt idx="688">
                  <c:v>1.4561725035080908</c:v>
                </c:pt>
                <c:pt idx="689">
                  <c:v>1.6159120329581</c:v>
                </c:pt>
                <c:pt idx="690">
                  <c:v>0.9033664325502677</c:v>
                </c:pt>
                <c:pt idx="691">
                  <c:v>0.38211362599909204</c:v>
                </c:pt>
                <c:pt idx="692">
                  <c:v>1.4461219161115313</c:v>
                </c:pt>
                <c:pt idx="693">
                  <c:v>0.7641360454427648</c:v>
                </c:pt>
                <c:pt idx="694">
                  <c:v>0.17824061078988152</c:v>
                </c:pt>
                <c:pt idx="695">
                  <c:v>0.18586232178465778</c:v>
                </c:pt>
                <c:pt idx="696">
                  <c:v>0.18272076817302807</c:v>
                </c:pt>
                <c:pt idx="697">
                  <c:v>0.11306164418616316</c:v>
                </c:pt>
                <c:pt idx="698">
                  <c:v>0.6985174513175707</c:v>
                </c:pt>
                <c:pt idx="699">
                  <c:v>1.1062753550280746</c:v>
                </c:pt>
                <c:pt idx="700">
                  <c:v>1.7355183274752495</c:v>
                </c:pt>
                <c:pt idx="701">
                  <c:v>2.0500556373164835</c:v>
                </c:pt>
                <c:pt idx="702">
                  <c:v>2.3641295984453192</c:v>
                </c:pt>
                <c:pt idx="703">
                  <c:v>2.6436959341631594</c:v>
                </c:pt>
                <c:pt idx="704">
                  <c:v>4.213446707368607</c:v>
                </c:pt>
                <c:pt idx="705">
                  <c:v>5.837569566579126</c:v>
                </c:pt>
                <c:pt idx="706">
                  <c:v>2.698232035814563</c:v>
                </c:pt>
                <c:pt idx="707">
                  <c:v>2.1744270240716235</c:v>
                </c:pt>
                <c:pt idx="708">
                  <c:v>1.5930406612239656</c:v>
                </c:pt>
                <c:pt idx="709">
                  <c:v>1.6570338524613426</c:v>
                </c:pt>
                <c:pt idx="710">
                  <c:v>0.4113569528077399</c:v>
                </c:pt>
                <c:pt idx="711">
                  <c:v>-0.667677771385744</c:v>
                </c:pt>
                <c:pt idx="712">
                  <c:v>-0.6974376974376861</c:v>
                </c:pt>
                <c:pt idx="713">
                  <c:v>-0.199354571900201</c:v>
                </c:pt>
                <c:pt idx="714">
                  <c:v>0.6219253477079967</c:v>
                </c:pt>
                <c:pt idx="715">
                  <c:v>1.0475000439978066</c:v>
                </c:pt>
                <c:pt idx="716">
                  <c:v>0.4375071843834899</c:v>
                </c:pt>
                <c:pt idx="717">
                  <c:v>0.47895344683479557</c:v>
                </c:pt>
                <c:pt idx="718">
                  <c:v>0.6019646690920144</c:v>
                </c:pt>
                <c:pt idx="719">
                  <c:v>0.7997612038619151</c:v>
                </c:pt>
                <c:pt idx="720">
                  <c:v>1.0834158744422062</c:v>
                </c:pt>
                <c:pt idx="721">
                  <c:v>0.932735305209853</c:v>
                </c:pt>
                <c:pt idx="722">
                  <c:v>1.1469711021998785</c:v>
                </c:pt>
                <c:pt idx="723">
                  <c:v>1.4618185656235072</c:v>
                </c:pt>
                <c:pt idx="724">
                  <c:v>1.28731925517529</c:v>
                </c:pt>
                <c:pt idx="725">
                  <c:v>1.1351965491565474</c:v>
                </c:pt>
                <c:pt idx="726">
                  <c:v>1.3109582911527085</c:v>
                </c:pt>
                <c:pt idx="727">
                  <c:v>0.48364260565585404</c:v>
                </c:pt>
                <c:pt idx="728">
                  <c:v>0.5311919398481191</c:v>
                </c:pt>
                <c:pt idx="729">
                  <c:v>0.8235863215211525</c:v>
                </c:pt>
                <c:pt idx="730">
                  <c:v>0.5182255465203456</c:v>
                </c:pt>
                <c:pt idx="731">
                  <c:v>0.3310559215256692</c:v>
                </c:pt>
                <c:pt idx="732">
                  <c:v>0.40437308448835196</c:v>
                </c:pt>
                <c:pt idx="733">
                  <c:v>0.986815129342955</c:v>
                </c:pt>
                <c:pt idx="734">
                  <c:v>0.505278354236216</c:v>
                </c:pt>
                <c:pt idx="735">
                  <c:v>-0.25406230361791904</c:v>
                </c:pt>
                <c:pt idx="736">
                  <c:v>-0.44941662841526675</c:v>
                </c:pt>
                <c:pt idx="737">
                  <c:v>-0.4035283871220541</c:v>
                </c:pt>
                <c:pt idx="738">
                  <c:v>-0.7858171651275003</c:v>
                </c:pt>
                <c:pt idx="739">
                  <c:v>-0.13205769060682382</c:v>
                </c:pt>
                <c:pt idx="740">
                  <c:v>0.6336767912439534</c:v>
                </c:pt>
                <c:pt idx="741">
                  <c:v>0.33077513663442026</c:v>
                </c:pt>
                <c:pt idx="742">
                  <c:v>0.06533199846348037</c:v>
                </c:pt>
                <c:pt idx="743">
                  <c:v>0.7215077002130865</c:v>
                </c:pt>
                <c:pt idx="744">
                  <c:v>-0.057619244827777916</c:v>
                </c:pt>
                <c:pt idx="745">
                  <c:v>-0.4501095997357485</c:v>
                </c:pt>
                <c:pt idx="746">
                  <c:v>0.022923949796549437</c:v>
                </c:pt>
                <c:pt idx="747">
                  <c:v>0.3751428648973043</c:v>
                </c:pt>
                <c:pt idx="748">
                  <c:v>0.6657633595813062</c:v>
                </c:pt>
                <c:pt idx="749">
                  <c:v>0.17011523068519718</c:v>
                </c:pt>
                <c:pt idx="750">
                  <c:v>0.40937083813763486</c:v>
                </c:pt>
                <c:pt idx="751">
                  <c:v>0.23916133301287168</c:v>
                </c:pt>
                <c:pt idx="752">
                  <c:v>0.8063537358984352</c:v>
                </c:pt>
                <c:pt idx="753">
                  <c:v>0.5699754214617325</c:v>
                </c:pt>
                <c:pt idx="754">
                  <c:v>0.26337150565576284</c:v>
                </c:pt>
                <c:pt idx="755">
                  <c:v>0.4269272884001696</c:v>
                </c:pt>
                <c:pt idx="756">
                  <c:v>0.23256488328258218</c:v>
                </c:pt>
                <c:pt idx="757">
                  <c:v>0.2184277828567449</c:v>
                </c:pt>
                <c:pt idx="758">
                  <c:v>0.13596722929964944</c:v>
                </c:pt>
                <c:pt idx="759">
                  <c:v>0.1565391866881205</c:v>
                </c:pt>
                <c:pt idx="760">
                  <c:v>0.26106654462452195</c:v>
                </c:pt>
                <c:pt idx="761">
                  <c:v>0.37321145586919346</c:v>
                </c:pt>
                <c:pt idx="762">
                  <c:v>1.3920509798986513</c:v>
                </c:pt>
                <c:pt idx="763">
                  <c:v>1.1672943200891295</c:v>
                </c:pt>
                <c:pt idx="764">
                  <c:v>0.7458878575033578</c:v>
                </c:pt>
                <c:pt idx="765">
                  <c:v>1.0495200770533897</c:v>
                </c:pt>
                <c:pt idx="766">
                  <c:v>1.4749383730484844</c:v>
                </c:pt>
                <c:pt idx="767">
                  <c:v>0.9862747479655098</c:v>
                </c:pt>
                <c:pt idx="768">
                  <c:v>0.3792708057700489</c:v>
                </c:pt>
                <c:pt idx="769">
                  <c:v>0.7018889226164893</c:v>
                </c:pt>
                <c:pt idx="770">
                  <c:v>1.11582944203239</c:v>
                </c:pt>
              </c:numCache>
            </c:numRef>
          </c:val>
          <c:smooth val="0"/>
        </c:ser>
        <c:marker val="1"/>
        <c:axId val="19370592"/>
        <c:axId val="40117601"/>
      </c:lineChart>
      <c:catAx>
        <c:axId val="19370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875"/>
              <c:y val="0.1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17601"/>
        <c:crosses val="autoZero"/>
        <c:auto val="1"/>
        <c:lblOffset val="100"/>
        <c:tickLblSkip val="30"/>
        <c:noMultiLvlLbl val="0"/>
      </c:catAx>
      <c:valAx>
        <c:axId val="40117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70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-0.008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605"/>
          <c:w val="0.9215"/>
          <c:h val="0.7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2008'!$I$454:$I$781</c:f>
              <c:numCache>
                <c:ptCount val="328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</c:numCache>
            </c:numRef>
          </c:cat>
          <c:val>
            <c:numRef>
              <c:f>'[3]IGP 2008'!$K$454:$K$781</c:f>
              <c:numCache>
                <c:ptCount val="328"/>
                <c:pt idx="0">
                  <c:v>6.562098491838331</c:v>
                </c:pt>
                <c:pt idx="1">
                  <c:v>8.480405246846146</c:v>
                </c:pt>
                <c:pt idx="2">
                  <c:v>7.366905616183916</c:v>
                </c:pt>
                <c:pt idx="3">
                  <c:v>5.46983013165665</c:v>
                </c:pt>
                <c:pt idx="4">
                  <c:v>6.192690767284992</c:v>
                </c:pt>
                <c:pt idx="5">
                  <c:v>4.466251884200001</c:v>
                </c:pt>
                <c:pt idx="6">
                  <c:v>5.077519609997094</c:v>
                </c:pt>
                <c:pt idx="7">
                  <c:v>6.731464737793869</c:v>
                </c:pt>
                <c:pt idx="8">
                  <c:v>5.0711593036553815</c:v>
                </c:pt>
                <c:pt idx="9">
                  <c:v>4.353237591332837</c:v>
                </c:pt>
                <c:pt idx="10">
                  <c:v>5.310277223802307</c:v>
                </c:pt>
                <c:pt idx="11">
                  <c:v>3.796667369753215</c:v>
                </c:pt>
                <c:pt idx="12">
                  <c:v>6.285396216746331</c:v>
                </c:pt>
                <c:pt idx="13">
                  <c:v>6.8497136254436874</c:v>
                </c:pt>
                <c:pt idx="14">
                  <c:v>7.228268903117385</c:v>
                </c:pt>
                <c:pt idx="15">
                  <c:v>5.3592158342281815</c:v>
                </c:pt>
                <c:pt idx="16">
                  <c:v>6.11956794948163</c:v>
                </c:pt>
                <c:pt idx="17">
                  <c:v>7.992485447855624</c:v>
                </c:pt>
                <c:pt idx="18">
                  <c:v>6.057656196013039</c:v>
                </c:pt>
                <c:pt idx="19">
                  <c:v>5.801465734836264</c:v>
                </c:pt>
                <c:pt idx="20">
                  <c:v>3.6580663817755488</c:v>
                </c:pt>
                <c:pt idx="21">
                  <c:v>4.780207574559969</c:v>
                </c:pt>
                <c:pt idx="22">
                  <c:v>5.002169389908406</c:v>
                </c:pt>
                <c:pt idx="23">
                  <c:v>6.142956084848605</c:v>
                </c:pt>
                <c:pt idx="24">
                  <c:v>9.045565140455668</c:v>
                </c:pt>
                <c:pt idx="25">
                  <c:v>6.518524528646341</c:v>
                </c:pt>
                <c:pt idx="26">
                  <c:v>10.087197289819127</c:v>
                </c:pt>
                <c:pt idx="27">
                  <c:v>9.196300998785677</c:v>
                </c:pt>
                <c:pt idx="28">
                  <c:v>6.3999961981161535</c:v>
                </c:pt>
                <c:pt idx="29">
                  <c:v>12.60520466242947</c:v>
                </c:pt>
                <c:pt idx="30">
                  <c:v>13.305135839816362</c:v>
                </c:pt>
                <c:pt idx="31">
                  <c:v>10.11268864583419</c:v>
                </c:pt>
                <c:pt idx="32">
                  <c:v>12.791628030202684</c:v>
                </c:pt>
                <c:pt idx="33">
                  <c:v>13.264682946078764</c:v>
                </c:pt>
                <c:pt idx="34">
                  <c:v>8.433774916840186</c:v>
                </c:pt>
                <c:pt idx="35">
                  <c:v>7.559020180847309</c:v>
                </c:pt>
                <c:pt idx="36">
                  <c:v>9.813725559925768</c:v>
                </c:pt>
                <c:pt idx="37">
                  <c:v>12.259305556455091</c:v>
                </c:pt>
                <c:pt idx="38">
                  <c:v>9.951247656137308</c:v>
                </c:pt>
                <c:pt idx="39">
                  <c:v>8.939881305326569</c:v>
                </c:pt>
                <c:pt idx="40">
                  <c:v>8.860363180964326</c:v>
                </c:pt>
                <c:pt idx="41">
                  <c:v>9.249352890422768</c:v>
                </c:pt>
                <c:pt idx="42">
                  <c:v>10.318781413395218</c:v>
                </c:pt>
                <c:pt idx="43">
                  <c:v>10.622386530928418</c:v>
                </c:pt>
                <c:pt idx="44">
                  <c:v>10.509058445976226</c:v>
                </c:pt>
                <c:pt idx="45">
                  <c:v>12.579169757377894</c:v>
                </c:pt>
                <c:pt idx="46">
                  <c:v>9.875851619477483</c:v>
                </c:pt>
                <c:pt idx="47">
                  <c:v>10.532027502087903</c:v>
                </c:pt>
                <c:pt idx="48">
                  <c:v>12.636263198009123</c:v>
                </c:pt>
                <c:pt idx="49">
                  <c:v>10.162107771539786</c:v>
                </c:pt>
                <c:pt idx="50">
                  <c:v>12.708193564033078</c:v>
                </c:pt>
                <c:pt idx="51">
                  <c:v>7.216315119913297</c:v>
                </c:pt>
                <c:pt idx="52">
                  <c:v>7.78253207687023</c:v>
                </c:pt>
                <c:pt idx="53">
                  <c:v>7.844275161901915</c:v>
                </c:pt>
                <c:pt idx="54">
                  <c:v>8.91566750934465</c:v>
                </c:pt>
                <c:pt idx="55">
                  <c:v>13.998643907767217</c:v>
                </c:pt>
                <c:pt idx="56">
                  <c:v>9.132782058217837</c:v>
                </c:pt>
                <c:pt idx="57">
                  <c:v>9.046604849285256</c:v>
                </c:pt>
                <c:pt idx="58">
                  <c:v>14.950361626637543</c:v>
                </c:pt>
                <c:pt idx="59">
                  <c:v>13.19883956461414</c:v>
                </c:pt>
                <c:pt idx="60">
                  <c:v>17.787711547789154</c:v>
                </c:pt>
                <c:pt idx="61">
                  <c:v>14.979076703913098</c:v>
                </c:pt>
                <c:pt idx="62">
                  <c:v>5.523613168007269</c:v>
                </c:pt>
                <c:pt idx="63">
                  <c:v>-0.5820166487031986</c:v>
                </c:pt>
                <c:pt idx="64">
                  <c:v>0.31969958388307074</c:v>
                </c:pt>
                <c:pt idx="65">
                  <c:v>0.5283754638805593</c:v>
                </c:pt>
                <c:pt idx="66">
                  <c:v>0.6321818048744765</c:v>
                </c:pt>
                <c:pt idx="67">
                  <c:v>1.3323332878767191</c:v>
                </c:pt>
                <c:pt idx="68">
                  <c:v>1.092315214807038</c:v>
                </c:pt>
                <c:pt idx="69">
                  <c:v>1.38669482951419</c:v>
                </c:pt>
                <c:pt idx="70">
                  <c:v>2.45534639641809</c:v>
                </c:pt>
                <c:pt idx="71">
                  <c:v>7.558171822069193</c:v>
                </c:pt>
                <c:pt idx="72">
                  <c:v>12.03769898007816</c:v>
                </c:pt>
                <c:pt idx="73">
                  <c:v>14.106695309702832</c:v>
                </c:pt>
                <c:pt idx="74">
                  <c:v>14.998741794480663</c:v>
                </c:pt>
                <c:pt idx="75">
                  <c:v>20.075587709298006</c:v>
                </c:pt>
                <c:pt idx="76">
                  <c:v>27.581955502959655</c:v>
                </c:pt>
                <c:pt idx="77">
                  <c:v>25.87506061808402</c:v>
                </c:pt>
                <c:pt idx="78">
                  <c:v>9.331246865394792</c:v>
                </c:pt>
                <c:pt idx="79">
                  <c:v>4.498131117754323</c:v>
                </c:pt>
                <c:pt idx="80">
                  <c:v>8.017000258731578</c:v>
                </c:pt>
                <c:pt idx="81">
                  <c:v>11.147500786130493</c:v>
                </c:pt>
                <c:pt idx="82">
                  <c:v>14.464888493966388</c:v>
                </c:pt>
                <c:pt idx="83">
                  <c:v>15.888892854593472</c:v>
                </c:pt>
                <c:pt idx="84">
                  <c:v>19.141662624442745</c:v>
                </c:pt>
                <c:pt idx="85">
                  <c:v>17.646374563784416</c:v>
                </c:pt>
                <c:pt idx="86">
                  <c:v>18.162442459598125</c:v>
                </c:pt>
                <c:pt idx="87">
                  <c:v>20.33238808051694</c:v>
                </c:pt>
                <c:pt idx="88">
                  <c:v>19.50998079946842</c:v>
                </c:pt>
                <c:pt idx="89">
                  <c:v>20.8299390977152</c:v>
                </c:pt>
                <c:pt idx="90">
                  <c:v>21.538585015450053</c:v>
                </c:pt>
                <c:pt idx="91">
                  <c:v>22.89469571399958</c:v>
                </c:pt>
                <c:pt idx="92">
                  <c:v>25.75828136026739</c:v>
                </c:pt>
                <c:pt idx="93">
                  <c:v>27.58395752238605</c:v>
                </c:pt>
                <c:pt idx="94">
                  <c:v>27.969894427320963</c:v>
                </c:pt>
                <c:pt idx="95">
                  <c:v>28.885225022463</c:v>
                </c:pt>
                <c:pt idx="96">
                  <c:v>36.55690547903483</c:v>
                </c:pt>
                <c:pt idx="97">
                  <c:v>11.804357739051131</c:v>
                </c:pt>
                <c:pt idx="98">
                  <c:v>4.227475041228512</c:v>
                </c:pt>
                <c:pt idx="99">
                  <c:v>5.169964441873542</c:v>
                </c:pt>
                <c:pt idx="100">
                  <c:v>12.758075409584112</c:v>
                </c:pt>
                <c:pt idx="101">
                  <c:v>26.764559250239394</c:v>
                </c:pt>
                <c:pt idx="102">
                  <c:v>37.88179305154331</c:v>
                </c:pt>
                <c:pt idx="103">
                  <c:v>36.48118165383107</c:v>
                </c:pt>
                <c:pt idx="104">
                  <c:v>38.9181411405271</c:v>
                </c:pt>
                <c:pt idx="105">
                  <c:v>39.69861646710442</c:v>
                </c:pt>
                <c:pt idx="106">
                  <c:v>44.27417043068651</c:v>
                </c:pt>
                <c:pt idx="107">
                  <c:v>49.38754906856981</c:v>
                </c:pt>
                <c:pt idx="108">
                  <c:v>71.90029764044459</c:v>
                </c:pt>
                <c:pt idx="109">
                  <c:v>71.67998728581406</c:v>
                </c:pt>
                <c:pt idx="110">
                  <c:v>81.32022061331281</c:v>
                </c:pt>
                <c:pt idx="111">
                  <c:v>11.330032715083194</c:v>
                </c:pt>
                <c:pt idx="112">
                  <c:v>9.079993000537034</c:v>
                </c:pt>
                <c:pt idx="113">
                  <c:v>9.020052551514324</c:v>
                </c:pt>
                <c:pt idx="114">
                  <c:v>12.979942257244481</c:v>
                </c:pt>
                <c:pt idx="115">
                  <c:v>12.929911704736341</c:v>
                </c:pt>
                <c:pt idx="116">
                  <c:v>11.709988387445701</c:v>
                </c:pt>
                <c:pt idx="117">
                  <c:v>14.159994588763848</c:v>
                </c:pt>
                <c:pt idx="118">
                  <c:v>17.449917672886926</c:v>
                </c:pt>
                <c:pt idx="119">
                  <c:v>16.45996458052885</c:v>
                </c:pt>
                <c:pt idx="120">
                  <c:v>19.929916876034493</c:v>
                </c:pt>
                <c:pt idx="121">
                  <c:v>21.110031765705585</c:v>
                </c:pt>
                <c:pt idx="122">
                  <c:v>7.250041595640155</c:v>
                </c:pt>
                <c:pt idx="123">
                  <c:v>8.739965606820089</c:v>
                </c:pt>
                <c:pt idx="124">
                  <c:v>6.530074980517964</c:v>
                </c:pt>
                <c:pt idx="125">
                  <c:v>9.860001945645735</c:v>
                </c:pt>
                <c:pt idx="126">
                  <c:v>12.830025507329035</c:v>
                </c:pt>
                <c:pt idx="127">
                  <c:v>15.48967606342968</c:v>
                </c:pt>
                <c:pt idx="128">
                  <c:v>16.190240845828676</c:v>
                </c:pt>
                <c:pt idx="129">
                  <c:v>25.850334968933698</c:v>
                </c:pt>
                <c:pt idx="130">
                  <c:v>25.759413834519318</c:v>
                </c:pt>
                <c:pt idx="131">
                  <c:v>22.140262133639197</c:v>
                </c:pt>
                <c:pt idx="132">
                  <c:v>26.84007858546169</c:v>
                </c:pt>
                <c:pt idx="133">
                  <c:v>24.789968030532084</c:v>
                </c:pt>
                <c:pt idx="134">
                  <c:v>20.69994439369267</c:v>
                </c:pt>
                <c:pt idx="135">
                  <c:v>18.540037596304536</c:v>
                </c:pt>
                <c:pt idx="136">
                  <c:v>22.449914376877068</c:v>
                </c:pt>
                <c:pt idx="137">
                  <c:v>21.42015087367306</c:v>
                </c:pt>
                <c:pt idx="138">
                  <c:v>21.69021973790157</c:v>
                </c:pt>
                <c:pt idx="139">
                  <c:v>25.539892596854628</c:v>
                </c:pt>
                <c:pt idx="140">
                  <c:v>27.370085476614236</c:v>
                </c:pt>
                <c:pt idx="141">
                  <c:v>24.94002782708822</c:v>
                </c:pt>
                <c:pt idx="142">
                  <c:v>24.219747515960254</c:v>
                </c:pt>
                <c:pt idx="143">
                  <c:v>23.699799448967674</c:v>
                </c:pt>
                <c:pt idx="144">
                  <c:v>28.730253437003128</c:v>
                </c:pt>
                <c:pt idx="145">
                  <c:v>26.509985682739213</c:v>
                </c:pt>
                <c:pt idx="146">
                  <c:v>27.809949456683313</c:v>
                </c:pt>
                <c:pt idx="147">
                  <c:v>28.20995380584046</c:v>
                </c:pt>
                <c:pt idx="148">
                  <c:v>32.269520980093326</c:v>
                </c:pt>
                <c:pt idx="149">
                  <c:v>30.720556479875395</c:v>
                </c:pt>
                <c:pt idx="150">
                  <c:v>31.960137838588043</c:v>
                </c:pt>
                <c:pt idx="151">
                  <c:v>33.52965621264437</c:v>
                </c:pt>
                <c:pt idx="152">
                  <c:v>36.99014876744329</c:v>
                </c:pt>
                <c:pt idx="153">
                  <c:v>35.14010775577976</c:v>
                </c:pt>
                <c:pt idx="154">
                  <c:v>36.959932591451874</c:v>
                </c:pt>
                <c:pt idx="155">
                  <c:v>36.220025002841226</c:v>
                </c:pt>
                <c:pt idx="156">
                  <c:v>42.190333166472</c:v>
                </c:pt>
                <c:pt idx="157">
                  <c:v>42.40975731877141</c:v>
                </c:pt>
                <c:pt idx="158">
                  <c:v>44.829726804775014</c:v>
                </c:pt>
                <c:pt idx="159">
                  <c:v>42.46021962182562</c:v>
                </c:pt>
                <c:pt idx="160">
                  <c:v>40.95000998469016</c:v>
                </c:pt>
                <c:pt idx="161">
                  <c:v>46.57982178917322</c:v>
                </c:pt>
                <c:pt idx="162">
                  <c:v>24.710098794516178</c:v>
                </c:pt>
                <c:pt idx="163">
                  <c:v>3.3385588197909932</c:v>
                </c:pt>
                <c:pt idx="164">
                  <c:v>1.5490000000000004</c:v>
                </c:pt>
                <c:pt idx="165">
                  <c:v>2.554431850633687</c:v>
                </c:pt>
                <c:pt idx="166">
                  <c:v>2.474482202356376</c:v>
                </c:pt>
                <c:pt idx="167">
                  <c:v>0.5669040479760135</c:v>
                </c:pt>
                <c:pt idx="168">
                  <c:v>1.3603540647565637</c:v>
                </c:pt>
                <c:pt idx="169">
                  <c:v>1.152732453922889</c:v>
                </c:pt>
                <c:pt idx="170">
                  <c:v>1.8139023437145019</c:v>
                </c:pt>
                <c:pt idx="171">
                  <c:v>2.301959209175708</c:v>
                </c:pt>
                <c:pt idx="172">
                  <c:v>0.39872964908300723</c:v>
                </c:pt>
                <c:pt idx="173">
                  <c:v>2.62359760495694</c:v>
                </c:pt>
                <c:pt idx="174">
                  <c:v>2.2381234651537074</c:v>
                </c:pt>
                <c:pt idx="175">
                  <c:v>1.2887942815965836</c:v>
                </c:pt>
                <c:pt idx="176">
                  <c:v>-1.081045719565954</c:v>
                </c:pt>
                <c:pt idx="177">
                  <c:v>0.22650805591608592</c:v>
                </c:pt>
                <c:pt idx="178">
                  <c:v>1.327108816324496</c:v>
                </c:pt>
                <c:pt idx="179">
                  <c:v>0.2743182743182748</c:v>
                </c:pt>
                <c:pt idx="180">
                  <c:v>1.7940204729395282</c:v>
                </c:pt>
                <c:pt idx="181">
                  <c:v>0.762378685295495</c:v>
                </c:pt>
                <c:pt idx="182">
                  <c:v>0.2168527854502944</c:v>
                </c:pt>
                <c:pt idx="183">
                  <c:v>0.6965339145679872</c:v>
                </c:pt>
                <c:pt idx="184">
                  <c:v>1.6830184535993498</c:v>
                </c:pt>
                <c:pt idx="185">
                  <c:v>1.2224750298870157</c:v>
                </c:pt>
                <c:pt idx="186">
                  <c:v>1.0926546784516988</c:v>
                </c:pt>
                <c:pt idx="187">
                  <c:v>0.0037686359045441264</c:v>
                </c:pt>
                <c:pt idx="188">
                  <c:v>0.12812879204695538</c:v>
                </c:pt>
                <c:pt idx="189">
                  <c:v>0.21979841775248143</c:v>
                </c:pt>
                <c:pt idx="190">
                  <c:v>0.2824073726350296</c:v>
                </c:pt>
                <c:pt idx="191">
                  <c:v>0.8777908431136128</c:v>
                </c:pt>
                <c:pt idx="192">
                  <c:v>1.5777086473282909</c:v>
                </c:pt>
                <c:pt idx="193">
                  <c:v>0.42100954580670535</c:v>
                </c:pt>
                <c:pt idx="194">
                  <c:v>1.1645680180508267</c:v>
                </c:pt>
                <c:pt idx="195">
                  <c:v>0.5878120728109781</c:v>
                </c:pt>
                <c:pt idx="196">
                  <c:v>0.3018446858884305</c:v>
                </c:pt>
                <c:pt idx="197">
                  <c:v>0.6974306313244583</c:v>
                </c:pt>
                <c:pt idx="198">
                  <c:v>0.08710616329219434</c:v>
                </c:pt>
                <c:pt idx="199">
                  <c:v>-0.04386895917357636</c:v>
                </c:pt>
                <c:pt idx="200">
                  <c:v>0.5896593708412334</c:v>
                </c:pt>
                <c:pt idx="201">
                  <c:v>0.34201026030780124</c:v>
                </c:pt>
                <c:pt idx="202">
                  <c:v>0.8303702301051263</c:v>
                </c:pt>
                <c:pt idx="203">
                  <c:v>0.6913772596699008</c:v>
                </c:pt>
                <c:pt idx="204">
                  <c:v>0.8793561979760556</c:v>
                </c:pt>
                <c:pt idx="205">
                  <c:v>0.01985784521836287</c:v>
                </c:pt>
                <c:pt idx="206">
                  <c:v>0.23345451060128308</c:v>
                </c:pt>
                <c:pt idx="207">
                  <c:v>-0.13455548877109313</c:v>
                </c:pt>
                <c:pt idx="208">
                  <c:v>0.2277530418367979</c:v>
                </c:pt>
                <c:pt idx="209">
                  <c:v>0.27773228518395143</c:v>
                </c:pt>
                <c:pt idx="210">
                  <c:v>-0.37631591482875093</c:v>
                </c:pt>
                <c:pt idx="211">
                  <c:v>-0.17349963797318457</c:v>
                </c:pt>
                <c:pt idx="212">
                  <c:v>-0.022580468578947688</c:v>
                </c:pt>
                <c:pt idx="213">
                  <c:v>-0.032851736008920884</c:v>
                </c:pt>
                <c:pt idx="214">
                  <c:v>-0.18211319772973855</c:v>
                </c:pt>
                <c:pt idx="215">
                  <c:v>0.9835593324965419</c:v>
                </c:pt>
                <c:pt idx="216">
                  <c:v>1.1478560900897161</c:v>
                </c:pt>
                <c:pt idx="217">
                  <c:v>4.436580468839191</c:v>
                </c:pt>
                <c:pt idx="218">
                  <c:v>1.975207036675064</c:v>
                </c:pt>
                <c:pt idx="219">
                  <c:v>0.029634300126102353</c:v>
                </c:pt>
                <c:pt idx="220">
                  <c:v>-0.3447906358140962</c:v>
                </c:pt>
                <c:pt idx="221">
                  <c:v>1.018975332068317</c:v>
                </c:pt>
                <c:pt idx="222">
                  <c:v>1.591624872425812</c:v>
                </c:pt>
                <c:pt idx="223">
                  <c:v>1.453902239095739</c:v>
                </c:pt>
                <c:pt idx="224">
                  <c:v>1.46769372828226</c:v>
                </c:pt>
                <c:pt idx="225">
                  <c:v>1.8883061522618982</c:v>
                </c:pt>
                <c:pt idx="226">
                  <c:v>2.534933189173949</c:v>
                </c:pt>
                <c:pt idx="227">
                  <c:v>1.2326930130203362</c:v>
                </c:pt>
                <c:pt idx="228">
                  <c:v>1.0229440635844522</c:v>
                </c:pt>
                <c:pt idx="229">
                  <c:v>0.19388750042028668</c:v>
                </c:pt>
                <c:pt idx="230">
                  <c:v>0.18344519015658367</c:v>
                </c:pt>
                <c:pt idx="231">
                  <c:v>0.1278415434772917</c:v>
                </c:pt>
                <c:pt idx="232">
                  <c:v>0.6724019692568417</c:v>
                </c:pt>
                <c:pt idx="233">
                  <c:v>0.9265464131632761</c:v>
                </c:pt>
                <c:pt idx="234">
                  <c:v>2.2591584538730114</c:v>
                </c:pt>
                <c:pt idx="235">
                  <c:v>1.8207380616357183</c:v>
                </c:pt>
                <c:pt idx="236">
                  <c:v>0.6867074931750761</c:v>
                </c:pt>
                <c:pt idx="237">
                  <c:v>0.3737261121492308</c:v>
                </c:pt>
                <c:pt idx="238">
                  <c:v>0.3874574344372883</c:v>
                </c:pt>
                <c:pt idx="239">
                  <c:v>0.7604957767550102</c:v>
                </c:pt>
                <c:pt idx="240">
                  <c:v>0.48976645873073377</c:v>
                </c:pt>
                <c:pt idx="241">
                  <c:v>0.3386004514672747</c:v>
                </c:pt>
                <c:pt idx="242">
                  <c:v>0.8032518662439925</c:v>
                </c:pt>
                <c:pt idx="243">
                  <c:v>1.127562122434056</c:v>
                </c:pt>
                <c:pt idx="244">
                  <c:v>0.43987681442916315</c:v>
                </c:pt>
                <c:pt idx="245">
                  <c:v>1.4561725035080908</c:v>
                </c:pt>
                <c:pt idx="246">
                  <c:v>1.6159120329581</c:v>
                </c:pt>
                <c:pt idx="247">
                  <c:v>0.9033664325502677</c:v>
                </c:pt>
                <c:pt idx="248">
                  <c:v>0.38211362599909204</c:v>
                </c:pt>
                <c:pt idx="249">
                  <c:v>1.4461219161115313</c:v>
                </c:pt>
                <c:pt idx="250">
                  <c:v>0.7641360454427648</c:v>
                </c:pt>
                <c:pt idx="251">
                  <c:v>0.17824061078988152</c:v>
                </c:pt>
                <c:pt idx="252">
                  <c:v>0.18586232178465778</c:v>
                </c:pt>
                <c:pt idx="253">
                  <c:v>0.18272076817302807</c:v>
                </c:pt>
                <c:pt idx="254">
                  <c:v>0.11306164418616316</c:v>
                </c:pt>
                <c:pt idx="255">
                  <c:v>0.6985174513175707</c:v>
                </c:pt>
                <c:pt idx="256">
                  <c:v>1.1062753550280746</c:v>
                </c:pt>
                <c:pt idx="257">
                  <c:v>1.7355183274752495</c:v>
                </c:pt>
                <c:pt idx="258">
                  <c:v>2.0500556373164835</c:v>
                </c:pt>
                <c:pt idx="259">
                  <c:v>2.3641295984453192</c:v>
                </c:pt>
                <c:pt idx="260">
                  <c:v>2.6436959341631594</c:v>
                </c:pt>
                <c:pt idx="261">
                  <c:v>4.213446707368607</c:v>
                </c:pt>
                <c:pt idx="262">
                  <c:v>5.837569566579126</c:v>
                </c:pt>
                <c:pt idx="263">
                  <c:v>2.698232035814563</c:v>
                </c:pt>
                <c:pt idx="264">
                  <c:v>2.1744270240716235</c:v>
                </c:pt>
                <c:pt idx="265">
                  <c:v>1.5930406612239656</c:v>
                </c:pt>
                <c:pt idx="266">
                  <c:v>1.6570338524613426</c:v>
                </c:pt>
                <c:pt idx="267">
                  <c:v>0.4113569528077399</c:v>
                </c:pt>
                <c:pt idx="268">
                  <c:v>-0.667677771385744</c:v>
                </c:pt>
                <c:pt idx="269">
                  <c:v>-0.6974376974376861</c:v>
                </c:pt>
                <c:pt idx="270">
                  <c:v>-0.199354571900201</c:v>
                </c:pt>
                <c:pt idx="271">
                  <c:v>0.6219253477079967</c:v>
                </c:pt>
                <c:pt idx="272">
                  <c:v>1.0475000439978066</c:v>
                </c:pt>
                <c:pt idx="273">
                  <c:v>0.4375071843834899</c:v>
                </c:pt>
                <c:pt idx="274">
                  <c:v>0.47895344683479557</c:v>
                </c:pt>
                <c:pt idx="275">
                  <c:v>0.6019646690920144</c:v>
                </c:pt>
                <c:pt idx="276">
                  <c:v>0.7997612038619151</c:v>
                </c:pt>
                <c:pt idx="277">
                  <c:v>1.0834158744422062</c:v>
                </c:pt>
                <c:pt idx="278">
                  <c:v>0.932735305209853</c:v>
                </c:pt>
                <c:pt idx="279">
                  <c:v>1.1469711021998785</c:v>
                </c:pt>
                <c:pt idx="280">
                  <c:v>1.4618185656235072</c:v>
                </c:pt>
                <c:pt idx="281">
                  <c:v>1.28731925517529</c:v>
                </c:pt>
                <c:pt idx="282">
                  <c:v>1.1351965491565474</c:v>
                </c:pt>
                <c:pt idx="283">
                  <c:v>1.3109582911527085</c:v>
                </c:pt>
                <c:pt idx="284">
                  <c:v>0.48364260565585404</c:v>
                </c:pt>
                <c:pt idx="285">
                  <c:v>0.5311919398481191</c:v>
                </c:pt>
                <c:pt idx="286">
                  <c:v>0.8235863215211525</c:v>
                </c:pt>
                <c:pt idx="287">
                  <c:v>0.5182255465203456</c:v>
                </c:pt>
                <c:pt idx="288">
                  <c:v>0.3310559215256692</c:v>
                </c:pt>
                <c:pt idx="289">
                  <c:v>0.40437308448835196</c:v>
                </c:pt>
                <c:pt idx="290">
                  <c:v>0.986815129342955</c:v>
                </c:pt>
                <c:pt idx="291">
                  <c:v>0.505278354236216</c:v>
                </c:pt>
                <c:pt idx="292">
                  <c:v>-0.25406230361791904</c:v>
                </c:pt>
                <c:pt idx="293">
                  <c:v>-0.44941662841526675</c:v>
                </c:pt>
                <c:pt idx="294">
                  <c:v>-0.4035283871220541</c:v>
                </c:pt>
                <c:pt idx="295">
                  <c:v>-0.7858171651275003</c:v>
                </c:pt>
                <c:pt idx="296">
                  <c:v>-0.13205769060682382</c:v>
                </c:pt>
                <c:pt idx="297">
                  <c:v>0.6336767912439534</c:v>
                </c:pt>
                <c:pt idx="298">
                  <c:v>0.33077513663442026</c:v>
                </c:pt>
                <c:pt idx="299">
                  <c:v>0.06533199846348037</c:v>
                </c:pt>
                <c:pt idx="300">
                  <c:v>0.7215077002130865</c:v>
                </c:pt>
                <c:pt idx="301">
                  <c:v>-0.057619244827777916</c:v>
                </c:pt>
                <c:pt idx="302">
                  <c:v>-0.4501095997357485</c:v>
                </c:pt>
                <c:pt idx="303">
                  <c:v>0.022923949796549437</c:v>
                </c:pt>
                <c:pt idx="304">
                  <c:v>0.3751428648973043</c:v>
                </c:pt>
                <c:pt idx="305">
                  <c:v>0.6657633595813062</c:v>
                </c:pt>
                <c:pt idx="306">
                  <c:v>0.17011523068519718</c:v>
                </c:pt>
                <c:pt idx="307">
                  <c:v>0.40937083813763486</c:v>
                </c:pt>
                <c:pt idx="308">
                  <c:v>0.23916133301287168</c:v>
                </c:pt>
                <c:pt idx="309">
                  <c:v>0.8063537358984352</c:v>
                </c:pt>
                <c:pt idx="310">
                  <c:v>0.5699754214617325</c:v>
                </c:pt>
                <c:pt idx="311">
                  <c:v>0.26337150565576284</c:v>
                </c:pt>
                <c:pt idx="312">
                  <c:v>0.4269272884001696</c:v>
                </c:pt>
                <c:pt idx="313">
                  <c:v>0.23256488328258218</c:v>
                </c:pt>
                <c:pt idx="314">
                  <c:v>0.2184277828567449</c:v>
                </c:pt>
                <c:pt idx="315">
                  <c:v>0.13596722929964944</c:v>
                </c:pt>
                <c:pt idx="316">
                  <c:v>0.1565391866881205</c:v>
                </c:pt>
                <c:pt idx="317">
                  <c:v>0.26106654462452195</c:v>
                </c:pt>
                <c:pt idx="318">
                  <c:v>0.37321145586919346</c:v>
                </c:pt>
                <c:pt idx="319">
                  <c:v>1.3920509798986513</c:v>
                </c:pt>
                <c:pt idx="320">
                  <c:v>1.1672943200891295</c:v>
                </c:pt>
                <c:pt idx="321">
                  <c:v>0.7458878575033578</c:v>
                </c:pt>
                <c:pt idx="322">
                  <c:v>1.0495200770533897</c:v>
                </c:pt>
                <c:pt idx="323">
                  <c:v>1.4749383730484844</c:v>
                </c:pt>
                <c:pt idx="324">
                  <c:v>0.9862747479655098</c:v>
                </c:pt>
                <c:pt idx="325">
                  <c:v>0.3792708057700489</c:v>
                </c:pt>
                <c:pt idx="326">
                  <c:v>0.7018889226164893</c:v>
                </c:pt>
                <c:pt idx="327">
                  <c:v>1.11582944203239</c:v>
                </c:pt>
              </c:numCache>
            </c:numRef>
          </c:val>
          <c:smooth val="0"/>
        </c:ser>
        <c:marker val="1"/>
        <c:axId val="25514090"/>
        <c:axId val="28300219"/>
      </c:lineChart>
      <c:catAx>
        <c:axId val="25514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00219"/>
        <c:crosses val="autoZero"/>
        <c:auto val="1"/>
        <c:lblOffset val="100"/>
        <c:tickLblSkip val="19"/>
        <c:noMultiLvlLbl val="0"/>
      </c:catAx>
      <c:valAx>
        <c:axId val="28300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1409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21</xdr:row>
      <xdr:rowOff>28575</xdr:rowOff>
    </xdr:from>
    <xdr:to>
      <xdr:col>20</xdr:col>
      <xdr:colOff>276225</xdr:colOff>
      <xdr:row>41</xdr:row>
      <xdr:rowOff>66675</xdr:rowOff>
    </xdr:to>
    <xdr:graphicFrame>
      <xdr:nvGraphicFramePr>
        <xdr:cNvPr id="1" name="Chart 2"/>
        <xdr:cNvGraphicFramePr/>
      </xdr:nvGraphicFramePr>
      <xdr:xfrm>
        <a:off x="8343900" y="3457575"/>
        <a:ext cx="37433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114300</xdr:colOff>
      <xdr:row>0</xdr:row>
      <xdr:rowOff>76200</xdr:rowOff>
    </xdr:from>
    <xdr:to>
      <xdr:col>20</xdr:col>
      <xdr:colOff>323850</xdr:colOff>
      <xdr:row>20</xdr:row>
      <xdr:rowOff>123825</xdr:rowOff>
    </xdr:to>
    <xdr:graphicFrame>
      <xdr:nvGraphicFramePr>
        <xdr:cNvPr id="2" name="Chart 3"/>
        <xdr:cNvGraphicFramePr/>
      </xdr:nvGraphicFramePr>
      <xdr:xfrm>
        <a:off x="8382000" y="76200"/>
        <a:ext cx="37528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47625</xdr:rowOff>
    </xdr:from>
    <xdr:to>
      <xdr:col>18</xdr:col>
      <xdr:colOff>190500</xdr:colOff>
      <xdr:row>19</xdr:row>
      <xdr:rowOff>76200</xdr:rowOff>
    </xdr:to>
    <xdr:graphicFrame>
      <xdr:nvGraphicFramePr>
        <xdr:cNvPr id="1" name="Chart 2"/>
        <xdr:cNvGraphicFramePr/>
      </xdr:nvGraphicFramePr>
      <xdr:xfrm>
        <a:off x="6762750" y="209550"/>
        <a:ext cx="42100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19</xdr:row>
      <xdr:rowOff>95250</xdr:rowOff>
    </xdr:from>
    <xdr:to>
      <xdr:col>18</xdr:col>
      <xdr:colOff>209550</xdr:colOff>
      <xdr:row>39</xdr:row>
      <xdr:rowOff>76200</xdr:rowOff>
    </xdr:to>
    <xdr:graphicFrame>
      <xdr:nvGraphicFramePr>
        <xdr:cNvPr id="2" name="Chart 3"/>
        <xdr:cNvGraphicFramePr/>
      </xdr:nvGraphicFramePr>
      <xdr:xfrm>
        <a:off x="6781800" y="3171825"/>
        <a:ext cx="42100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</xdr:colOff>
      <xdr:row>2</xdr:row>
      <xdr:rowOff>123825</xdr:rowOff>
    </xdr:from>
    <xdr:to>
      <xdr:col>7</xdr:col>
      <xdr:colOff>466725</xdr:colOff>
      <xdr:row>17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3733800" y="447675"/>
          <a:ext cx="101917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16</xdr:row>
      <xdr:rowOff>95250</xdr:rowOff>
    </xdr:from>
    <xdr:to>
      <xdr:col>6</xdr:col>
      <xdr:colOff>190500</xdr:colOff>
      <xdr:row>18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647950" y="2686050"/>
          <a:ext cx="12382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admitindo que se variem os preços das mp em f (q)</a:t>
          </a:r>
        </a:p>
      </xdr:txBody>
    </xdr:sp>
    <xdr:clientData/>
  </xdr:twoCellAnchor>
  <xdr:twoCellAnchor>
    <xdr:from>
      <xdr:col>3</xdr:col>
      <xdr:colOff>38100</xdr:colOff>
      <xdr:row>20</xdr:row>
      <xdr:rowOff>28575</xdr:rowOff>
    </xdr:from>
    <xdr:to>
      <xdr:col>9</xdr:col>
      <xdr:colOff>571500</xdr:colOff>
      <xdr:row>38</xdr:row>
      <xdr:rowOff>95250</xdr:rowOff>
    </xdr:to>
    <xdr:graphicFrame>
      <xdr:nvGraphicFramePr>
        <xdr:cNvPr id="5" name="Chart 6"/>
        <xdr:cNvGraphicFramePr/>
      </xdr:nvGraphicFramePr>
      <xdr:xfrm>
        <a:off x="1962150" y="3267075"/>
        <a:ext cx="40767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9525</xdr:rowOff>
    </xdr:from>
    <xdr:to>
      <xdr:col>16</xdr:col>
      <xdr:colOff>38100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5334000" y="171450"/>
        <a:ext cx="41529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20</xdr:row>
      <xdr:rowOff>133350</xdr:rowOff>
    </xdr:from>
    <xdr:to>
      <xdr:col>7</xdr:col>
      <xdr:colOff>409575</xdr:colOff>
      <xdr:row>41</xdr:row>
      <xdr:rowOff>38100</xdr:rowOff>
    </xdr:to>
    <xdr:graphicFrame>
      <xdr:nvGraphicFramePr>
        <xdr:cNvPr id="2" name="Chart 3"/>
        <xdr:cNvGraphicFramePr/>
      </xdr:nvGraphicFramePr>
      <xdr:xfrm>
        <a:off x="438150" y="3371850"/>
        <a:ext cx="41052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20</xdr:row>
      <xdr:rowOff>133350</xdr:rowOff>
    </xdr:from>
    <xdr:to>
      <xdr:col>16</xdr:col>
      <xdr:colOff>19050</xdr:colOff>
      <xdr:row>44</xdr:row>
      <xdr:rowOff>133350</xdr:rowOff>
    </xdr:to>
    <xdr:graphicFrame>
      <xdr:nvGraphicFramePr>
        <xdr:cNvPr id="3" name="Chart 4"/>
        <xdr:cNvGraphicFramePr/>
      </xdr:nvGraphicFramePr>
      <xdr:xfrm>
        <a:off x="5334000" y="3371850"/>
        <a:ext cx="41338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</xdr:row>
      <xdr:rowOff>28575</xdr:rowOff>
    </xdr:from>
    <xdr:to>
      <xdr:col>18</xdr:col>
      <xdr:colOff>581025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7105650" y="190500"/>
        <a:ext cx="41052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24</xdr:row>
      <xdr:rowOff>95250</xdr:rowOff>
    </xdr:from>
    <xdr:to>
      <xdr:col>18</xdr:col>
      <xdr:colOff>581025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105650" y="3981450"/>
        <a:ext cx="4105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190500</xdr:colOff>
      <xdr:row>24</xdr:row>
      <xdr:rowOff>95250</xdr:rowOff>
    </xdr:from>
    <xdr:to>
      <xdr:col>18</xdr:col>
      <xdr:colOff>514350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277100" y="3981450"/>
        <a:ext cx="38671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514350</xdr:colOff>
      <xdr:row>12</xdr:row>
      <xdr:rowOff>123825</xdr:rowOff>
    </xdr:from>
    <xdr:to>
      <xdr:col>17</xdr:col>
      <xdr:colOff>523875</xdr:colOff>
      <xdr:row>34</xdr:row>
      <xdr:rowOff>66675</xdr:rowOff>
    </xdr:to>
    <xdr:sp>
      <xdr:nvSpPr>
        <xdr:cNvPr id="3" name="Line 3"/>
        <xdr:cNvSpPr>
          <a:spLocks/>
        </xdr:cNvSpPr>
      </xdr:nvSpPr>
      <xdr:spPr>
        <a:xfrm flipH="1" flipV="1">
          <a:off x="10553700" y="2066925"/>
          <a:ext cx="9525" cy="3505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76200</xdr:rowOff>
    </xdr:from>
    <xdr:to>
      <xdr:col>18</xdr:col>
      <xdr:colOff>514350</xdr:colOff>
      <xdr:row>46</xdr:row>
      <xdr:rowOff>47625</xdr:rowOff>
    </xdr:to>
    <xdr:graphicFrame>
      <xdr:nvGraphicFramePr>
        <xdr:cNvPr id="2" name="Chart 2"/>
        <xdr:cNvGraphicFramePr/>
      </xdr:nvGraphicFramePr>
      <xdr:xfrm>
        <a:off x="7267575" y="3962400"/>
        <a:ext cx="38766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247650</xdr:colOff>
      <xdr:row>14</xdr:row>
      <xdr:rowOff>123825</xdr:rowOff>
    </xdr:from>
    <xdr:to>
      <xdr:col>15</xdr:col>
      <xdr:colOff>257175</xdr:colOff>
      <xdr:row>35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9105900" y="2390775"/>
          <a:ext cx="9525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6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95250</xdr:rowOff>
    </xdr:from>
    <xdr:to>
      <xdr:col>19</xdr:col>
      <xdr:colOff>0</xdr:colOff>
      <xdr:row>47</xdr:row>
      <xdr:rowOff>133350</xdr:rowOff>
    </xdr:to>
    <xdr:graphicFrame>
      <xdr:nvGraphicFramePr>
        <xdr:cNvPr id="2" name="Chart 7"/>
        <xdr:cNvGraphicFramePr/>
      </xdr:nvGraphicFramePr>
      <xdr:xfrm>
        <a:off x="7267575" y="3981450"/>
        <a:ext cx="39528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9525</xdr:colOff>
      <xdr:row>35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9448800" y="2428875"/>
          <a:ext cx="9525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0.17575</cdr:x>
      <cdr:y>0.8975</cdr:y>
    </cdr:from>
    <cdr:to>
      <cdr:x>0.327</cdr:x>
      <cdr:y>0.97475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3590925"/>
          <a:ext cx="781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isoquantas de
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Produção =&gt;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0</xdr:rowOff>
    </xdr:from>
    <xdr:to>
      <xdr:col>14</xdr:col>
      <xdr:colOff>409575</xdr:colOff>
      <xdr:row>19</xdr:row>
      <xdr:rowOff>9525</xdr:rowOff>
    </xdr:to>
    <xdr:graphicFrame>
      <xdr:nvGraphicFramePr>
        <xdr:cNvPr id="1" name="Chart 4"/>
        <xdr:cNvGraphicFramePr/>
      </xdr:nvGraphicFramePr>
      <xdr:xfrm>
        <a:off x="6381750" y="0"/>
        <a:ext cx="4876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19</xdr:row>
      <xdr:rowOff>95250</xdr:rowOff>
    </xdr:from>
    <xdr:to>
      <xdr:col>14</xdr:col>
      <xdr:colOff>390525</xdr:colOff>
      <xdr:row>40</xdr:row>
      <xdr:rowOff>28575</xdr:rowOff>
    </xdr:to>
    <xdr:graphicFrame>
      <xdr:nvGraphicFramePr>
        <xdr:cNvPr id="2" name="Chart 7"/>
        <xdr:cNvGraphicFramePr/>
      </xdr:nvGraphicFramePr>
      <xdr:xfrm>
        <a:off x="6381750" y="3362325"/>
        <a:ext cx="48577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76200</xdr:rowOff>
    </xdr:from>
    <xdr:to>
      <xdr:col>4</xdr:col>
      <xdr:colOff>762000</xdr:colOff>
      <xdr:row>48</xdr:row>
      <xdr:rowOff>28575</xdr:rowOff>
    </xdr:to>
    <xdr:graphicFrame>
      <xdr:nvGraphicFramePr>
        <xdr:cNvPr id="3" name="Chart 8"/>
        <xdr:cNvGraphicFramePr/>
      </xdr:nvGraphicFramePr>
      <xdr:xfrm>
        <a:off x="0" y="3990975"/>
        <a:ext cx="51339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0.1005</cdr:x>
      <cdr:y>0.135</cdr:y>
    </cdr:from>
    <cdr:to>
      <cdr:x>0.6785</cdr:x>
      <cdr:y>0.706</cdr:y>
    </cdr:to>
    <cdr:sp>
      <cdr:nvSpPr>
        <cdr:cNvPr id="1" name="Freeform 1"/>
        <cdr:cNvSpPr>
          <a:spLocks/>
        </cdr:cNvSpPr>
      </cdr:nvSpPr>
      <cdr:spPr>
        <a:xfrm rot="21194066">
          <a:off x="495300" y="466725"/>
          <a:ext cx="2886075" cy="1971675"/>
        </a:xfrm>
        <a:custGeom>
          <a:pathLst>
            <a:path h="1268648" w="3151365">
              <a:moveTo>
                <a:pt x="0" y="1268648"/>
              </a:moveTo>
              <a:lnTo>
                <a:pt x="315136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</cdr:y>
    </cdr:from>
    <cdr:to>
      <cdr:x>0.37175</cdr:x>
      <cdr:y>0.3865</cdr:y>
    </cdr:to>
    <cdr:sp>
      <cdr:nvSpPr>
        <cdr:cNvPr id="1" name="Line 1"/>
        <cdr:cNvSpPr>
          <a:spLocks/>
        </cdr:cNvSpPr>
      </cdr:nvSpPr>
      <cdr:spPr>
        <a:xfrm flipV="1">
          <a:off x="1847850" y="0"/>
          <a:ext cx="9525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0.64175</cdr:x>
      <cdr:y>0</cdr:y>
    </cdr:from>
    <cdr:to>
      <cdr:x>0.64175</cdr:x>
      <cdr:y>0.642</cdr:y>
    </cdr:to>
    <cdr:sp>
      <cdr:nvSpPr>
        <cdr:cNvPr id="2" name="Line 2"/>
        <cdr:cNvSpPr>
          <a:spLocks/>
        </cdr:cNvSpPr>
      </cdr:nvSpPr>
      <cdr:spPr>
        <a:xfrm flipH="1" flipV="1">
          <a:off x="3200400" y="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9</xdr:row>
      <xdr:rowOff>133350</xdr:rowOff>
    </xdr:from>
    <xdr:to>
      <xdr:col>19</xdr:col>
      <xdr:colOff>314325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7781925" y="1609725"/>
        <a:ext cx="37528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110</xdr:row>
      <xdr:rowOff>66675</xdr:rowOff>
    </xdr:from>
    <xdr:to>
      <xdr:col>4</xdr:col>
      <xdr:colOff>704850</xdr:colOff>
      <xdr:row>124</xdr:row>
      <xdr:rowOff>66675</xdr:rowOff>
    </xdr:to>
    <xdr:graphicFrame>
      <xdr:nvGraphicFramePr>
        <xdr:cNvPr id="1" name="Chart 1"/>
        <xdr:cNvGraphicFramePr/>
      </xdr:nvGraphicFramePr>
      <xdr:xfrm>
        <a:off x="123825" y="18049875"/>
        <a:ext cx="34385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19</xdr:row>
      <xdr:rowOff>95250</xdr:rowOff>
    </xdr:from>
    <xdr:to>
      <xdr:col>4</xdr:col>
      <xdr:colOff>314325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19050" y="3200400"/>
        <a:ext cx="31527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48</xdr:row>
      <xdr:rowOff>66675</xdr:rowOff>
    </xdr:from>
    <xdr:to>
      <xdr:col>4</xdr:col>
      <xdr:colOff>504825</xdr:colOff>
      <xdr:row>62</xdr:row>
      <xdr:rowOff>95250</xdr:rowOff>
    </xdr:to>
    <xdr:graphicFrame>
      <xdr:nvGraphicFramePr>
        <xdr:cNvPr id="3" name="Chart 3"/>
        <xdr:cNvGraphicFramePr/>
      </xdr:nvGraphicFramePr>
      <xdr:xfrm>
        <a:off x="47625" y="7896225"/>
        <a:ext cx="33147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180975</xdr:colOff>
      <xdr:row>117</xdr:row>
      <xdr:rowOff>66675</xdr:rowOff>
    </xdr:from>
    <xdr:to>
      <xdr:col>4</xdr:col>
      <xdr:colOff>257175</xdr:colOff>
      <xdr:row>117</xdr:row>
      <xdr:rowOff>133350</xdr:rowOff>
    </xdr:to>
    <xdr:sp>
      <xdr:nvSpPr>
        <xdr:cNvPr id="4" name="Oval 5"/>
        <xdr:cNvSpPr>
          <a:spLocks/>
        </xdr:cNvSpPr>
      </xdr:nvSpPr>
      <xdr:spPr>
        <a:xfrm>
          <a:off x="3038475" y="19183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138</xdr:row>
      <xdr:rowOff>47625</xdr:rowOff>
    </xdr:from>
    <xdr:to>
      <xdr:col>5</xdr:col>
      <xdr:colOff>314325</xdr:colOff>
      <xdr:row>153</xdr:row>
      <xdr:rowOff>95250</xdr:rowOff>
    </xdr:to>
    <xdr:graphicFrame>
      <xdr:nvGraphicFramePr>
        <xdr:cNvPr id="5" name="Chart 6"/>
        <xdr:cNvGraphicFramePr/>
      </xdr:nvGraphicFramePr>
      <xdr:xfrm>
        <a:off x="38100" y="22602825"/>
        <a:ext cx="3886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169</xdr:row>
      <xdr:rowOff>95250</xdr:rowOff>
    </xdr:from>
    <xdr:to>
      <xdr:col>5</xdr:col>
      <xdr:colOff>57150</xdr:colOff>
      <xdr:row>183</xdr:row>
      <xdr:rowOff>9525</xdr:rowOff>
    </xdr:to>
    <xdr:graphicFrame>
      <xdr:nvGraphicFramePr>
        <xdr:cNvPr id="6" name="Chart 7"/>
        <xdr:cNvGraphicFramePr/>
      </xdr:nvGraphicFramePr>
      <xdr:xfrm>
        <a:off x="104775" y="27736800"/>
        <a:ext cx="356235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196</xdr:row>
      <xdr:rowOff>152400</xdr:rowOff>
    </xdr:from>
    <xdr:to>
      <xdr:col>6</xdr:col>
      <xdr:colOff>76200</xdr:colOff>
      <xdr:row>212</xdr:row>
      <xdr:rowOff>38100</xdr:rowOff>
    </xdr:to>
    <xdr:graphicFrame>
      <xdr:nvGraphicFramePr>
        <xdr:cNvPr id="7" name="Chart 8"/>
        <xdr:cNvGraphicFramePr/>
      </xdr:nvGraphicFramePr>
      <xdr:xfrm>
        <a:off x="0" y="32232600"/>
        <a:ext cx="443865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190500</xdr:colOff>
      <xdr:row>214</xdr:row>
      <xdr:rowOff>76200</xdr:rowOff>
    </xdr:from>
    <xdr:to>
      <xdr:col>19</xdr:col>
      <xdr:colOff>504825</xdr:colOff>
      <xdr:row>229</xdr:row>
      <xdr:rowOff>0</xdr:rowOff>
    </xdr:to>
    <xdr:graphicFrame>
      <xdr:nvGraphicFramePr>
        <xdr:cNvPr id="8" name="Chart 9"/>
        <xdr:cNvGraphicFramePr/>
      </xdr:nvGraphicFramePr>
      <xdr:xfrm>
        <a:off x="9277350" y="35071050"/>
        <a:ext cx="3267075" cy="2381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180975</xdr:colOff>
      <xdr:row>236</xdr:row>
      <xdr:rowOff>76200</xdr:rowOff>
    </xdr:from>
    <xdr:to>
      <xdr:col>14</xdr:col>
      <xdr:colOff>457200</xdr:colOff>
      <xdr:row>257</xdr:row>
      <xdr:rowOff>133350</xdr:rowOff>
    </xdr:to>
    <xdr:graphicFrame>
      <xdr:nvGraphicFramePr>
        <xdr:cNvPr id="9" name="Chart 10"/>
        <xdr:cNvGraphicFramePr/>
      </xdr:nvGraphicFramePr>
      <xdr:xfrm>
        <a:off x="4543425" y="38690550"/>
        <a:ext cx="5000625" cy="3457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209550</xdr:colOff>
      <xdr:row>258</xdr:row>
      <xdr:rowOff>133350</xdr:rowOff>
    </xdr:from>
    <xdr:to>
      <xdr:col>14</xdr:col>
      <xdr:colOff>485775</xdr:colOff>
      <xdr:row>277</xdr:row>
      <xdr:rowOff>28575</xdr:rowOff>
    </xdr:to>
    <xdr:graphicFrame>
      <xdr:nvGraphicFramePr>
        <xdr:cNvPr id="10" name="Chart 11"/>
        <xdr:cNvGraphicFramePr/>
      </xdr:nvGraphicFramePr>
      <xdr:xfrm>
        <a:off x="4572000" y="42310050"/>
        <a:ext cx="5000625" cy="2971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333375</xdr:colOff>
      <xdr:row>138</xdr:row>
      <xdr:rowOff>66675</xdr:rowOff>
    </xdr:from>
    <xdr:to>
      <xdr:col>11</xdr:col>
      <xdr:colOff>142875</xdr:colOff>
      <xdr:row>153</xdr:row>
      <xdr:rowOff>85725</xdr:rowOff>
    </xdr:to>
    <xdr:graphicFrame>
      <xdr:nvGraphicFramePr>
        <xdr:cNvPr id="11" name="Chart 12"/>
        <xdr:cNvGraphicFramePr/>
      </xdr:nvGraphicFramePr>
      <xdr:xfrm>
        <a:off x="3943350" y="22621875"/>
        <a:ext cx="3514725" cy="2447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190500</xdr:colOff>
      <xdr:row>138</xdr:row>
      <xdr:rowOff>95250</xdr:rowOff>
    </xdr:from>
    <xdr:to>
      <xdr:col>17</xdr:col>
      <xdr:colOff>114300</xdr:colOff>
      <xdr:row>153</xdr:row>
      <xdr:rowOff>76200</xdr:rowOff>
    </xdr:to>
    <xdr:graphicFrame>
      <xdr:nvGraphicFramePr>
        <xdr:cNvPr id="12" name="Chart 13"/>
        <xdr:cNvGraphicFramePr/>
      </xdr:nvGraphicFramePr>
      <xdr:xfrm>
        <a:off x="7505700" y="22650450"/>
        <a:ext cx="3467100" cy="2409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142875</xdr:colOff>
      <xdr:row>169</xdr:row>
      <xdr:rowOff>76200</xdr:rowOff>
    </xdr:from>
    <xdr:to>
      <xdr:col>11</xdr:col>
      <xdr:colOff>581025</xdr:colOff>
      <xdr:row>183</xdr:row>
      <xdr:rowOff>38100</xdr:rowOff>
    </xdr:to>
    <xdr:graphicFrame>
      <xdr:nvGraphicFramePr>
        <xdr:cNvPr id="13" name="Chart 14"/>
        <xdr:cNvGraphicFramePr/>
      </xdr:nvGraphicFramePr>
      <xdr:xfrm>
        <a:off x="3752850" y="27717750"/>
        <a:ext cx="4143375" cy="2228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142875</xdr:colOff>
      <xdr:row>197</xdr:row>
      <xdr:rowOff>0</xdr:rowOff>
    </xdr:from>
    <xdr:to>
      <xdr:col>12</xdr:col>
      <xdr:colOff>352425</xdr:colOff>
      <xdr:row>212</xdr:row>
      <xdr:rowOff>66675</xdr:rowOff>
    </xdr:to>
    <xdr:graphicFrame>
      <xdr:nvGraphicFramePr>
        <xdr:cNvPr id="14" name="Chart 15"/>
        <xdr:cNvGraphicFramePr/>
      </xdr:nvGraphicFramePr>
      <xdr:xfrm>
        <a:off x="4505325" y="32242125"/>
        <a:ext cx="3752850" cy="2495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533400</xdr:colOff>
      <xdr:row>77</xdr:row>
      <xdr:rowOff>85725</xdr:rowOff>
    </xdr:from>
    <xdr:to>
      <xdr:col>9</xdr:col>
      <xdr:colOff>209550</xdr:colOff>
      <xdr:row>93</xdr:row>
      <xdr:rowOff>114300</xdr:rowOff>
    </xdr:to>
    <xdr:graphicFrame>
      <xdr:nvGraphicFramePr>
        <xdr:cNvPr id="15" name="Chart 16"/>
        <xdr:cNvGraphicFramePr/>
      </xdr:nvGraphicFramePr>
      <xdr:xfrm>
        <a:off x="3390900" y="12658725"/>
        <a:ext cx="2952750" cy="2619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533400</xdr:colOff>
      <xdr:row>48</xdr:row>
      <xdr:rowOff>47625</xdr:rowOff>
    </xdr:from>
    <xdr:to>
      <xdr:col>9</xdr:col>
      <xdr:colOff>457200</xdr:colOff>
      <xdr:row>62</xdr:row>
      <xdr:rowOff>95250</xdr:rowOff>
    </xdr:to>
    <xdr:graphicFrame>
      <xdr:nvGraphicFramePr>
        <xdr:cNvPr id="16" name="Chart 17"/>
        <xdr:cNvGraphicFramePr/>
      </xdr:nvGraphicFramePr>
      <xdr:xfrm>
        <a:off x="3390900" y="7877175"/>
        <a:ext cx="3200400" cy="2314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28575</xdr:colOff>
      <xdr:row>110</xdr:row>
      <xdr:rowOff>85725</xdr:rowOff>
    </xdr:from>
    <xdr:to>
      <xdr:col>10</xdr:col>
      <xdr:colOff>447675</xdr:colOff>
      <xdr:row>124</xdr:row>
      <xdr:rowOff>95250</xdr:rowOff>
    </xdr:to>
    <xdr:graphicFrame>
      <xdr:nvGraphicFramePr>
        <xdr:cNvPr id="17" name="Chart 19"/>
        <xdr:cNvGraphicFramePr/>
      </xdr:nvGraphicFramePr>
      <xdr:xfrm>
        <a:off x="3638550" y="18068925"/>
        <a:ext cx="3533775" cy="2276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11</xdr:col>
      <xdr:colOff>552450</xdr:colOff>
      <xdr:row>240</xdr:row>
      <xdr:rowOff>133350</xdr:rowOff>
    </xdr:from>
    <xdr:to>
      <xdr:col>11</xdr:col>
      <xdr:colOff>552450</xdr:colOff>
      <xdr:row>258</xdr:row>
      <xdr:rowOff>133350</xdr:rowOff>
    </xdr:to>
    <xdr:sp>
      <xdr:nvSpPr>
        <xdr:cNvPr id="18" name="Line 20"/>
        <xdr:cNvSpPr>
          <a:spLocks/>
        </xdr:cNvSpPr>
      </xdr:nvSpPr>
      <xdr:spPr>
        <a:xfrm flipV="1">
          <a:off x="7867650" y="3939540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245</xdr:row>
      <xdr:rowOff>76200</xdr:rowOff>
    </xdr:from>
    <xdr:to>
      <xdr:col>9</xdr:col>
      <xdr:colOff>457200</xdr:colOff>
      <xdr:row>259</xdr:row>
      <xdr:rowOff>9525</xdr:rowOff>
    </xdr:to>
    <xdr:sp>
      <xdr:nvSpPr>
        <xdr:cNvPr id="19" name="Line 21"/>
        <xdr:cNvSpPr>
          <a:spLocks/>
        </xdr:cNvSpPr>
      </xdr:nvSpPr>
      <xdr:spPr>
        <a:xfrm flipV="1">
          <a:off x="6591300" y="401478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238</xdr:row>
      <xdr:rowOff>133350</xdr:rowOff>
    </xdr:from>
    <xdr:to>
      <xdr:col>9</xdr:col>
      <xdr:colOff>457200</xdr:colOff>
      <xdr:row>238</xdr:row>
      <xdr:rowOff>133350</xdr:rowOff>
    </xdr:to>
    <xdr:sp>
      <xdr:nvSpPr>
        <xdr:cNvPr id="20" name="Line 22"/>
        <xdr:cNvSpPr>
          <a:spLocks/>
        </xdr:cNvSpPr>
      </xdr:nvSpPr>
      <xdr:spPr>
        <a:xfrm>
          <a:off x="5200650" y="39071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238</xdr:row>
      <xdr:rowOff>133350</xdr:rowOff>
    </xdr:from>
    <xdr:to>
      <xdr:col>11</xdr:col>
      <xdr:colOff>581025</xdr:colOff>
      <xdr:row>238</xdr:row>
      <xdr:rowOff>133350</xdr:rowOff>
    </xdr:to>
    <xdr:sp>
      <xdr:nvSpPr>
        <xdr:cNvPr id="21" name="Line 23"/>
        <xdr:cNvSpPr>
          <a:spLocks/>
        </xdr:cNvSpPr>
      </xdr:nvSpPr>
      <xdr:spPr>
        <a:xfrm>
          <a:off x="6619875" y="390715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238</xdr:row>
      <xdr:rowOff>152400</xdr:rowOff>
    </xdr:from>
    <xdr:to>
      <xdr:col>14</xdr:col>
      <xdr:colOff>123825</xdr:colOff>
      <xdr:row>238</xdr:row>
      <xdr:rowOff>152400</xdr:rowOff>
    </xdr:to>
    <xdr:sp>
      <xdr:nvSpPr>
        <xdr:cNvPr id="22" name="Line 24"/>
        <xdr:cNvSpPr>
          <a:spLocks/>
        </xdr:cNvSpPr>
      </xdr:nvSpPr>
      <xdr:spPr>
        <a:xfrm>
          <a:off x="7896225" y="39090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243</xdr:row>
      <xdr:rowOff>95250</xdr:rowOff>
    </xdr:from>
    <xdr:to>
      <xdr:col>9</xdr:col>
      <xdr:colOff>419100</xdr:colOff>
      <xdr:row>244</xdr:row>
      <xdr:rowOff>133350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6372225" y="398430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oneCellAnchor>
    <xdr:from>
      <xdr:col>17</xdr:col>
      <xdr:colOff>104775</xdr:colOff>
      <xdr:row>253</xdr:row>
      <xdr:rowOff>85725</xdr:rowOff>
    </xdr:from>
    <xdr:ext cx="76200" cy="200025"/>
    <xdr:sp fLocksText="0">
      <xdr:nvSpPr>
        <xdr:cNvPr id="24" name="Text Box 26"/>
        <xdr:cNvSpPr txBox="1">
          <a:spLocks noChangeArrowheads="1"/>
        </xdr:cNvSpPr>
      </xdr:nvSpPr>
      <xdr:spPr>
        <a:xfrm>
          <a:off x="10963275" y="414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314325</xdr:colOff>
      <xdr:row>241</xdr:row>
      <xdr:rowOff>85725</xdr:rowOff>
    </xdr:from>
    <xdr:to>
      <xdr:col>11</xdr:col>
      <xdr:colOff>514350</xdr:colOff>
      <xdr:row>242</xdr:row>
      <xdr:rowOff>123825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7629525" y="39509700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381000</xdr:colOff>
      <xdr:row>237</xdr:row>
      <xdr:rowOff>28575</xdr:rowOff>
    </xdr:from>
    <xdr:to>
      <xdr:col>14</xdr:col>
      <xdr:colOff>104775</xdr:colOff>
      <xdr:row>238</xdr:row>
      <xdr:rowOff>38100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5334000" y="38804850"/>
          <a:ext cx="3857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Estágio I                         Estágio II                         Estágio III</a:t>
          </a:r>
        </a:p>
      </xdr:txBody>
    </xdr:sp>
    <xdr:clientData/>
  </xdr:twoCellAnchor>
  <xdr:twoCellAnchor>
    <xdr:from>
      <xdr:col>0</xdr:col>
      <xdr:colOff>0</xdr:colOff>
      <xdr:row>71</xdr:row>
      <xdr:rowOff>66675</xdr:rowOff>
    </xdr:from>
    <xdr:to>
      <xdr:col>4</xdr:col>
      <xdr:colOff>342900</xdr:colOff>
      <xdr:row>85</xdr:row>
      <xdr:rowOff>76200</xdr:rowOff>
    </xdr:to>
    <xdr:graphicFrame>
      <xdr:nvGraphicFramePr>
        <xdr:cNvPr id="27" name="Chart 29"/>
        <xdr:cNvGraphicFramePr/>
      </xdr:nvGraphicFramePr>
      <xdr:xfrm>
        <a:off x="0" y="11668125"/>
        <a:ext cx="320040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0.16125</cdr:x>
      <cdr:y>0.26125</cdr:y>
    </cdr:from>
    <cdr:to>
      <cdr:x>0.44875</cdr:x>
      <cdr:y>0.46875</cdr:y>
    </cdr:to>
    <cdr:sp>
      <cdr:nvSpPr>
        <cdr:cNvPr id="1" name="Line 3"/>
        <cdr:cNvSpPr>
          <a:spLocks/>
        </cdr:cNvSpPr>
      </cdr:nvSpPr>
      <cdr:spPr>
        <a:xfrm flipH="1" flipV="1">
          <a:off x="762000" y="1123950"/>
          <a:ext cx="1371600" cy="8953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7</xdr:row>
      <xdr:rowOff>133350</xdr:rowOff>
    </xdr:from>
    <xdr:to>
      <xdr:col>15</xdr:col>
      <xdr:colOff>190500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4286250" y="1266825"/>
        <a:ext cx="47815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37</xdr:row>
      <xdr:rowOff>95250</xdr:rowOff>
    </xdr:from>
    <xdr:to>
      <xdr:col>15</xdr:col>
      <xdr:colOff>9525</xdr:colOff>
      <xdr:row>61</xdr:row>
      <xdr:rowOff>95250</xdr:rowOff>
    </xdr:to>
    <xdr:graphicFrame>
      <xdr:nvGraphicFramePr>
        <xdr:cNvPr id="2" name="Chart 8"/>
        <xdr:cNvGraphicFramePr/>
      </xdr:nvGraphicFramePr>
      <xdr:xfrm>
        <a:off x="4362450" y="6086475"/>
        <a:ext cx="45243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571500</xdr:colOff>
      <xdr:row>47</xdr:row>
      <xdr:rowOff>47625</xdr:rowOff>
    </xdr:from>
    <xdr:to>
      <xdr:col>10</xdr:col>
      <xdr:colOff>285750</xdr:colOff>
      <xdr:row>48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5905500" y="7667625"/>
          <a:ext cx="304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9525</xdr:rowOff>
    </xdr:from>
    <xdr:to>
      <xdr:col>14</xdr:col>
      <xdr:colOff>266700</xdr:colOff>
      <xdr:row>22</xdr:row>
      <xdr:rowOff>9525</xdr:rowOff>
    </xdr:to>
    <xdr:sp>
      <xdr:nvSpPr>
        <xdr:cNvPr id="4" name="Line 20"/>
        <xdr:cNvSpPr>
          <a:spLocks/>
        </xdr:cNvSpPr>
      </xdr:nvSpPr>
      <xdr:spPr>
        <a:xfrm>
          <a:off x="4800600" y="3571875"/>
          <a:ext cx="37528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17</xdr:row>
      <xdr:rowOff>47625</xdr:rowOff>
    </xdr:from>
    <xdr:to>
      <xdr:col>11</xdr:col>
      <xdr:colOff>419100</xdr:colOff>
      <xdr:row>29</xdr:row>
      <xdr:rowOff>9525</xdr:rowOff>
    </xdr:to>
    <xdr:sp>
      <xdr:nvSpPr>
        <xdr:cNvPr id="5" name="Line 21"/>
        <xdr:cNvSpPr>
          <a:spLocks/>
        </xdr:cNvSpPr>
      </xdr:nvSpPr>
      <xdr:spPr>
        <a:xfrm flipV="1">
          <a:off x="6934200" y="2800350"/>
          <a:ext cx="0" cy="19050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18</xdr:row>
      <xdr:rowOff>133350</xdr:rowOff>
    </xdr:from>
    <xdr:to>
      <xdr:col>13</xdr:col>
      <xdr:colOff>304800</xdr:colOff>
      <xdr:row>22</xdr:row>
      <xdr:rowOff>66675</xdr:rowOff>
    </xdr:to>
    <xdr:sp>
      <xdr:nvSpPr>
        <xdr:cNvPr id="6" name="Line 31"/>
        <xdr:cNvSpPr>
          <a:spLocks/>
        </xdr:cNvSpPr>
      </xdr:nvSpPr>
      <xdr:spPr>
        <a:xfrm flipH="1">
          <a:off x="7448550" y="3048000"/>
          <a:ext cx="5524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18</xdr:row>
      <xdr:rowOff>9525</xdr:rowOff>
    </xdr:from>
    <xdr:to>
      <xdr:col>16</xdr:col>
      <xdr:colOff>285750</xdr:colOff>
      <xdr:row>20</xdr:row>
      <xdr:rowOff>9525</xdr:rowOff>
    </xdr:to>
    <xdr:sp>
      <xdr:nvSpPr>
        <xdr:cNvPr id="7" name="Text Box 33"/>
        <xdr:cNvSpPr txBox="1">
          <a:spLocks noChangeArrowheads="1"/>
        </xdr:cNvSpPr>
      </xdr:nvSpPr>
      <xdr:spPr>
        <a:xfrm>
          <a:off x="7915275" y="2924175"/>
          <a:ext cx="18383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 DE PROGRAMAÇÃO LINEAR</a:t>
          </a:r>
        </a:p>
      </xdr:txBody>
    </xdr:sp>
    <xdr:clientData/>
  </xdr:twoCellAnchor>
  <xdr:twoCellAnchor>
    <xdr:from>
      <xdr:col>10</xdr:col>
      <xdr:colOff>466725</xdr:colOff>
      <xdr:row>21</xdr:row>
      <xdr:rowOff>47625</xdr:rowOff>
    </xdr:from>
    <xdr:to>
      <xdr:col>13</xdr:col>
      <xdr:colOff>400050</xdr:colOff>
      <xdr:row>23</xdr:row>
      <xdr:rowOff>66675</xdr:rowOff>
    </xdr:to>
    <xdr:sp>
      <xdr:nvSpPr>
        <xdr:cNvPr id="8" name="Line 35"/>
        <xdr:cNvSpPr>
          <a:spLocks/>
        </xdr:cNvSpPr>
      </xdr:nvSpPr>
      <xdr:spPr>
        <a:xfrm flipH="1" flipV="1">
          <a:off x="6391275" y="3448050"/>
          <a:ext cx="1704975" cy="3429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21</xdr:row>
      <xdr:rowOff>152400</xdr:rowOff>
    </xdr:from>
    <xdr:to>
      <xdr:col>11</xdr:col>
      <xdr:colOff>419100</xdr:colOff>
      <xdr:row>27</xdr:row>
      <xdr:rowOff>95250</xdr:rowOff>
    </xdr:to>
    <xdr:sp>
      <xdr:nvSpPr>
        <xdr:cNvPr id="9" name="Line 36"/>
        <xdr:cNvSpPr>
          <a:spLocks/>
        </xdr:cNvSpPr>
      </xdr:nvSpPr>
      <xdr:spPr>
        <a:xfrm flipH="1">
          <a:off x="5476875" y="3552825"/>
          <a:ext cx="1457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0</xdr:rowOff>
    </xdr:from>
    <xdr:to>
      <xdr:col>11</xdr:col>
      <xdr:colOff>409575</xdr:colOff>
      <xdr:row>23</xdr:row>
      <xdr:rowOff>95250</xdr:rowOff>
    </xdr:to>
    <xdr:sp>
      <xdr:nvSpPr>
        <xdr:cNvPr id="10" name="Line 37"/>
        <xdr:cNvSpPr>
          <a:spLocks/>
        </xdr:cNvSpPr>
      </xdr:nvSpPr>
      <xdr:spPr>
        <a:xfrm flipH="1">
          <a:off x="5848350" y="3562350"/>
          <a:ext cx="10763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23</xdr:row>
      <xdr:rowOff>114300</xdr:rowOff>
    </xdr:from>
    <xdr:to>
      <xdr:col>9</xdr:col>
      <xdr:colOff>523875</xdr:colOff>
      <xdr:row>27</xdr:row>
      <xdr:rowOff>95250</xdr:rowOff>
    </xdr:to>
    <xdr:sp>
      <xdr:nvSpPr>
        <xdr:cNvPr id="11" name="Line 38"/>
        <xdr:cNvSpPr>
          <a:spLocks/>
        </xdr:cNvSpPr>
      </xdr:nvSpPr>
      <xdr:spPr>
        <a:xfrm flipH="1">
          <a:off x="5467350" y="383857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49</xdr:row>
      <xdr:rowOff>9525</xdr:rowOff>
    </xdr:from>
    <xdr:to>
      <xdr:col>9</xdr:col>
      <xdr:colOff>552450</xdr:colOff>
      <xdr:row>52</xdr:row>
      <xdr:rowOff>114300</xdr:rowOff>
    </xdr:to>
    <xdr:sp>
      <xdr:nvSpPr>
        <xdr:cNvPr id="12" name="Line 39"/>
        <xdr:cNvSpPr>
          <a:spLocks/>
        </xdr:cNvSpPr>
      </xdr:nvSpPr>
      <xdr:spPr>
        <a:xfrm flipH="1">
          <a:off x="5876925" y="7953375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48</xdr:row>
      <xdr:rowOff>152400</xdr:rowOff>
    </xdr:from>
    <xdr:to>
      <xdr:col>9</xdr:col>
      <xdr:colOff>533400</xdr:colOff>
      <xdr:row>49</xdr:row>
      <xdr:rowOff>0</xdr:rowOff>
    </xdr:to>
    <xdr:sp>
      <xdr:nvSpPr>
        <xdr:cNvPr id="13" name="Line 40"/>
        <xdr:cNvSpPr>
          <a:spLocks/>
        </xdr:cNvSpPr>
      </xdr:nvSpPr>
      <xdr:spPr>
        <a:xfrm flipH="1">
          <a:off x="5181600" y="793432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76200</xdr:rowOff>
    </xdr:from>
    <xdr:to>
      <xdr:col>3</xdr:col>
      <xdr:colOff>314325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2324100"/>
        <a:ext cx="59817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14</xdr:row>
      <xdr:rowOff>133350</xdr:rowOff>
    </xdr:from>
    <xdr:to>
      <xdr:col>12</xdr:col>
      <xdr:colOff>19050</xdr:colOff>
      <xdr:row>36</xdr:row>
      <xdr:rowOff>133350</xdr:rowOff>
    </xdr:to>
    <xdr:graphicFrame>
      <xdr:nvGraphicFramePr>
        <xdr:cNvPr id="1" name="Chart 3"/>
        <xdr:cNvGraphicFramePr/>
      </xdr:nvGraphicFramePr>
      <xdr:xfrm>
        <a:off x="581025" y="2400300"/>
        <a:ext cx="5686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1" name="Line 1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2" name="Line 2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3" name="Line 3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0.25625</cdr:x>
      <cdr:y>0.753</cdr:y>
    </cdr:from>
    <cdr:to>
      <cdr:x>0.33525</cdr:x>
      <cdr:y>0.8665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0" y="2533650"/>
          <a:ext cx="32385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Qs1</a:t>
          </a:r>
        </a:p>
      </cdr:txBody>
    </cdr:sp>
  </cdr:relSizeAnchor>
  <cdr:relSizeAnchor xmlns:cdr="http://schemas.openxmlformats.org/drawingml/2006/chartDrawing">
    <cdr:from>
      <cdr:x>0.68525</cdr:x>
      <cdr:y>0.72925</cdr:y>
    </cdr:from>
    <cdr:to>
      <cdr:x>0.7635</cdr:x>
      <cdr:y>0.83475</cdr:y>
    </cdr:to>
    <cdr:sp>
      <cdr:nvSpPr>
        <cdr:cNvPr id="5" name="Text Box 5"/>
        <cdr:cNvSpPr txBox="1">
          <a:spLocks noChangeArrowheads="1"/>
        </cdr:cNvSpPr>
      </cdr:nvSpPr>
      <cdr:spPr>
        <a:xfrm>
          <a:off x="2819400" y="2457450"/>
          <a:ext cx="3238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Qs2</a:t>
          </a:r>
        </a:p>
      </cdr:txBody>
    </cdr:sp>
  </cdr:relSizeAnchor>
  <cdr:relSizeAnchor xmlns:cdr="http://schemas.openxmlformats.org/drawingml/2006/chartDrawing">
    <cdr:from>
      <cdr:x>0.03125</cdr:x>
      <cdr:y>0.251</cdr:y>
    </cdr:from>
    <cdr:to>
      <cdr:x>0.10475</cdr:x>
      <cdr:y>0.33775</cdr:y>
    </cdr:to>
    <cdr:sp>
      <cdr:nvSpPr>
        <cdr:cNvPr id="6" name="Text Box 6"/>
        <cdr:cNvSpPr txBox="1">
          <a:spLocks noChangeArrowheads="1"/>
        </cdr:cNvSpPr>
      </cdr:nvSpPr>
      <cdr:spPr>
        <a:xfrm>
          <a:off x="123825" y="838200"/>
          <a:ext cx="30480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0.03125</cdr:x>
      <cdr:y>0.4885</cdr:y>
    </cdr:from>
    <cdr:to>
      <cdr:x>0.089</cdr:x>
      <cdr:y>0.542</cdr:y>
    </cdr:to>
    <cdr:sp>
      <cdr:nvSpPr>
        <cdr:cNvPr id="7" name="Text Box 7"/>
        <cdr:cNvSpPr txBox="1">
          <a:spLocks noChangeArrowheads="1"/>
        </cdr:cNvSpPr>
      </cdr:nvSpPr>
      <cdr:spPr>
        <a:xfrm>
          <a:off x="123825" y="1638300"/>
          <a:ext cx="2381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13</xdr:col>
      <xdr:colOff>571500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4733925" y="28575"/>
        <a:ext cx="41148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371475</xdr:colOff>
      <xdr:row>9</xdr:row>
      <xdr:rowOff>28575</xdr:rowOff>
    </xdr:from>
    <xdr:to>
      <xdr:col>10</xdr:col>
      <xdr:colOff>371475</xdr:colOff>
      <xdr:row>14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6877050" y="1485900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15</xdr:row>
      <xdr:rowOff>76200</xdr:rowOff>
    </xdr:from>
    <xdr:to>
      <xdr:col>10</xdr:col>
      <xdr:colOff>571500</xdr:colOff>
      <xdr:row>16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772275" y="2505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Q*</a:t>
          </a:r>
        </a:p>
      </xdr:txBody>
    </xdr:sp>
    <xdr:clientData/>
  </xdr:twoCellAnchor>
  <xdr:twoCellAnchor>
    <xdr:from>
      <xdr:col>8</xdr:col>
      <xdr:colOff>133350</xdr:colOff>
      <xdr:row>9</xdr:row>
      <xdr:rowOff>28575</xdr:rowOff>
    </xdr:from>
    <xdr:to>
      <xdr:col>10</xdr:col>
      <xdr:colOff>371475</xdr:colOff>
      <xdr:row>9</xdr:row>
      <xdr:rowOff>38100</xdr:rowOff>
    </xdr:to>
    <xdr:sp>
      <xdr:nvSpPr>
        <xdr:cNvPr id="4" name="Line 6"/>
        <xdr:cNvSpPr>
          <a:spLocks/>
        </xdr:cNvSpPr>
      </xdr:nvSpPr>
      <xdr:spPr>
        <a:xfrm flipH="1">
          <a:off x="5457825" y="1485900"/>
          <a:ext cx="1419225" cy="9525"/>
        </a:xfrm>
        <a:prstGeom prst="line">
          <a:avLst/>
        </a:prstGeom>
        <a:noFill/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8</xdr:row>
      <xdr:rowOff>123825</xdr:rowOff>
    </xdr:from>
    <xdr:to>
      <xdr:col>7</xdr:col>
      <xdr:colOff>466725</xdr:colOff>
      <xdr:row>9</xdr:row>
      <xdr:rowOff>133350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991100" y="1419225"/>
          <a:ext cx="209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P*</a:t>
          </a:r>
        </a:p>
      </xdr:txBody>
    </xdr:sp>
    <xdr:clientData/>
  </xdr:twoCellAnchor>
  <xdr:twoCellAnchor>
    <xdr:from>
      <xdr:col>26</xdr:col>
      <xdr:colOff>304800</xdr:colOff>
      <xdr:row>36</xdr:row>
      <xdr:rowOff>28575</xdr:rowOff>
    </xdr:from>
    <xdr:to>
      <xdr:col>26</xdr:col>
      <xdr:colOff>304800</xdr:colOff>
      <xdr:row>41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16259175" y="585787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6</xdr:row>
      <xdr:rowOff>76200</xdr:rowOff>
    </xdr:from>
    <xdr:to>
      <xdr:col>9</xdr:col>
      <xdr:colOff>123825</xdr:colOff>
      <xdr:row>13</xdr:row>
      <xdr:rowOff>114300</xdr:rowOff>
    </xdr:to>
    <xdr:sp>
      <xdr:nvSpPr>
        <xdr:cNvPr id="7" name="Line 9"/>
        <xdr:cNvSpPr>
          <a:spLocks/>
        </xdr:cNvSpPr>
      </xdr:nvSpPr>
      <xdr:spPr>
        <a:xfrm>
          <a:off x="6038850" y="10477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38100</xdr:rowOff>
    </xdr:from>
    <xdr:to>
      <xdr:col>12</xdr:col>
      <xdr:colOff>19050</xdr:colOff>
      <xdr:row>14</xdr:row>
      <xdr:rowOff>28575</xdr:rowOff>
    </xdr:to>
    <xdr:sp>
      <xdr:nvSpPr>
        <xdr:cNvPr id="8" name="Line 11"/>
        <xdr:cNvSpPr>
          <a:spLocks/>
        </xdr:cNvSpPr>
      </xdr:nvSpPr>
      <xdr:spPr>
        <a:xfrm>
          <a:off x="7705725" y="1009650"/>
          <a:ext cx="0" cy="1285875"/>
        </a:xfrm>
        <a:prstGeom prst="line">
          <a:avLst/>
        </a:prstGeom>
        <a:noFill/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6</xdr:row>
      <xdr:rowOff>9525</xdr:rowOff>
    </xdr:from>
    <xdr:to>
      <xdr:col>12</xdr:col>
      <xdr:colOff>38100</xdr:colOff>
      <xdr:row>6</xdr:row>
      <xdr:rowOff>38100</xdr:rowOff>
    </xdr:to>
    <xdr:sp>
      <xdr:nvSpPr>
        <xdr:cNvPr id="9" name="Line 12"/>
        <xdr:cNvSpPr>
          <a:spLocks/>
        </xdr:cNvSpPr>
      </xdr:nvSpPr>
      <xdr:spPr>
        <a:xfrm flipH="1" flipV="1">
          <a:off x="5448300" y="981075"/>
          <a:ext cx="2276475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11</xdr:row>
      <xdr:rowOff>9525</xdr:rowOff>
    </xdr:from>
    <xdr:to>
      <xdr:col>12</xdr:col>
      <xdr:colOff>19050</xdr:colOff>
      <xdr:row>11</xdr:row>
      <xdr:rowOff>38100</xdr:rowOff>
    </xdr:to>
    <xdr:sp>
      <xdr:nvSpPr>
        <xdr:cNvPr id="10" name="Line 13"/>
        <xdr:cNvSpPr>
          <a:spLocks/>
        </xdr:cNvSpPr>
      </xdr:nvSpPr>
      <xdr:spPr>
        <a:xfrm flipH="1" flipV="1">
          <a:off x="5438775" y="1790700"/>
          <a:ext cx="2266950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0.60875</cdr:x>
      <cdr:y>0.8115</cdr:y>
    </cdr:from>
    <cdr:to>
      <cdr:x>0.69825</cdr:x>
      <cdr:y>0.879</cdr:y>
    </cdr:to>
    <cdr:sp>
      <cdr:nvSpPr>
        <cdr:cNvPr id="1" name="Text Box 2"/>
        <cdr:cNvSpPr txBox="1">
          <a:spLocks noChangeArrowheads="1"/>
        </cdr:cNvSpPr>
      </cdr:nvSpPr>
      <cdr:spPr>
        <a:xfrm>
          <a:off x="21621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Q2</a:t>
          </a:r>
        </a:p>
      </cdr:txBody>
    </cdr:sp>
  </cdr:relSizeAnchor>
  <cdr:relSizeAnchor xmlns:cdr="http://schemas.openxmlformats.org/drawingml/2006/chartDrawing">
    <cdr:from>
      <cdr:x>0.05975</cdr:x>
      <cdr:y>0.37925</cdr:y>
    </cdr:from>
    <cdr:to>
      <cdr:x>0.13975</cdr:x>
      <cdr:y>0.4515</cdr:y>
    </cdr:to>
    <cdr:sp>
      <cdr:nvSpPr>
        <cdr:cNvPr id="2" name="Text Box 3"/>
        <cdr:cNvSpPr txBox="1">
          <a:spLocks noChangeArrowheads="1"/>
        </cdr:cNvSpPr>
      </cdr:nvSpPr>
      <cdr:spPr>
        <a:xfrm>
          <a:off x="209550" y="128587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  <cdr:relSizeAnchor xmlns:cdr="http://schemas.openxmlformats.org/drawingml/2006/chartDrawing">
    <cdr:from>
      <cdr:x>0.05975</cdr:x>
      <cdr:y>0.4515</cdr:y>
    </cdr:from>
    <cdr:to>
      <cdr:x>0.13975</cdr:x>
      <cdr:y>0.523</cdr:y>
    </cdr:to>
    <cdr:sp>
      <cdr:nvSpPr>
        <cdr:cNvPr id="3" name="Text Box 4"/>
        <cdr:cNvSpPr txBox="1">
          <a:spLocks noChangeArrowheads="1"/>
        </cdr:cNvSpPr>
      </cdr:nvSpPr>
      <cdr:spPr>
        <a:xfrm>
          <a:off x="209550" y="153352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4" name="Line 5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5" name="Line 6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6" name="Line 7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0.4685</cdr:x>
      <cdr:y>0.8115</cdr:y>
    </cdr:from>
    <cdr:to>
      <cdr:x>0.558</cdr:x>
      <cdr:y>0.8795</cdr:y>
    </cdr:to>
    <cdr:sp>
      <cdr:nvSpPr>
        <cdr:cNvPr id="7" name="Text Box 10"/>
        <cdr:cNvSpPr txBox="1">
          <a:spLocks noChangeArrowheads="1"/>
        </cdr:cNvSpPr>
      </cdr:nvSpPr>
      <cdr:spPr>
        <a:xfrm>
          <a:off x="16668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28575</xdr:rowOff>
    </xdr:from>
    <xdr:to>
      <xdr:col>14</xdr:col>
      <xdr:colOff>66675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372100" y="352425"/>
        <a:ext cx="35623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617</xdr:row>
      <xdr:rowOff>123825</xdr:rowOff>
    </xdr:from>
    <xdr:to>
      <xdr:col>7</xdr:col>
      <xdr:colOff>390525</xdr:colOff>
      <xdr:row>638</xdr:row>
      <xdr:rowOff>28575</xdr:rowOff>
    </xdr:to>
    <xdr:graphicFrame>
      <xdr:nvGraphicFramePr>
        <xdr:cNvPr id="1" name="Chart 1"/>
        <xdr:cNvGraphicFramePr/>
      </xdr:nvGraphicFramePr>
      <xdr:xfrm>
        <a:off x="0" y="101317425"/>
        <a:ext cx="46958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219075</xdr:colOff>
      <xdr:row>7</xdr:row>
      <xdr:rowOff>114300</xdr:rowOff>
    </xdr:from>
    <xdr:to>
      <xdr:col>18</xdr:col>
      <xdr:colOff>542925</xdr:colOff>
      <xdr:row>23</xdr:row>
      <xdr:rowOff>66675</xdr:rowOff>
    </xdr:to>
    <xdr:graphicFrame>
      <xdr:nvGraphicFramePr>
        <xdr:cNvPr id="2" name="Chart 2"/>
        <xdr:cNvGraphicFramePr/>
      </xdr:nvGraphicFramePr>
      <xdr:xfrm>
        <a:off x="7219950" y="2514600"/>
        <a:ext cx="46482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381000</xdr:colOff>
      <xdr:row>30</xdr:row>
      <xdr:rowOff>28575</xdr:rowOff>
    </xdr:from>
    <xdr:to>
      <xdr:col>27</xdr:col>
      <xdr:colOff>66675</xdr:colOff>
      <xdr:row>60</xdr:row>
      <xdr:rowOff>66675</xdr:rowOff>
    </xdr:to>
    <xdr:graphicFrame>
      <xdr:nvGraphicFramePr>
        <xdr:cNvPr id="3" name="Chart 3"/>
        <xdr:cNvGraphicFramePr/>
      </xdr:nvGraphicFramePr>
      <xdr:xfrm>
        <a:off x="9248775" y="6172200"/>
        <a:ext cx="74580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781</xdr:row>
      <xdr:rowOff>133350</xdr:rowOff>
    </xdr:from>
    <xdr:to>
      <xdr:col>10</xdr:col>
      <xdr:colOff>714375</xdr:colOff>
      <xdr:row>810</xdr:row>
      <xdr:rowOff>114300</xdr:rowOff>
    </xdr:to>
    <xdr:graphicFrame>
      <xdr:nvGraphicFramePr>
        <xdr:cNvPr id="4" name="Chart 4"/>
        <xdr:cNvGraphicFramePr/>
      </xdr:nvGraphicFramePr>
      <xdr:xfrm>
        <a:off x="142875" y="127882650"/>
        <a:ext cx="670560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13</xdr:row>
      <xdr:rowOff>114300</xdr:rowOff>
    </xdr:from>
    <xdr:to>
      <xdr:col>11</xdr:col>
      <xdr:colOff>323850</xdr:colOff>
      <xdr:row>42</xdr:row>
      <xdr:rowOff>152400</xdr:rowOff>
    </xdr:to>
    <xdr:graphicFrame>
      <xdr:nvGraphicFramePr>
        <xdr:cNvPr id="5" name="Chart 5"/>
        <xdr:cNvGraphicFramePr/>
      </xdr:nvGraphicFramePr>
      <xdr:xfrm>
        <a:off x="123825" y="3505200"/>
        <a:ext cx="7200900" cy="4733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38100</xdr:colOff>
      <xdr:row>41</xdr:row>
      <xdr:rowOff>66675</xdr:rowOff>
    </xdr:from>
    <xdr:to>
      <xdr:col>36</xdr:col>
      <xdr:colOff>514350</xdr:colOff>
      <xdr:row>69</xdr:row>
      <xdr:rowOff>76200</xdr:rowOff>
    </xdr:to>
    <xdr:graphicFrame>
      <xdr:nvGraphicFramePr>
        <xdr:cNvPr id="6" name="Chart 6"/>
        <xdr:cNvGraphicFramePr/>
      </xdr:nvGraphicFramePr>
      <xdr:xfrm>
        <a:off x="17859375" y="7991475"/>
        <a:ext cx="5524500" cy="4543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371475</xdr:colOff>
      <xdr:row>7</xdr:row>
      <xdr:rowOff>142875</xdr:rowOff>
    </xdr:from>
    <xdr:to>
      <xdr:col>25</xdr:col>
      <xdr:colOff>171450</xdr:colOff>
      <xdr:row>20</xdr:row>
      <xdr:rowOff>38100</xdr:rowOff>
    </xdr:to>
    <xdr:graphicFrame>
      <xdr:nvGraphicFramePr>
        <xdr:cNvPr id="1" name="Chart 1025"/>
        <xdr:cNvGraphicFramePr/>
      </xdr:nvGraphicFramePr>
      <xdr:xfrm>
        <a:off x="10544175" y="1276350"/>
        <a:ext cx="45243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137</xdr:row>
      <xdr:rowOff>0</xdr:rowOff>
    </xdr:from>
    <xdr:to>
      <xdr:col>8</xdr:col>
      <xdr:colOff>771525</xdr:colOff>
      <xdr:row>156</xdr:row>
      <xdr:rowOff>38100</xdr:rowOff>
    </xdr:to>
    <xdr:graphicFrame>
      <xdr:nvGraphicFramePr>
        <xdr:cNvPr id="1" name="Chart 1"/>
        <xdr:cNvGraphicFramePr/>
      </xdr:nvGraphicFramePr>
      <xdr:xfrm>
        <a:off x="752475" y="22183725"/>
        <a:ext cx="53054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157</xdr:row>
      <xdr:rowOff>76200</xdr:rowOff>
    </xdr:from>
    <xdr:to>
      <xdr:col>8</xdr:col>
      <xdr:colOff>352425</xdr:colOff>
      <xdr:row>176</xdr:row>
      <xdr:rowOff>114300</xdr:rowOff>
    </xdr:to>
    <xdr:graphicFrame>
      <xdr:nvGraphicFramePr>
        <xdr:cNvPr id="2" name="Chart 2"/>
        <xdr:cNvGraphicFramePr/>
      </xdr:nvGraphicFramePr>
      <xdr:xfrm>
        <a:off x="790575" y="25498425"/>
        <a:ext cx="48482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304800</xdr:colOff>
      <xdr:row>178</xdr:row>
      <xdr:rowOff>95250</xdr:rowOff>
    </xdr:from>
    <xdr:to>
      <xdr:col>8</xdr:col>
      <xdr:colOff>352425</xdr:colOff>
      <xdr:row>197</xdr:row>
      <xdr:rowOff>133350</xdr:rowOff>
    </xdr:to>
    <xdr:graphicFrame>
      <xdr:nvGraphicFramePr>
        <xdr:cNvPr id="3" name="Chart 3"/>
        <xdr:cNvGraphicFramePr/>
      </xdr:nvGraphicFramePr>
      <xdr:xfrm>
        <a:off x="790575" y="28975050"/>
        <a:ext cx="48482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304800</xdr:colOff>
      <xdr:row>220</xdr:row>
      <xdr:rowOff>66675</xdr:rowOff>
    </xdr:from>
    <xdr:to>
      <xdr:col>8</xdr:col>
      <xdr:colOff>485775</xdr:colOff>
      <xdr:row>242</xdr:row>
      <xdr:rowOff>38100</xdr:rowOff>
    </xdr:to>
    <xdr:graphicFrame>
      <xdr:nvGraphicFramePr>
        <xdr:cNvPr id="4" name="Chart 4"/>
        <xdr:cNvGraphicFramePr/>
      </xdr:nvGraphicFramePr>
      <xdr:xfrm>
        <a:off x="790575" y="35756850"/>
        <a:ext cx="4981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342900</xdr:colOff>
      <xdr:row>198</xdr:row>
      <xdr:rowOff>152400</xdr:rowOff>
    </xdr:from>
    <xdr:to>
      <xdr:col>8</xdr:col>
      <xdr:colOff>400050</xdr:colOff>
      <xdr:row>218</xdr:row>
      <xdr:rowOff>38100</xdr:rowOff>
    </xdr:to>
    <xdr:graphicFrame>
      <xdr:nvGraphicFramePr>
        <xdr:cNvPr id="5" name="Chart 5"/>
        <xdr:cNvGraphicFramePr/>
      </xdr:nvGraphicFramePr>
      <xdr:xfrm>
        <a:off x="828675" y="32280225"/>
        <a:ext cx="4857750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342900</xdr:colOff>
      <xdr:row>245</xdr:row>
      <xdr:rowOff>0</xdr:rowOff>
    </xdr:from>
    <xdr:to>
      <xdr:col>8</xdr:col>
      <xdr:colOff>504825</xdr:colOff>
      <xdr:row>264</xdr:row>
      <xdr:rowOff>114300</xdr:rowOff>
    </xdr:to>
    <xdr:graphicFrame>
      <xdr:nvGraphicFramePr>
        <xdr:cNvPr id="6" name="Chart 6"/>
        <xdr:cNvGraphicFramePr/>
      </xdr:nvGraphicFramePr>
      <xdr:xfrm>
        <a:off x="828675" y="39738300"/>
        <a:ext cx="496252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371475</xdr:colOff>
      <xdr:row>266</xdr:row>
      <xdr:rowOff>28575</xdr:rowOff>
    </xdr:from>
    <xdr:to>
      <xdr:col>8</xdr:col>
      <xdr:colOff>457200</xdr:colOff>
      <xdr:row>284</xdr:row>
      <xdr:rowOff>95250</xdr:rowOff>
    </xdr:to>
    <xdr:graphicFrame>
      <xdr:nvGraphicFramePr>
        <xdr:cNvPr id="7" name="Chart 7"/>
        <xdr:cNvGraphicFramePr/>
      </xdr:nvGraphicFramePr>
      <xdr:xfrm>
        <a:off x="857250" y="43167300"/>
        <a:ext cx="4886325" cy="2981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Macroeconomia\BC%2020070607%20pre&#231;o%20renda%20d&#237;vida%20inf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PRO%202802\PROJETOS%20INTERESSANTES\Mercado\Perrin%20Fre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%201\petroleo\Dados%20Petr&#243;leo%20200805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gis\producao\figuras%201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RE=F(INFLACAO)"/>
      <sheetName val="EMPREGO"/>
      <sheetName val="IGP-DI GRAF"/>
      <sheetName val="PIB"/>
      <sheetName val="RESULTADO PRIMARIO"/>
      <sheetName val="DIVIDA PUBLICA"/>
      <sheetName val="PREÇOS"/>
    </sheetNames>
    <sheetDataSet>
      <sheetData sheetId="5">
        <row r="2">
          <cell r="M2" t="str">
            <v>4003 - Dívida Líquida do Setor Público - Saldos em u.m.c. milhões - Total - Setor público consolidado</v>
          </cell>
        </row>
        <row r="57">
          <cell r="M57">
            <v>34516</v>
          </cell>
          <cell r="N57">
            <v>151942.79</v>
          </cell>
        </row>
        <row r="58">
          <cell r="M58">
            <v>34547</v>
          </cell>
          <cell r="N58">
            <v>149827.22</v>
          </cell>
        </row>
        <row r="59">
          <cell r="M59">
            <v>34578</v>
          </cell>
          <cell r="N59">
            <v>147788.45</v>
          </cell>
        </row>
        <row r="60">
          <cell r="M60">
            <v>34608</v>
          </cell>
          <cell r="N60">
            <v>148063.67</v>
          </cell>
        </row>
        <row r="61">
          <cell r="M61">
            <v>34639</v>
          </cell>
          <cell r="N61">
            <v>150590.72</v>
          </cell>
        </row>
        <row r="62">
          <cell r="M62">
            <v>34669</v>
          </cell>
          <cell r="N62">
            <v>153162.92</v>
          </cell>
        </row>
        <row r="63">
          <cell r="M63">
            <v>34700</v>
          </cell>
          <cell r="N63">
            <v>153450.32</v>
          </cell>
        </row>
        <row r="64">
          <cell r="M64">
            <v>34731</v>
          </cell>
          <cell r="N64">
            <v>159291.48</v>
          </cell>
        </row>
        <row r="65">
          <cell r="M65">
            <v>34759</v>
          </cell>
          <cell r="N65">
            <v>164539.96</v>
          </cell>
        </row>
        <row r="66">
          <cell r="M66">
            <v>34790</v>
          </cell>
          <cell r="N66">
            <v>168817.32</v>
          </cell>
        </row>
        <row r="67">
          <cell r="M67">
            <v>34820</v>
          </cell>
          <cell r="N67">
            <v>169859.82</v>
          </cell>
        </row>
        <row r="68">
          <cell r="M68">
            <v>34851</v>
          </cell>
          <cell r="N68">
            <v>177500.17</v>
          </cell>
        </row>
        <row r="69">
          <cell r="M69">
            <v>34881</v>
          </cell>
          <cell r="N69">
            <v>182599.38</v>
          </cell>
        </row>
        <row r="70">
          <cell r="M70">
            <v>34912</v>
          </cell>
          <cell r="N70">
            <v>185565.88</v>
          </cell>
        </row>
        <row r="71">
          <cell r="M71">
            <v>34943</v>
          </cell>
          <cell r="N71">
            <v>190170.56</v>
          </cell>
        </row>
        <row r="72">
          <cell r="M72">
            <v>34973</v>
          </cell>
          <cell r="N72">
            <v>195422.05</v>
          </cell>
        </row>
        <row r="73">
          <cell r="M73">
            <v>35004</v>
          </cell>
          <cell r="N73">
            <v>201278.25</v>
          </cell>
        </row>
        <row r="74">
          <cell r="M74">
            <v>35034</v>
          </cell>
          <cell r="N74">
            <v>208460.27</v>
          </cell>
        </row>
        <row r="75">
          <cell r="M75">
            <v>35065</v>
          </cell>
          <cell r="N75">
            <v>213427.66</v>
          </cell>
        </row>
        <row r="76">
          <cell r="M76">
            <v>35096</v>
          </cell>
          <cell r="N76">
            <v>216492.45</v>
          </cell>
        </row>
        <row r="77">
          <cell r="M77">
            <v>35125</v>
          </cell>
          <cell r="N77">
            <v>216071.75</v>
          </cell>
        </row>
        <row r="78">
          <cell r="M78">
            <v>35156</v>
          </cell>
          <cell r="N78">
            <v>222682.5</v>
          </cell>
        </row>
        <row r="79">
          <cell r="M79">
            <v>35186</v>
          </cell>
          <cell r="N79">
            <v>232678.45</v>
          </cell>
        </row>
        <row r="80">
          <cell r="M80">
            <v>35217</v>
          </cell>
          <cell r="N80">
            <v>242163.1</v>
          </cell>
        </row>
        <row r="81">
          <cell r="M81">
            <v>35247</v>
          </cell>
          <cell r="N81">
            <v>247737.82</v>
          </cell>
        </row>
        <row r="82">
          <cell r="M82">
            <v>35278</v>
          </cell>
          <cell r="N82">
            <v>251666.25</v>
          </cell>
        </row>
        <row r="83">
          <cell r="M83">
            <v>35309</v>
          </cell>
          <cell r="N83">
            <v>255410.37</v>
          </cell>
        </row>
        <row r="84">
          <cell r="M84">
            <v>35339</v>
          </cell>
          <cell r="N84">
            <v>259016.02</v>
          </cell>
        </row>
        <row r="85">
          <cell r="M85">
            <v>35370</v>
          </cell>
          <cell r="N85">
            <v>263022.23</v>
          </cell>
        </row>
        <row r="86">
          <cell r="M86">
            <v>35400</v>
          </cell>
          <cell r="N86">
            <v>269193.43</v>
          </cell>
        </row>
        <row r="87">
          <cell r="M87">
            <v>35431</v>
          </cell>
          <cell r="N87">
            <v>273962.82</v>
          </cell>
        </row>
        <row r="88">
          <cell r="M88">
            <v>35462</v>
          </cell>
          <cell r="N88">
            <v>276050.28</v>
          </cell>
        </row>
        <row r="89">
          <cell r="M89">
            <v>35490</v>
          </cell>
          <cell r="N89">
            <v>278736.43</v>
          </cell>
        </row>
        <row r="90">
          <cell r="M90">
            <v>35521</v>
          </cell>
          <cell r="N90">
            <v>281771.31</v>
          </cell>
        </row>
        <row r="91">
          <cell r="M91">
            <v>35551</v>
          </cell>
          <cell r="N91">
            <v>281373.48</v>
          </cell>
        </row>
        <row r="92">
          <cell r="M92">
            <v>35582</v>
          </cell>
          <cell r="N92">
            <v>276921.76</v>
          </cell>
        </row>
        <row r="93">
          <cell r="M93">
            <v>35612</v>
          </cell>
          <cell r="N93">
            <v>280852.7</v>
          </cell>
        </row>
        <row r="94">
          <cell r="M94">
            <v>35643</v>
          </cell>
          <cell r="N94">
            <v>280496.19</v>
          </cell>
        </row>
        <row r="95">
          <cell r="M95">
            <v>35674</v>
          </cell>
          <cell r="N95">
            <v>287235.97</v>
          </cell>
        </row>
        <row r="96">
          <cell r="M96">
            <v>35704</v>
          </cell>
          <cell r="N96">
            <v>292260.63</v>
          </cell>
        </row>
        <row r="97">
          <cell r="M97">
            <v>35735</v>
          </cell>
          <cell r="N97">
            <v>295702.2</v>
          </cell>
        </row>
        <row r="98">
          <cell r="M98">
            <v>35765</v>
          </cell>
          <cell r="N98">
            <v>308426.25</v>
          </cell>
        </row>
        <row r="99">
          <cell r="M99">
            <v>35796</v>
          </cell>
          <cell r="N99">
            <v>316719.03</v>
          </cell>
        </row>
        <row r="100">
          <cell r="M100">
            <v>35827</v>
          </cell>
          <cell r="N100">
            <v>321846.91</v>
          </cell>
        </row>
        <row r="101">
          <cell r="M101">
            <v>35855</v>
          </cell>
          <cell r="N101">
            <v>324711.23</v>
          </cell>
        </row>
        <row r="102">
          <cell r="M102">
            <v>35886</v>
          </cell>
          <cell r="N102">
            <v>328172.06</v>
          </cell>
        </row>
        <row r="103">
          <cell r="M103">
            <v>35916</v>
          </cell>
          <cell r="N103">
            <v>334515.12</v>
          </cell>
        </row>
        <row r="104">
          <cell r="M104">
            <v>35947</v>
          </cell>
          <cell r="N104">
            <v>346736.62</v>
          </cell>
        </row>
        <row r="105">
          <cell r="M105">
            <v>35977</v>
          </cell>
          <cell r="N105">
            <v>349790.95</v>
          </cell>
        </row>
        <row r="106">
          <cell r="M106">
            <v>36008</v>
          </cell>
          <cell r="N106">
            <v>352092.75</v>
          </cell>
        </row>
        <row r="107">
          <cell r="M107">
            <v>36039</v>
          </cell>
          <cell r="N107">
            <v>358936.31</v>
          </cell>
        </row>
        <row r="108">
          <cell r="M108">
            <v>36069</v>
          </cell>
          <cell r="N108">
            <v>367735.01</v>
          </cell>
        </row>
        <row r="109">
          <cell r="M109">
            <v>36100</v>
          </cell>
          <cell r="N109">
            <v>378265.38</v>
          </cell>
        </row>
        <row r="110">
          <cell r="M110">
            <v>36130</v>
          </cell>
          <cell r="N110">
            <v>385869.63</v>
          </cell>
        </row>
        <row r="111">
          <cell r="M111">
            <v>36161</v>
          </cell>
          <cell r="N111">
            <v>479088.97</v>
          </cell>
        </row>
        <row r="112">
          <cell r="M112">
            <v>36192</v>
          </cell>
          <cell r="N112">
            <v>496137.33</v>
          </cell>
        </row>
        <row r="113">
          <cell r="M113">
            <v>36220</v>
          </cell>
          <cell r="N113">
            <v>466427.28</v>
          </cell>
        </row>
        <row r="114">
          <cell r="M114">
            <v>36251</v>
          </cell>
          <cell r="N114">
            <v>464155.24</v>
          </cell>
        </row>
        <row r="115">
          <cell r="M115">
            <v>36281</v>
          </cell>
          <cell r="N115">
            <v>478916.15</v>
          </cell>
        </row>
        <row r="116">
          <cell r="M116">
            <v>36312</v>
          </cell>
          <cell r="N116">
            <v>485737.66</v>
          </cell>
        </row>
        <row r="117">
          <cell r="M117">
            <v>36342</v>
          </cell>
          <cell r="N117">
            <v>495291.17</v>
          </cell>
        </row>
        <row r="118">
          <cell r="M118">
            <v>36373</v>
          </cell>
          <cell r="N118">
            <v>511111.59</v>
          </cell>
        </row>
        <row r="119">
          <cell r="M119">
            <v>36404</v>
          </cell>
          <cell r="N119">
            <v>510707.2</v>
          </cell>
        </row>
        <row r="120">
          <cell r="M120">
            <v>36434</v>
          </cell>
          <cell r="N120">
            <v>519080.42</v>
          </cell>
        </row>
        <row r="121">
          <cell r="M121">
            <v>36465</v>
          </cell>
          <cell r="N121">
            <v>517637.65</v>
          </cell>
        </row>
        <row r="122">
          <cell r="M122">
            <v>36495</v>
          </cell>
          <cell r="N122">
            <v>516578.67</v>
          </cell>
        </row>
        <row r="123">
          <cell r="M123">
            <v>36526</v>
          </cell>
          <cell r="N123">
            <v>523214.91</v>
          </cell>
        </row>
        <row r="124">
          <cell r="M124">
            <v>36557</v>
          </cell>
          <cell r="N124">
            <v>529616.62</v>
          </cell>
        </row>
        <row r="125">
          <cell r="M125">
            <v>36586</v>
          </cell>
          <cell r="N125">
            <v>527182.79</v>
          </cell>
        </row>
        <row r="126">
          <cell r="M126">
            <v>36617</v>
          </cell>
          <cell r="N126">
            <v>536152.89</v>
          </cell>
        </row>
        <row r="127">
          <cell r="M127">
            <v>36647</v>
          </cell>
          <cell r="N127">
            <v>541079.71</v>
          </cell>
        </row>
        <row r="128">
          <cell r="M128">
            <v>36678</v>
          </cell>
          <cell r="N128">
            <v>542325.24</v>
          </cell>
        </row>
        <row r="129">
          <cell r="M129">
            <v>36708</v>
          </cell>
          <cell r="N129">
            <v>544933.5</v>
          </cell>
        </row>
        <row r="130">
          <cell r="M130">
            <v>36739</v>
          </cell>
          <cell r="N130">
            <v>544172.98</v>
          </cell>
        </row>
        <row r="131">
          <cell r="M131">
            <v>36770</v>
          </cell>
          <cell r="N131">
            <v>547947.29</v>
          </cell>
        </row>
        <row r="132">
          <cell r="M132">
            <v>36800</v>
          </cell>
          <cell r="N132">
            <v>557324.05</v>
          </cell>
        </row>
        <row r="133">
          <cell r="M133">
            <v>36831</v>
          </cell>
          <cell r="N133">
            <v>555989.99</v>
          </cell>
        </row>
        <row r="134">
          <cell r="M134">
            <v>36861</v>
          </cell>
          <cell r="N134">
            <v>563162.94</v>
          </cell>
        </row>
        <row r="135">
          <cell r="M135">
            <v>36892</v>
          </cell>
          <cell r="N135">
            <v>564447.16</v>
          </cell>
        </row>
        <row r="136">
          <cell r="M136">
            <v>36923</v>
          </cell>
          <cell r="N136">
            <v>575334.83</v>
          </cell>
        </row>
        <row r="137">
          <cell r="M137">
            <v>36951</v>
          </cell>
          <cell r="N137">
            <v>588717.84</v>
          </cell>
        </row>
        <row r="138">
          <cell r="M138">
            <v>36982</v>
          </cell>
          <cell r="N138">
            <v>596721.63</v>
          </cell>
        </row>
        <row r="139">
          <cell r="M139">
            <v>37012</v>
          </cell>
          <cell r="N139">
            <v>618513.86</v>
          </cell>
        </row>
        <row r="140">
          <cell r="M140">
            <v>37043</v>
          </cell>
          <cell r="N140">
            <v>619441.26</v>
          </cell>
        </row>
        <row r="141">
          <cell r="M141">
            <v>37073</v>
          </cell>
          <cell r="N141">
            <v>641292.29</v>
          </cell>
        </row>
        <row r="142">
          <cell r="M142">
            <v>37104</v>
          </cell>
          <cell r="N142">
            <v>658284.09</v>
          </cell>
        </row>
        <row r="143">
          <cell r="M143">
            <v>37135</v>
          </cell>
          <cell r="N143">
            <v>671931.1</v>
          </cell>
        </row>
        <row r="144">
          <cell r="M144">
            <v>37165</v>
          </cell>
          <cell r="N144">
            <v>674955.07</v>
          </cell>
        </row>
        <row r="145">
          <cell r="M145">
            <v>37196</v>
          </cell>
          <cell r="N145">
            <v>660397.75</v>
          </cell>
        </row>
        <row r="146">
          <cell r="M146">
            <v>37226</v>
          </cell>
          <cell r="N146">
            <v>660867.01</v>
          </cell>
        </row>
        <row r="147">
          <cell r="M147">
            <v>37257</v>
          </cell>
          <cell r="N147">
            <v>685286.28</v>
          </cell>
        </row>
        <row r="148">
          <cell r="M148">
            <v>37288</v>
          </cell>
          <cell r="N148">
            <v>679997.16</v>
          </cell>
        </row>
        <row r="149">
          <cell r="M149">
            <v>37316</v>
          </cell>
          <cell r="N149">
            <v>680709.74</v>
          </cell>
        </row>
        <row r="150">
          <cell r="M150">
            <v>37347</v>
          </cell>
          <cell r="N150">
            <v>684637.14</v>
          </cell>
        </row>
        <row r="151">
          <cell r="M151">
            <v>37377</v>
          </cell>
          <cell r="N151">
            <v>708454.38</v>
          </cell>
        </row>
        <row r="152">
          <cell r="M152">
            <v>37408</v>
          </cell>
          <cell r="N152">
            <v>750258.3</v>
          </cell>
        </row>
        <row r="153">
          <cell r="M153">
            <v>37438</v>
          </cell>
          <cell r="N153">
            <v>819375.5</v>
          </cell>
        </row>
        <row r="154">
          <cell r="M154">
            <v>37469</v>
          </cell>
          <cell r="N154">
            <v>784056.35</v>
          </cell>
        </row>
        <row r="155">
          <cell r="M155">
            <v>37500</v>
          </cell>
          <cell r="N155">
            <v>885190.71</v>
          </cell>
        </row>
        <row r="156">
          <cell r="M156">
            <v>37530</v>
          </cell>
          <cell r="N156">
            <v>866212.3</v>
          </cell>
        </row>
        <row r="157">
          <cell r="M157">
            <v>37561</v>
          </cell>
          <cell r="N157">
            <v>869472.91</v>
          </cell>
        </row>
        <row r="158">
          <cell r="M158">
            <v>37591</v>
          </cell>
          <cell r="N158">
            <v>881108.07</v>
          </cell>
        </row>
        <row r="159">
          <cell r="M159">
            <v>37622</v>
          </cell>
          <cell r="N159">
            <v>888894.77</v>
          </cell>
        </row>
        <row r="160">
          <cell r="M160">
            <v>37653</v>
          </cell>
          <cell r="N160">
            <v>904365.31</v>
          </cell>
        </row>
        <row r="161">
          <cell r="M161">
            <v>37681</v>
          </cell>
          <cell r="N161">
            <v>888139.66</v>
          </cell>
        </row>
        <row r="162">
          <cell r="M162">
            <v>37712</v>
          </cell>
          <cell r="N162">
            <v>839755.61</v>
          </cell>
        </row>
        <row r="163">
          <cell r="M163">
            <v>37742</v>
          </cell>
          <cell r="N163">
            <v>858369.05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rin Fréres"/>
    </sheetNames>
    <sheetDataSet>
      <sheetData sheetId="0">
        <row r="8">
          <cell r="C8">
            <v>2815</v>
          </cell>
          <cell r="J8">
            <v>4018.036690652307</v>
          </cell>
          <cell r="K8">
            <v>1</v>
          </cell>
          <cell r="L8">
            <v>1</v>
          </cell>
          <cell r="Q8">
            <v>0.701417004048583</v>
          </cell>
          <cell r="R8">
            <v>0.750406781703863</v>
          </cell>
          <cell r="S8">
            <v>0.744396349700863</v>
          </cell>
          <cell r="T8">
            <v>0.6899083730278047</v>
          </cell>
          <cell r="U8">
            <v>0.7411759277771798</v>
          </cell>
          <cell r="V8">
            <v>0.5105683192261184</v>
          </cell>
          <cell r="W8">
            <v>0.7061832923208102</v>
          </cell>
          <cell r="X8">
            <v>0.7836881829446886</v>
          </cell>
          <cell r="Y8">
            <v>0.6253049145277678</v>
          </cell>
        </row>
        <row r="9">
          <cell r="C9">
            <v>2672</v>
          </cell>
          <cell r="J9">
            <v>4152.658216698348</v>
          </cell>
          <cell r="K9">
            <v>2</v>
          </cell>
          <cell r="L9">
            <v>2</v>
          </cell>
          <cell r="Q9">
            <v>0.6803535197221362</v>
          </cell>
          <cell r="R9">
            <v>0.724279174363505</v>
          </cell>
          <cell r="S9">
            <v>0.6600288548884099</v>
          </cell>
          <cell r="T9">
            <v>0.8322937203063895</v>
          </cell>
          <cell r="U9">
            <v>0.7322240898086323</v>
          </cell>
          <cell r="V9">
            <v>0.5581440123219099</v>
          </cell>
          <cell r="W9">
            <v>0.566243844202358</v>
          </cell>
          <cell r="Y9">
            <v>0.528174135068149</v>
          </cell>
        </row>
        <row r="10">
          <cell r="C10">
            <v>2753</v>
          </cell>
          <cell r="J10">
            <v>3472.506558437103</v>
          </cell>
          <cell r="K10">
            <v>3</v>
          </cell>
          <cell r="L10">
            <v>3</v>
          </cell>
          <cell r="Q10">
            <v>0.8317687549309946</v>
          </cell>
          <cell r="R10">
            <v>0.9775755867788559</v>
          </cell>
          <cell r="S10">
            <v>0.7655062368100476</v>
          </cell>
          <cell r="T10">
            <v>0.8228933662393833</v>
          </cell>
          <cell r="U10">
            <v>0.8328075709779179</v>
          </cell>
          <cell r="V10">
            <v>0.6411971067778787</v>
          </cell>
          <cell r="W10">
            <v>0.7640155679016013</v>
          </cell>
          <cell r="Y10">
            <v>0.6261960211574089</v>
          </cell>
        </row>
        <row r="11">
          <cell r="C11">
            <v>2722</v>
          </cell>
          <cell r="J11">
            <v>3202.1037447148806</v>
          </cell>
          <cell r="K11">
            <v>4</v>
          </cell>
          <cell r="L11">
            <v>4</v>
          </cell>
          <cell r="Q11">
            <v>0.884681154660657</v>
          </cell>
          <cell r="R11">
            <v>0.8452917712217702</v>
          </cell>
          <cell r="S11">
            <v>0.9181795067378591</v>
          </cell>
          <cell r="T11">
            <v>0.8049512439105718</v>
          </cell>
          <cell r="U11">
            <v>0.788844989007948</v>
          </cell>
          <cell r="V11">
            <v>0.723182777679305</v>
          </cell>
          <cell r="W11">
            <v>0.861084744266131</v>
          </cell>
          <cell r="Y11">
            <v>0.6473573541649159</v>
          </cell>
        </row>
        <row r="12">
          <cell r="C12">
            <v>2946</v>
          </cell>
          <cell r="J12">
            <v>3356.389090126913</v>
          </cell>
          <cell r="K12">
            <v>5</v>
          </cell>
          <cell r="L12">
            <v>5</v>
          </cell>
          <cell r="Q12">
            <v>1.0119932998324959</v>
          </cell>
          <cell r="R12">
            <v>0.9305495371282252</v>
          </cell>
          <cell r="S12">
            <v>0.9143510731346295</v>
          </cell>
          <cell r="T12">
            <v>0.8851428571428571</v>
          </cell>
          <cell r="U12">
            <v>0.9085953782378673</v>
          </cell>
          <cell r="V12">
            <v>0.5728675158301347</v>
          </cell>
          <cell r="W12">
            <v>0.8845620140525539</v>
          </cell>
          <cell r="Y12">
            <v>0.6786735194843071</v>
          </cell>
        </row>
        <row r="13">
          <cell r="C13">
            <v>3036</v>
          </cell>
          <cell r="J13">
            <v>3510.5100804676595</v>
          </cell>
          <cell r="K13">
            <v>6</v>
          </cell>
          <cell r="L13">
            <v>6</v>
          </cell>
          <cell r="Q13">
            <v>0.8456512016057772</v>
          </cell>
          <cell r="R13">
            <v>0.927325046263552</v>
          </cell>
          <cell r="S13">
            <v>0.9002900802472705</v>
          </cell>
          <cell r="T13">
            <v>0.8900049912652859</v>
          </cell>
          <cell r="U13">
            <v>0.8344397445713988</v>
          </cell>
          <cell r="V13">
            <v>0.7912196977842475</v>
          </cell>
          <cell r="W13">
            <v>0.8597184180023476</v>
          </cell>
          <cell r="Y13">
            <v>0.6720721310822088</v>
          </cell>
        </row>
        <row r="14">
          <cell r="C14">
            <v>2282</v>
          </cell>
          <cell r="E14">
            <v>3466.666666666667</v>
          </cell>
          <cell r="J14">
            <v>3011.7952963408156</v>
          </cell>
          <cell r="K14">
            <v>7</v>
          </cell>
          <cell r="L14">
            <v>7</v>
          </cell>
          <cell r="P14">
            <v>0.6582692307692307</v>
          </cell>
          <cell r="Q14">
            <v>0.7790236477070513</v>
          </cell>
          <cell r="R14">
            <v>0.7496263365653623</v>
          </cell>
          <cell r="S14">
            <v>0.7167362379337333</v>
          </cell>
          <cell r="T14">
            <v>0.7360368791912566</v>
          </cell>
          <cell r="U14">
            <v>0.6229563756658586</v>
          </cell>
          <cell r="V14">
            <v>0.8339417110933495</v>
          </cell>
          <cell r="W14">
            <v>0.8212401932538451</v>
          </cell>
          <cell r="Y14">
            <v>0.657536734686632</v>
          </cell>
        </row>
        <row r="15">
          <cell r="C15">
            <v>2212</v>
          </cell>
          <cell r="E15">
            <v>3446.958333333333</v>
          </cell>
          <cell r="J15">
            <v>4599.596576334544</v>
          </cell>
          <cell r="K15">
            <v>8</v>
          </cell>
          <cell r="L15">
            <v>8</v>
          </cell>
          <cell r="P15">
            <v>0.6417251925006346</v>
          </cell>
          <cell r="Q15">
            <v>0.4472460298121643</v>
          </cell>
          <cell r="R15">
            <v>0.36051797242064254</v>
          </cell>
          <cell r="S15">
            <v>0.8977908119692549</v>
          </cell>
          <cell r="T15">
            <v>0.3197278385587814</v>
          </cell>
          <cell r="U15">
            <v>0.3278816433094259</v>
          </cell>
          <cell r="V15">
            <v>0.33836916994118077</v>
          </cell>
          <cell r="W15">
            <v>0.28884874653037845</v>
          </cell>
          <cell r="Y15">
            <v>0.4527634256303079</v>
          </cell>
        </row>
        <row r="16">
          <cell r="C16">
            <v>2922</v>
          </cell>
          <cell r="E16">
            <v>3450.25</v>
          </cell>
          <cell r="J16">
            <v>3090.2406082897196</v>
          </cell>
          <cell r="K16">
            <v>9</v>
          </cell>
          <cell r="L16">
            <v>9</v>
          </cell>
          <cell r="P16">
            <v>0.8468951525251793</v>
          </cell>
          <cell r="Q16">
            <v>0.8993120700437773</v>
          </cell>
          <cell r="R16">
            <v>0.810728541481205</v>
          </cell>
          <cell r="S16">
            <v>0.9044036959875317</v>
          </cell>
          <cell r="T16">
            <v>0.9365781254831627</v>
          </cell>
          <cell r="U16">
            <v>0.9563226810731618</v>
          </cell>
          <cell r="V16">
            <v>1.0093765103914936</v>
          </cell>
          <cell r="W16">
            <v>1.0399561643835618</v>
          </cell>
          <cell r="Y16">
            <v>0.9254466176711341</v>
          </cell>
        </row>
        <row r="17">
          <cell r="C17">
            <v>4301</v>
          </cell>
          <cell r="E17">
            <v>3484.041666666667</v>
          </cell>
          <cell r="J17">
            <v>3697.417526722316</v>
          </cell>
          <cell r="K17">
            <v>10</v>
          </cell>
          <cell r="L17">
            <v>10</v>
          </cell>
          <cell r="P17">
            <v>1.2344858103017329</v>
          </cell>
          <cell r="Q17">
            <v>1.1044186620587508</v>
          </cell>
          <cell r="R17">
            <v>1.1896015447394201</v>
          </cell>
          <cell r="S17">
            <v>1.0349432450478522</v>
          </cell>
          <cell r="T17">
            <v>1.2792459804102754</v>
          </cell>
          <cell r="U17">
            <v>1.2752099215983423</v>
          </cell>
          <cell r="V17">
            <v>1.2213508246589666</v>
          </cell>
          <cell r="W17">
            <v>1.2227436269823315</v>
          </cell>
          <cell r="Y17">
            <v>1.195249951974709</v>
          </cell>
        </row>
        <row r="18">
          <cell r="C18">
            <v>5764</v>
          </cell>
          <cell r="E18">
            <v>3540.833333333333</v>
          </cell>
          <cell r="J18">
            <v>3342.456141315265</v>
          </cell>
          <cell r="K18">
            <v>11</v>
          </cell>
          <cell r="L18">
            <v>11</v>
          </cell>
          <cell r="P18">
            <v>1.627865380089433</v>
          </cell>
          <cell r="Q18">
            <v>1.6805628091302878</v>
          </cell>
          <cell r="R18">
            <v>1.7123740804947756</v>
          </cell>
          <cell r="S18">
            <v>1.5895356525479762</v>
          </cell>
          <cell r="T18">
            <v>1.81535817322448</v>
          </cell>
          <cell r="U18">
            <v>2.0452480121166223</v>
          </cell>
          <cell r="V18">
            <v>1.8245494782212406</v>
          </cell>
          <cell r="W18">
            <v>1.6770186335403727</v>
          </cell>
          <cell r="Y18">
            <v>1.7465640274206484</v>
          </cell>
        </row>
        <row r="19">
          <cell r="C19">
            <v>7312</v>
          </cell>
          <cell r="E19">
            <v>3583.5</v>
          </cell>
          <cell r="J19">
            <v>3318.4076769918684</v>
          </cell>
          <cell r="K19">
            <v>12</v>
          </cell>
          <cell r="L19">
            <v>12</v>
          </cell>
          <cell r="P19">
            <v>2.0404632342681737</v>
          </cell>
          <cell r="Q19">
            <v>2.034736030515765</v>
          </cell>
          <cell r="R19">
            <v>2.0591327566545212</v>
          </cell>
          <cell r="S19">
            <v>2.0309540456365602</v>
          </cell>
          <cell r="T19">
            <v>2.082872505016774</v>
          </cell>
          <cell r="U19">
            <v>2.6923988488234296</v>
          </cell>
          <cell r="V19">
            <v>2.369768460481204</v>
          </cell>
          <cell r="W19">
            <v>2.2048937258052734</v>
          </cell>
          <cell r="Y19">
            <v>2.1894024509002126</v>
          </cell>
        </row>
        <row r="20">
          <cell r="C20">
            <v>2541</v>
          </cell>
          <cell r="E20">
            <v>3622.666666666667</v>
          </cell>
          <cell r="J20">
            <v>3626.9382703188317</v>
          </cell>
          <cell r="K20">
            <v>1</v>
          </cell>
          <cell r="L20">
            <v>13</v>
          </cell>
        </row>
        <row r="21">
          <cell r="C21">
            <v>2473</v>
          </cell>
          <cell r="E21">
            <v>3634.875</v>
          </cell>
          <cell r="J21">
            <v>3843.3846444217866</v>
          </cell>
          <cell r="K21">
            <v>2</v>
          </cell>
          <cell r="L21">
            <v>14</v>
          </cell>
        </row>
        <row r="22">
          <cell r="C22">
            <v>3031</v>
          </cell>
          <cell r="E22">
            <v>3644.041666666667</v>
          </cell>
          <cell r="J22">
            <v>3823.162869096571</v>
          </cell>
          <cell r="K22">
            <v>3</v>
          </cell>
          <cell r="L22">
            <v>15</v>
          </cell>
        </row>
        <row r="23">
          <cell r="C23">
            <v>3255</v>
          </cell>
          <cell r="E23">
            <v>3679.291666666667</v>
          </cell>
          <cell r="J23">
            <v>3829.113772610924</v>
          </cell>
          <cell r="K23">
            <v>4</v>
          </cell>
          <cell r="L23">
            <v>16</v>
          </cell>
        </row>
        <row r="24">
          <cell r="C24">
            <v>3776</v>
          </cell>
          <cell r="E24">
            <v>3731.25</v>
          </cell>
          <cell r="J24">
            <v>4302.011270984121</v>
          </cell>
          <cell r="K24">
            <v>5</v>
          </cell>
          <cell r="L24">
            <v>17</v>
          </cell>
        </row>
        <row r="25">
          <cell r="C25">
            <v>3230</v>
          </cell>
          <cell r="E25">
            <v>3819.541666666667</v>
          </cell>
          <cell r="J25">
            <v>3734.831212091746</v>
          </cell>
          <cell r="K25">
            <v>6</v>
          </cell>
          <cell r="L25">
            <v>18</v>
          </cell>
        </row>
        <row r="26">
          <cell r="C26">
            <v>3028</v>
          </cell>
          <cell r="E26">
            <v>3886.916666666667</v>
          </cell>
          <cell r="J26">
            <v>3996.36991994741</v>
          </cell>
          <cell r="K26">
            <v>7</v>
          </cell>
          <cell r="L26">
            <v>19</v>
          </cell>
        </row>
        <row r="27">
          <cell r="C27">
            <v>1759</v>
          </cell>
          <cell r="E27">
            <v>3932.958333333333</v>
          </cell>
          <cell r="J27">
            <v>3657.635794653012</v>
          </cell>
          <cell r="K27">
            <v>8</v>
          </cell>
          <cell r="L27">
            <v>20</v>
          </cell>
        </row>
        <row r="28">
          <cell r="C28">
            <v>3595</v>
          </cell>
          <cell r="E28">
            <v>3997.5</v>
          </cell>
          <cell r="J28">
            <v>3801.9900707739707</v>
          </cell>
          <cell r="K28">
            <v>9</v>
          </cell>
          <cell r="L28">
            <v>21</v>
          </cell>
        </row>
        <row r="29">
          <cell r="C29">
            <v>4474</v>
          </cell>
          <cell r="E29">
            <v>4051</v>
          </cell>
          <cell r="J29">
            <v>3846.1395058255384</v>
          </cell>
          <cell r="K29">
            <v>10</v>
          </cell>
          <cell r="L29">
            <v>22</v>
          </cell>
        </row>
        <row r="30">
          <cell r="C30">
            <v>6838</v>
          </cell>
          <cell r="E30">
            <v>4068.875</v>
          </cell>
          <cell r="J30">
            <v>3965.2524452313987</v>
          </cell>
          <cell r="K30">
            <v>11</v>
          </cell>
          <cell r="L30">
            <v>23</v>
          </cell>
        </row>
        <row r="31">
          <cell r="C31">
            <v>8357</v>
          </cell>
          <cell r="E31">
            <v>4107.166666666667</v>
          </cell>
          <cell r="J31">
            <v>3792.6604152928126</v>
          </cell>
          <cell r="K31">
            <v>12</v>
          </cell>
          <cell r="L31">
            <v>24</v>
          </cell>
        </row>
        <row r="32">
          <cell r="C32">
            <v>3113</v>
          </cell>
          <cell r="E32">
            <v>4148.416666666666</v>
          </cell>
          <cell r="J32">
            <v>4443.3919069274</v>
          </cell>
          <cell r="K32">
            <v>1</v>
          </cell>
          <cell r="L32">
            <v>25</v>
          </cell>
        </row>
        <row r="33">
          <cell r="C33">
            <v>3006</v>
          </cell>
          <cell r="E33">
            <v>4150.333333333333</v>
          </cell>
          <cell r="J33">
            <v>4671.740493785641</v>
          </cell>
          <cell r="K33">
            <v>2</v>
          </cell>
          <cell r="L33">
            <v>26</v>
          </cell>
        </row>
        <row r="34">
          <cell r="C34">
            <v>4047</v>
          </cell>
          <cell r="E34">
            <v>4139.833333333333</v>
          </cell>
          <cell r="J34">
            <v>5104.698162729734</v>
          </cell>
          <cell r="K34">
            <v>3</v>
          </cell>
          <cell r="L34">
            <v>27</v>
          </cell>
        </row>
        <row r="35">
          <cell r="C35">
            <v>3523</v>
          </cell>
          <cell r="E35">
            <v>4167.791666666666</v>
          </cell>
          <cell r="J35">
            <v>4144.383355117753</v>
          </cell>
          <cell r="K35">
            <v>4</v>
          </cell>
          <cell r="L35">
            <v>28</v>
          </cell>
        </row>
        <row r="36">
          <cell r="C36">
            <v>3937</v>
          </cell>
          <cell r="E36">
            <v>4230.833333333334</v>
          </cell>
          <cell r="J36">
            <v>4485.439187993773</v>
          </cell>
          <cell r="K36">
            <v>5</v>
          </cell>
          <cell r="L36">
            <v>29</v>
          </cell>
        </row>
        <row r="37">
          <cell r="C37">
            <v>3988</v>
          </cell>
          <cell r="E37">
            <v>4300.541666666667</v>
          </cell>
          <cell r="J37">
            <v>4611.302437715753</v>
          </cell>
          <cell r="K37">
            <v>6</v>
          </cell>
          <cell r="L37">
            <v>30</v>
          </cell>
        </row>
        <row r="38">
          <cell r="C38">
            <v>3260</v>
          </cell>
          <cell r="E38">
            <v>4348.833333333334</v>
          </cell>
          <cell r="J38">
            <v>4302.564709058308</v>
          </cell>
          <cell r="K38">
            <v>7</v>
          </cell>
          <cell r="L38">
            <v>31</v>
          </cell>
        </row>
        <row r="39">
          <cell r="C39">
            <v>1573</v>
          </cell>
          <cell r="E39">
            <v>4363.166666666666</v>
          </cell>
          <cell r="J39">
            <v>3270.870440585098</v>
          </cell>
          <cell r="K39">
            <v>8</v>
          </cell>
          <cell r="L39">
            <v>32</v>
          </cell>
        </row>
        <row r="40">
          <cell r="C40">
            <v>3529</v>
          </cell>
          <cell r="E40">
            <v>4352.875</v>
          </cell>
          <cell r="J40">
            <v>3732.1899748988435</v>
          </cell>
          <cell r="K40">
            <v>9</v>
          </cell>
          <cell r="L40">
            <v>33</v>
          </cell>
        </row>
        <row r="41">
          <cell r="C41">
            <v>5211</v>
          </cell>
          <cell r="E41">
            <v>4380.458333333334</v>
          </cell>
          <cell r="J41">
            <v>4479.712330097649</v>
          </cell>
          <cell r="K41">
            <v>10</v>
          </cell>
          <cell r="L41">
            <v>34</v>
          </cell>
        </row>
        <row r="42">
          <cell r="C42">
            <v>7614</v>
          </cell>
          <cell r="E42">
            <v>4446.458333333334</v>
          </cell>
          <cell r="J42">
            <v>4415.243070779741</v>
          </cell>
          <cell r="K42">
            <v>11</v>
          </cell>
          <cell r="L42">
            <v>35</v>
          </cell>
        </row>
        <row r="43">
          <cell r="C43">
            <v>9254</v>
          </cell>
          <cell r="E43">
            <v>4494.125</v>
          </cell>
          <cell r="J43">
            <v>4199.746258599938</v>
          </cell>
          <cell r="K43">
            <v>12</v>
          </cell>
          <cell r="L43">
            <v>36</v>
          </cell>
        </row>
        <row r="44">
          <cell r="C44">
            <v>3375</v>
          </cell>
          <cell r="E44">
            <v>4533.875</v>
          </cell>
          <cell r="J44">
            <v>4817.361929290066</v>
          </cell>
          <cell r="K44">
            <v>1</v>
          </cell>
          <cell r="L44">
            <v>37</v>
          </cell>
        </row>
        <row r="45">
          <cell r="C45">
            <v>3088</v>
          </cell>
          <cell r="E45">
            <v>4678.583333333334</v>
          </cell>
          <cell r="J45">
            <v>4799.179855226234</v>
          </cell>
          <cell r="K45">
            <v>2</v>
          </cell>
          <cell r="L45">
            <v>38</v>
          </cell>
        </row>
        <row r="46">
          <cell r="C46">
            <v>3718</v>
          </cell>
          <cell r="E46">
            <v>4856.916666666666</v>
          </cell>
          <cell r="J46">
            <v>4689.712816661515</v>
          </cell>
          <cell r="K46">
            <v>3</v>
          </cell>
          <cell r="L46">
            <v>39</v>
          </cell>
        </row>
        <row r="47">
          <cell r="C47">
            <v>4514</v>
          </cell>
          <cell r="E47">
            <v>4916.25</v>
          </cell>
          <cell r="J47">
            <v>5310.174982969497</v>
          </cell>
          <cell r="K47">
            <v>4</v>
          </cell>
          <cell r="L47">
            <v>40</v>
          </cell>
        </row>
        <row r="48">
          <cell r="C48">
            <v>4530</v>
          </cell>
          <cell r="E48">
            <v>4954.333333333334</v>
          </cell>
          <cell r="J48">
            <v>5161.046360582116</v>
          </cell>
          <cell r="K48">
            <v>5</v>
          </cell>
          <cell r="L48">
            <v>41</v>
          </cell>
        </row>
        <row r="49">
          <cell r="C49">
            <v>4539</v>
          </cell>
          <cell r="E49">
            <v>5041.708333333334</v>
          </cell>
          <cell r="J49">
            <v>5248.420703307875</v>
          </cell>
          <cell r="K49">
            <v>6</v>
          </cell>
          <cell r="L49">
            <v>42</v>
          </cell>
        </row>
        <row r="50">
          <cell r="C50">
            <v>3663</v>
          </cell>
          <cell r="E50">
            <v>5110.666666666667</v>
          </cell>
          <cell r="J50">
            <v>4834.446174625945</v>
          </cell>
          <cell r="K50">
            <v>7</v>
          </cell>
          <cell r="L50">
            <v>43</v>
          </cell>
        </row>
        <row r="51">
          <cell r="C51">
            <v>4643</v>
          </cell>
          <cell r="E51">
            <v>5171.583333333334</v>
          </cell>
          <cell r="J51">
            <v>9654.578166329695</v>
          </cell>
          <cell r="K51">
            <v>8</v>
          </cell>
          <cell r="L51">
            <v>44</v>
          </cell>
        </row>
        <row r="52">
          <cell r="C52">
            <v>4739</v>
          </cell>
          <cell r="E52">
            <v>5239.916666666666</v>
          </cell>
          <cell r="J52">
            <v>5011.858399276174</v>
          </cell>
          <cell r="K52">
            <v>9</v>
          </cell>
          <cell r="L52">
            <v>45</v>
          </cell>
        </row>
        <row r="53">
          <cell r="C53">
            <v>5425</v>
          </cell>
          <cell r="E53">
            <v>5241.833333333333</v>
          </cell>
          <cell r="J53">
            <v>4663.680558583716</v>
          </cell>
          <cell r="K53">
            <v>10</v>
          </cell>
          <cell r="L53">
            <v>46</v>
          </cell>
        </row>
        <row r="54">
          <cell r="C54">
            <v>8314</v>
          </cell>
          <cell r="E54">
            <v>5230.458333333333</v>
          </cell>
          <cell r="J54">
            <v>4821.16244949603</v>
          </cell>
          <cell r="K54">
            <v>11</v>
          </cell>
          <cell r="L54">
            <v>47</v>
          </cell>
        </row>
        <row r="55">
          <cell r="C55">
            <v>10651</v>
          </cell>
          <cell r="E55">
            <v>5244.333333333333</v>
          </cell>
          <cell r="J55">
            <v>4833.7472876969905</v>
          </cell>
          <cell r="K55">
            <v>12</v>
          </cell>
          <cell r="L55">
            <v>48</v>
          </cell>
        </row>
        <row r="56">
          <cell r="C56">
            <v>3633</v>
          </cell>
          <cell r="E56">
            <v>5265.916666666666</v>
          </cell>
          <cell r="J56">
            <v>5185.622485662462</v>
          </cell>
          <cell r="K56">
            <v>1</v>
          </cell>
          <cell r="L56">
            <v>49</v>
          </cell>
        </row>
        <row r="57">
          <cell r="C57">
            <v>4292</v>
          </cell>
          <cell r="E57">
            <v>5156.833333333334</v>
          </cell>
          <cell r="J57">
            <v>6670.362674427136</v>
          </cell>
          <cell r="K57">
            <v>2</v>
          </cell>
          <cell r="L57">
            <v>50</v>
          </cell>
        </row>
        <row r="58">
          <cell r="C58">
            <v>4154</v>
          </cell>
          <cell r="E58">
            <v>5048.041666666667</v>
          </cell>
          <cell r="J58">
            <v>5239.663001724564</v>
          </cell>
          <cell r="K58">
            <v>3</v>
          </cell>
          <cell r="L58">
            <v>51</v>
          </cell>
        </row>
        <row r="59">
          <cell r="C59">
            <v>4124</v>
          </cell>
          <cell r="E59">
            <v>5123.291666666667</v>
          </cell>
          <cell r="J59">
            <v>4851.387157679708</v>
          </cell>
          <cell r="K59">
            <v>4</v>
          </cell>
          <cell r="L59">
            <v>52</v>
          </cell>
        </row>
        <row r="60">
          <cell r="C60">
            <v>4647</v>
          </cell>
          <cell r="E60">
            <v>5250</v>
          </cell>
          <cell r="J60">
            <v>5294.344908968012</v>
          </cell>
          <cell r="K60">
            <v>5</v>
          </cell>
          <cell r="L60">
            <v>53</v>
          </cell>
        </row>
        <row r="61">
          <cell r="C61">
            <v>4755</v>
          </cell>
          <cell r="E61">
            <v>5342.666666666666</v>
          </cell>
          <cell r="J61">
            <v>5498.180313775929</v>
          </cell>
          <cell r="K61">
            <v>6</v>
          </cell>
          <cell r="L61">
            <v>54</v>
          </cell>
        </row>
        <row r="62">
          <cell r="C62">
            <v>3965</v>
          </cell>
          <cell r="E62">
            <v>5386.958333333334</v>
          </cell>
          <cell r="J62">
            <v>5233.027322520304</v>
          </cell>
          <cell r="K62">
            <v>7</v>
          </cell>
          <cell r="L62">
            <v>55</v>
          </cell>
        </row>
        <row r="63">
          <cell r="C63">
            <v>1723</v>
          </cell>
          <cell r="E63">
            <v>5388.958333333334</v>
          </cell>
          <cell r="J63">
            <v>3582.7779841882543</v>
          </cell>
          <cell r="K63">
            <v>8</v>
          </cell>
          <cell r="L63">
            <v>56</v>
          </cell>
        </row>
        <row r="64">
          <cell r="C64">
            <v>5048</v>
          </cell>
          <cell r="E64">
            <v>5389.833333333334</v>
          </cell>
          <cell r="J64">
            <v>5338.649757236997</v>
          </cell>
          <cell r="K64">
            <v>9</v>
          </cell>
          <cell r="L64">
            <v>57</v>
          </cell>
        </row>
        <row r="65">
          <cell r="C65">
            <v>6922</v>
          </cell>
          <cell r="E65">
            <v>5411</v>
          </cell>
          <cell r="J65">
            <v>5950.598493367093</v>
          </cell>
          <cell r="K65">
            <v>10</v>
          </cell>
          <cell r="L65">
            <v>58</v>
          </cell>
        </row>
        <row r="66">
          <cell r="C66">
            <v>9858</v>
          </cell>
          <cell r="E66">
            <v>5430.333333333333</v>
          </cell>
          <cell r="J66">
            <v>5716.504621978814</v>
          </cell>
          <cell r="K66">
            <v>11</v>
          </cell>
          <cell r="L66">
            <v>59</v>
          </cell>
        </row>
        <row r="67">
          <cell r="C67">
            <v>11331</v>
          </cell>
          <cell r="E67">
            <v>5440.083333333333</v>
          </cell>
          <cell r="J67">
            <v>5142.351940371289</v>
          </cell>
          <cell r="K67">
            <v>12</v>
          </cell>
          <cell r="L67">
            <v>60</v>
          </cell>
        </row>
        <row r="68">
          <cell r="C68">
            <v>4016</v>
          </cell>
          <cell r="E68">
            <v>5418.416666666666</v>
          </cell>
          <cell r="J68">
            <v>5732.303854230786</v>
          </cell>
          <cell r="K68">
            <v>1</v>
          </cell>
          <cell r="L68">
            <v>61</v>
          </cell>
        </row>
        <row r="69">
          <cell r="C69">
            <v>3957</v>
          </cell>
          <cell r="E69">
            <v>5404.083333333334</v>
          </cell>
          <cell r="J69">
            <v>6149.726258785689</v>
          </cell>
          <cell r="K69">
            <v>2</v>
          </cell>
          <cell r="L69">
            <v>62</v>
          </cell>
        </row>
        <row r="70">
          <cell r="C70">
            <v>4510</v>
          </cell>
          <cell r="E70">
            <v>5415.416666666667</v>
          </cell>
          <cell r="J70">
            <v>5688.704895950358</v>
          </cell>
          <cell r="K70">
            <v>3</v>
          </cell>
          <cell r="L70">
            <v>63</v>
          </cell>
        </row>
        <row r="71">
          <cell r="C71">
            <v>4276</v>
          </cell>
          <cell r="E71">
            <v>5420.583333333334</v>
          </cell>
          <cell r="J71">
            <v>5030.196771638805</v>
          </cell>
          <cell r="K71">
            <v>4</v>
          </cell>
          <cell r="L71">
            <v>64</v>
          </cell>
        </row>
        <row r="72">
          <cell r="C72">
            <v>4959</v>
          </cell>
          <cell r="E72">
            <v>5457.875</v>
          </cell>
          <cell r="J72">
            <v>5649.807704663734</v>
          </cell>
          <cell r="K72">
            <v>5</v>
          </cell>
          <cell r="L72">
            <v>65</v>
          </cell>
        </row>
        <row r="73">
          <cell r="C73">
            <v>4677</v>
          </cell>
          <cell r="E73">
            <v>5604.958333333334</v>
          </cell>
          <cell r="J73">
            <v>5407.989343329132</v>
          </cell>
          <cell r="K73">
            <v>6</v>
          </cell>
          <cell r="L73">
            <v>66</v>
          </cell>
        </row>
        <row r="74">
          <cell r="C74">
            <v>3523</v>
          </cell>
          <cell r="E74">
            <v>5655.291666666667</v>
          </cell>
          <cell r="J74">
            <v>4649.673457059024</v>
          </cell>
          <cell r="K74">
            <v>7</v>
          </cell>
          <cell r="L74">
            <v>67</v>
          </cell>
        </row>
        <row r="75">
          <cell r="C75">
            <v>1821</v>
          </cell>
          <cell r="E75">
            <v>5553.833333333334</v>
          </cell>
          <cell r="J75">
            <v>3786.5575793423163</v>
          </cell>
          <cell r="K75">
            <v>8</v>
          </cell>
          <cell r="L75">
            <v>68</v>
          </cell>
        </row>
        <row r="76">
          <cell r="C76">
            <v>5222</v>
          </cell>
          <cell r="E76">
            <v>5460.5</v>
          </cell>
          <cell r="J76">
            <v>5522.668191816878</v>
          </cell>
          <cell r="K76">
            <v>9</v>
          </cell>
          <cell r="L76">
            <v>69</v>
          </cell>
        </row>
        <row r="77">
          <cell r="C77">
            <v>6872</v>
          </cell>
          <cell r="E77">
            <v>5388.916666666666</v>
          </cell>
          <cell r="J77">
            <v>5907.615262412405</v>
          </cell>
          <cell r="K77">
            <v>10</v>
          </cell>
          <cell r="L77">
            <v>70</v>
          </cell>
        </row>
        <row r="78">
          <cell r="C78">
            <v>10803</v>
          </cell>
          <cell r="E78">
            <v>5282</v>
          </cell>
          <cell r="J78">
            <v>6264.495783245803</v>
          </cell>
          <cell r="K78">
            <v>11</v>
          </cell>
          <cell r="L78">
            <v>71</v>
          </cell>
        </row>
        <row r="79">
          <cell r="C79">
            <v>13916</v>
          </cell>
          <cell r="E79">
            <v>5168.625</v>
          </cell>
          <cell r="J79">
            <v>6315.503450905203</v>
          </cell>
          <cell r="K79">
            <v>12</v>
          </cell>
          <cell r="L79">
            <v>72</v>
          </cell>
        </row>
        <row r="80">
          <cell r="C80">
            <v>2639</v>
          </cell>
          <cell r="E80">
            <v>5168.75</v>
          </cell>
          <cell r="J80">
            <v>3766.8201870804396</v>
          </cell>
          <cell r="K80">
            <v>1</v>
          </cell>
          <cell r="L80">
            <v>73</v>
          </cell>
        </row>
        <row r="81">
          <cell r="C81">
            <v>2899</v>
          </cell>
          <cell r="E81">
            <v>5194</v>
          </cell>
          <cell r="J81">
            <v>4505.447668491209</v>
          </cell>
          <cell r="K81">
            <v>2</v>
          </cell>
          <cell r="L81">
            <v>74</v>
          </cell>
        </row>
        <row r="82">
          <cell r="C82">
            <v>3328</v>
          </cell>
          <cell r="E82">
            <v>5190.291666666666</v>
          </cell>
          <cell r="J82">
            <v>4197.784898829887</v>
          </cell>
          <cell r="K82">
            <v>3</v>
          </cell>
          <cell r="L82">
            <v>75</v>
          </cell>
        </row>
        <row r="83">
          <cell r="C83">
            <v>3740</v>
          </cell>
          <cell r="E83">
            <v>5171.583333333334</v>
          </cell>
          <cell r="J83">
            <v>4399.657606625148</v>
          </cell>
          <cell r="K83">
            <v>4</v>
          </cell>
          <cell r="L83">
            <v>76</v>
          </cell>
        </row>
        <row r="84">
          <cell r="C84">
            <v>2929</v>
          </cell>
          <cell r="E84">
            <v>5112.875</v>
          </cell>
          <cell r="J84">
            <v>3337.0209249768254</v>
          </cell>
          <cell r="K84">
            <v>5</v>
          </cell>
          <cell r="L84">
            <v>77</v>
          </cell>
        </row>
        <row r="85">
          <cell r="C85">
            <v>3986</v>
          </cell>
          <cell r="E85">
            <v>5037.791666666666</v>
          </cell>
          <cell r="J85">
            <v>4608.989848729938</v>
          </cell>
          <cell r="K85">
            <v>6</v>
          </cell>
          <cell r="L85">
            <v>78</v>
          </cell>
        </row>
        <row r="86">
          <cell r="C86">
            <v>4217</v>
          </cell>
          <cell r="E86">
            <v>5056.708333333334</v>
          </cell>
          <cell r="J86">
            <v>5565.618214140762</v>
          </cell>
          <cell r="K86">
            <v>7</v>
          </cell>
          <cell r="L86">
            <v>79</v>
          </cell>
        </row>
        <row r="87">
          <cell r="C87">
            <v>1733</v>
          </cell>
          <cell r="E87">
            <v>5121.625</v>
          </cell>
          <cell r="J87">
            <v>3603.571820428465</v>
          </cell>
          <cell r="K87">
            <v>8</v>
          </cell>
          <cell r="L87">
            <v>80</v>
          </cell>
        </row>
        <row r="88">
          <cell r="C88">
            <v>5221</v>
          </cell>
          <cell r="E88">
            <v>5172.5</v>
          </cell>
          <cell r="J88">
            <v>5521.610614606649</v>
          </cell>
          <cell r="K88">
            <v>9</v>
          </cell>
          <cell r="L88">
            <v>81</v>
          </cell>
        </row>
        <row r="89">
          <cell r="C89">
            <v>6424</v>
          </cell>
          <cell r="E89">
            <v>5259.75</v>
          </cell>
          <cell r="J89">
            <v>5522.485513058395</v>
          </cell>
          <cell r="K89">
            <v>10</v>
          </cell>
          <cell r="L89">
            <v>82</v>
          </cell>
        </row>
        <row r="90">
          <cell r="C90">
            <v>9842</v>
          </cell>
          <cell r="E90">
            <v>5394.208333333333</v>
          </cell>
          <cell r="J90">
            <v>5707.226464751013</v>
          </cell>
          <cell r="K90">
            <v>11</v>
          </cell>
          <cell r="L90">
            <v>83</v>
          </cell>
        </row>
        <row r="91">
          <cell r="C91">
            <v>13075</v>
          </cell>
          <cell r="E91">
            <v>5517.416666666666</v>
          </cell>
          <cell r="J91">
            <v>5933.832108406548</v>
          </cell>
          <cell r="K91">
            <v>12</v>
          </cell>
          <cell r="L91">
            <v>84</v>
          </cell>
        </row>
        <row r="92">
          <cell r="C92">
            <v>3934</v>
          </cell>
          <cell r="E92">
            <v>5570.791666666666</v>
          </cell>
          <cell r="J92">
            <v>5615.2598014302575</v>
          </cell>
          <cell r="K92">
            <v>1</v>
          </cell>
          <cell r="L92">
            <v>85</v>
          </cell>
        </row>
        <row r="93">
          <cell r="C93">
            <v>3162</v>
          </cell>
          <cell r="E93">
            <v>5584.166666666666</v>
          </cell>
          <cell r="J93">
            <v>4914.186108233599</v>
          </cell>
          <cell r="K93">
            <v>2</v>
          </cell>
          <cell r="L93">
            <v>86</v>
          </cell>
        </row>
        <row r="94">
          <cell r="C94">
            <v>4286</v>
          </cell>
          <cell r="E94">
            <v>5609.833333333334</v>
          </cell>
          <cell r="J94">
            <v>5406.161681606039</v>
          </cell>
          <cell r="K94">
            <v>3</v>
          </cell>
          <cell r="L94">
            <v>87</v>
          </cell>
        </row>
        <row r="95">
          <cell r="C95">
            <v>4876</v>
          </cell>
          <cell r="E95">
            <v>5662.625</v>
          </cell>
          <cell r="J95">
            <v>5736.024195161556</v>
          </cell>
          <cell r="K95">
            <v>4</v>
          </cell>
          <cell r="L95">
            <v>88</v>
          </cell>
        </row>
        <row r="96">
          <cell r="C96">
            <v>5020</v>
          </cell>
          <cell r="E96">
            <v>5675.125</v>
          </cell>
          <cell r="J96">
            <v>5719.305238437577</v>
          </cell>
          <cell r="K96">
            <v>5</v>
          </cell>
          <cell r="L96">
            <v>89</v>
          </cell>
        </row>
        <row r="97">
          <cell r="C97">
            <v>4852</v>
          </cell>
          <cell r="E97">
            <v>5643.708333333334</v>
          </cell>
          <cell r="J97">
            <v>5610.340879587972</v>
          </cell>
          <cell r="K97">
            <v>6</v>
          </cell>
          <cell r="L97">
            <v>90</v>
          </cell>
        </row>
        <row r="98">
          <cell r="C98">
            <v>4632</v>
          </cell>
          <cell r="E98">
            <v>5640.25</v>
          </cell>
          <cell r="J98">
            <v>6113.337341214135</v>
          </cell>
          <cell r="K98">
            <v>7</v>
          </cell>
          <cell r="L98">
            <v>91</v>
          </cell>
        </row>
        <row r="99">
          <cell r="C99">
            <v>1639</v>
          </cell>
          <cell r="E99">
            <v>5674.25</v>
          </cell>
          <cell r="J99">
            <v>3408.109759770487</v>
          </cell>
          <cell r="K99">
            <v>8</v>
          </cell>
          <cell r="L99">
            <v>92</v>
          </cell>
        </row>
        <row r="100">
          <cell r="C100">
            <v>5931</v>
          </cell>
          <cell r="E100">
            <v>5703.125</v>
          </cell>
          <cell r="J100">
            <v>6272.49043386938</v>
          </cell>
          <cell r="K100">
            <v>9</v>
          </cell>
          <cell r="L100">
            <v>93</v>
          </cell>
        </row>
        <row r="101">
          <cell r="C101">
            <v>6981</v>
          </cell>
          <cell r="E101">
            <v>5709.291666666666</v>
          </cell>
          <cell r="J101">
            <v>6001.318705893626</v>
          </cell>
          <cell r="K101">
            <v>10</v>
          </cell>
          <cell r="L101">
            <v>94</v>
          </cell>
        </row>
        <row r="102">
          <cell r="C102">
            <v>9585</v>
          </cell>
          <cell r="E102">
            <v>5715.5</v>
          </cell>
          <cell r="J102">
            <v>5558.196064279462</v>
          </cell>
          <cell r="K102">
            <v>11</v>
          </cell>
          <cell r="L102">
            <v>95</v>
          </cell>
        </row>
        <row r="103">
          <cell r="C103">
            <v>12578</v>
          </cell>
          <cell r="E103">
            <v>5704.583333333334</v>
          </cell>
          <cell r="J103">
            <v>5708.278413731362</v>
          </cell>
          <cell r="K103">
            <v>12</v>
          </cell>
          <cell r="L103">
            <v>96</v>
          </cell>
        </row>
        <row r="104">
          <cell r="C104">
            <v>4348</v>
          </cell>
          <cell r="E104">
            <v>5548.125</v>
          </cell>
          <cell r="J104">
            <v>6206.189531423172</v>
          </cell>
          <cell r="K104">
            <v>1</v>
          </cell>
          <cell r="L104">
            <v>97</v>
          </cell>
        </row>
        <row r="105">
          <cell r="C105">
            <v>3564</v>
          </cell>
          <cell r="J105">
            <v>5538.949807003335</v>
          </cell>
          <cell r="K105">
            <v>2</v>
          </cell>
          <cell r="L105">
            <v>98</v>
          </cell>
        </row>
        <row r="106">
          <cell r="C106">
            <v>4577</v>
          </cell>
          <cell r="J106">
            <v>5773.2155895265605</v>
          </cell>
          <cell r="K106">
            <v>3</v>
          </cell>
          <cell r="L106">
            <v>99</v>
          </cell>
        </row>
        <row r="107">
          <cell r="C107">
            <v>4733</v>
          </cell>
          <cell r="J107">
            <v>5567.801992555301</v>
          </cell>
          <cell r="K107">
            <v>4</v>
          </cell>
          <cell r="L107">
            <v>100</v>
          </cell>
        </row>
        <row r="108">
          <cell r="C108">
            <v>5312</v>
          </cell>
          <cell r="J108">
            <v>6051.981957486138</v>
          </cell>
          <cell r="K108">
            <v>5</v>
          </cell>
          <cell r="L108">
            <v>101</v>
          </cell>
        </row>
        <row r="109">
          <cell r="C109">
            <v>4298</v>
          </cell>
          <cell r="J109">
            <v>4969.753730517128</v>
          </cell>
          <cell r="K109">
            <v>6</v>
          </cell>
          <cell r="L109">
            <v>102</v>
          </cell>
        </row>
        <row r="110">
          <cell r="C110">
            <v>1431</v>
          </cell>
          <cell r="J110">
            <v>1888.6411345590302</v>
          </cell>
          <cell r="K110">
            <v>7</v>
          </cell>
          <cell r="L110">
            <v>103</v>
          </cell>
        </row>
        <row r="183">
          <cell r="N183">
            <v>3872.348996298353</v>
          </cell>
          <cell r="T183">
            <v>2712.932524966615</v>
          </cell>
          <cell r="V183">
            <v>-102.06747503338511</v>
          </cell>
        </row>
        <row r="184">
          <cell r="N184">
            <v>3890.918556305298</v>
          </cell>
          <cell r="T184">
            <v>2503.5853759026004</v>
          </cell>
          <cell r="V184">
            <v>-168.4146240973996</v>
          </cell>
        </row>
        <row r="185">
          <cell r="N185">
            <v>3909.4881163122423</v>
          </cell>
          <cell r="T185">
            <v>3099.4385764534613</v>
          </cell>
          <cell r="V185">
            <v>346.43857645346134</v>
          </cell>
        </row>
        <row r="186">
          <cell r="N186">
            <v>3928.057676319187</v>
          </cell>
          <cell r="T186">
            <v>3339.1088632241904</v>
          </cell>
          <cell r="V186">
            <v>617.1088632241904</v>
          </cell>
        </row>
        <row r="187">
          <cell r="N187">
            <v>3946.627236326132</v>
          </cell>
          <cell r="T187">
            <v>3464.0691308459564</v>
          </cell>
          <cell r="V187">
            <v>518.0691308459564</v>
          </cell>
        </row>
        <row r="188">
          <cell r="N188">
            <v>3965.1967963330767</v>
          </cell>
          <cell r="T188">
            <v>3429.2274335425095</v>
          </cell>
          <cell r="V188">
            <v>393.2274335425095</v>
          </cell>
        </row>
        <row r="189">
          <cell r="N189">
            <v>3983.766356340021</v>
          </cell>
          <cell r="T189">
            <v>3018.4504359286952</v>
          </cell>
          <cell r="V189">
            <v>736.4504359286952</v>
          </cell>
        </row>
        <row r="190">
          <cell r="N190">
            <v>4002.335916346966</v>
          </cell>
          <cell r="T190">
            <v>1924.7703358398987</v>
          </cell>
          <cell r="V190">
            <v>-287.22966416010127</v>
          </cell>
        </row>
        <row r="191">
          <cell r="N191">
            <v>4020.9054763539107</v>
          </cell>
          <cell r="T191">
            <v>3801.997090578849</v>
          </cell>
          <cell r="V191">
            <v>879.9970905788491</v>
          </cell>
        </row>
        <row r="192">
          <cell r="N192">
            <v>4039.4750363608555</v>
          </cell>
          <cell r="T192">
            <v>4698.896461063065</v>
          </cell>
          <cell r="V192">
            <v>397.89646106306463</v>
          </cell>
        </row>
        <row r="193">
          <cell r="N193">
            <v>4058.0445963678</v>
          </cell>
          <cell r="T193">
            <v>6998.018243033624</v>
          </cell>
          <cell r="V193">
            <v>1234.0182430336235</v>
          </cell>
        </row>
        <row r="194">
          <cell r="N194">
            <v>4076.6141563747447</v>
          </cell>
          <cell r="T194">
            <v>8982.682543223027</v>
          </cell>
          <cell r="V194">
            <v>1670.682543223027</v>
          </cell>
        </row>
        <row r="195">
          <cell r="N195">
            <v>4095.1837163816895</v>
          </cell>
          <cell r="T195">
            <v>2869.0485053144093</v>
          </cell>
          <cell r="V195">
            <v>328.04850531440934</v>
          </cell>
        </row>
        <row r="196">
          <cell r="N196">
            <v>4113.753276388634</v>
          </cell>
          <cell r="T196">
            <v>2646.966877820683</v>
          </cell>
          <cell r="V196">
            <v>173.96687782068284</v>
          </cell>
        </row>
        <row r="197">
          <cell r="N197">
            <v>4132.322836395579</v>
          </cell>
          <cell r="T197">
            <v>3276.101737218097</v>
          </cell>
          <cell r="V197">
            <v>245.1017372180968</v>
          </cell>
        </row>
        <row r="198">
          <cell r="N198">
            <v>4150.892396402523</v>
          </cell>
          <cell r="T198">
            <v>3528.533115660724</v>
          </cell>
          <cell r="V198">
            <v>273.533115660724</v>
          </cell>
        </row>
        <row r="199">
          <cell r="N199">
            <v>4169.461956409468</v>
          </cell>
          <cell r="T199">
            <v>3659.6576242350484</v>
          </cell>
          <cell r="V199">
            <v>-116.34237576495161</v>
          </cell>
        </row>
        <row r="200">
          <cell r="N200">
            <v>4188.031516416413</v>
          </cell>
          <cell r="T200">
            <v>3621.9419378925113</v>
          </cell>
          <cell r="V200">
            <v>391.9419378925113</v>
          </cell>
        </row>
        <row r="201">
          <cell r="N201">
            <v>4206.601076423358</v>
          </cell>
          <cell r="T201">
            <v>3187.289543901268</v>
          </cell>
          <cell r="V201">
            <v>159.2895439012682</v>
          </cell>
        </row>
        <row r="202">
          <cell r="N202">
            <v>4225.170636430303</v>
          </cell>
          <cell r="T202">
            <v>2031.934169155286</v>
          </cell>
          <cell r="V202">
            <v>272.9341691552861</v>
          </cell>
        </row>
        <row r="203">
          <cell r="N203">
            <v>4243.7401964372475</v>
          </cell>
          <cell r="T203">
            <v>4012.700118147913</v>
          </cell>
          <cell r="V203">
            <v>417.70011814791314</v>
          </cell>
        </row>
        <row r="204">
          <cell r="N204">
            <v>4262.309756444191</v>
          </cell>
          <cell r="T204">
            <v>4958.107687318067</v>
          </cell>
          <cell r="V204">
            <v>484.1076873180673</v>
          </cell>
        </row>
        <row r="205">
          <cell r="N205">
            <v>4280.879316451136</v>
          </cell>
          <cell r="T205">
            <v>7382.292343352837</v>
          </cell>
          <cell r="V205">
            <v>544.2923433528367</v>
          </cell>
        </row>
        <row r="206">
          <cell r="N206">
            <v>4299.448876458081</v>
          </cell>
          <cell r="T206">
            <v>9473.691373918107</v>
          </cell>
          <cell r="V206">
            <v>1116.6913739181073</v>
          </cell>
        </row>
        <row r="207">
          <cell r="N207">
            <v>4318.018436465026</v>
          </cell>
          <cell r="T207">
            <v>3025.1644856622033</v>
          </cell>
          <cell r="V207">
            <v>-87.83551433779667</v>
          </cell>
        </row>
        <row r="208">
          <cell r="N208">
            <v>4336.587996471971</v>
          </cell>
          <cell r="T208">
            <v>2790.3483797387653</v>
          </cell>
          <cell r="V208">
            <v>-215.6516202612347</v>
          </cell>
        </row>
        <row r="209">
          <cell r="N209">
            <v>4355.1575564789155</v>
          </cell>
          <cell r="T209">
            <v>3452.7648979827327</v>
          </cell>
          <cell r="V209">
            <v>-594.2351020172673</v>
          </cell>
        </row>
        <row r="210">
          <cell r="N210">
            <v>4373.72711648586</v>
          </cell>
          <cell r="T210">
            <v>3717.957368097258</v>
          </cell>
          <cell r="V210">
            <v>194.95736809725804</v>
          </cell>
        </row>
        <row r="211">
          <cell r="N211">
            <v>4392.296676492805</v>
          </cell>
          <cell r="T211">
            <v>3855.2461176241413</v>
          </cell>
          <cell r="V211">
            <v>-81.75388237585867</v>
          </cell>
        </row>
        <row r="212">
          <cell r="N212">
            <v>4410.866236499749</v>
          </cell>
          <cell r="T212">
            <v>3814.6564422425126</v>
          </cell>
          <cell r="V212">
            <v>-173.34355775748736</v>
          </cell>
        </row>
        <row r="213">
          <cell r="N213">
            <v>4429.435796506694</v>
          </cell>
          <cell r="T213">
            <v>3356.1286518738407</v>
          </cell>
          <cell r="V213">
            <v>96.12865187384068</v>
          </cell>
        </row>
        <row r="214">
          <cell r="N214">
            <v>4448.005356513639</v>
          </cell>
          <cell r="T214">
            <v>2139.098002470673</v>
          </cell>
          <cell r="V214">
            <v>566.0980024706728</v>
          </cell>
        </row>
        <row r="215">
          <cell r="N215">
            <v>4466.574916520583</v>
          </cell>
          <cell r="T215">
            <v>4223.403145716976</v>
          </cell>
          <cell r="V215">
            <v>694.4031457169758</v>
          </cell>
        </row>
        <row r="216">
          <cell r="N216">
            <v>4485.144476527528</v>
          </cell>
          <cell r="T216">
            <v>5217.31891357307</v>
          </cell>
          <cell r="V216">
            <v>6.318913573069949</v>
          </cell>
        </row>
        <row r="217">
          <cell r="N217">
            <v>4503.714036534473</v>
          </cell>
          <cell r="T217">
            <v>7766.56644367205</v>
          </cell>
          <cell r="V217">
            <v>152.5664436720499</v>
          </cell>
        </row>
        <row r="218">
          <cell r="N218">
            <v>4522.283596541418</v>
          </cell>
          <cell r="T218">
            <v>9964.70020461319</v>
          </cell>
          <cell r="V218">
            <v>710.7002046131893</v>
          </cell>
        </row>
        <row r="219">
          <cell r="N219">
            <v>4540.853156548363</v>
          </cell>
          <cell r="T219">
            <v>3181.2804660099982</v>
          </cell>
          <cell r="V219">
            <v>-193.71953399000176</v>
          </cell>
        </row>
        <row r="220">
          <cell r="N220">
            <v>4559.4227165553075</v>
          </cell>
          <cell r="T220">
            <v>2933.729881656848</v>
          </cell>
          <cell r="V220">
            <v>-154.2701183431518</v>
          </cell>
        </row>
        <row r="221">
          <cell r="N221">
            <v>4577.992276562251</v>
          </cell>
          <cell r="T221">
            <v>3629.4280587473677</v>
          </cell>
          <cell r="V221">
            <v>-88.57194125263231</v>
          </cell>
        </row>
        <row r="222">
          <cell r="N222">
            <v>4596.561836569196</v>
          </cell>
          <cell r="T222">
            <v>3907.3816205337916</v>
          </cell>
          <cell r="V222">
            <v>-606.6183794662084</v>
          </cell>
        </row>
        <row r="223">
          <cell r="N223">
            <v>4615.131396576141</v>
          </cell>
          <cell r="T223">
            <v>4050.834611013233</v>
          </cell>
          <cell r="V223">
            <v>-479.1653889867671</v>
          </cell>
        </row>
        <row r="224">
          <cell r="N224">
            <v>4633.700956583086</v>
          </cell>
          <cell r="T224">
            <v>4007.3709465925144</v>
          </cell>
          <cell r="V224">
            <v>-531.6290534074856</v>
          </cell>
        </row>
        <row r="225">
          <cell r="N225">
            <v>4652.270516590031</v>
          </cell>
          <cell r="T225">
            <v>3524.9677598464136</v>
          </cell>
          <cell r="V225">
            <v>-138.03224015358637</v>
          </cell>
        </row>
        <row r="226">
          <cell r="N226">
            <v>4670.840076596975</v>
          </cell>
          <cell r="T226">
            <v>2246.26183578606</v>
          </cell>
          <cell r="V226">
            <v>-2396.73816421394</v>
          </cell>
        </row>
        <row r="227">
          <cell r="N227">
            <v>4689.40963660392</v>
          </cell>
          <cell r="T227">
            <v>4434.106173286041</v>
          </cell>
          <cell r="V227">
            <v>-304.89382671395924</v>
          </cell>
        </row>
        <row r="228">
          <cell r="N228">
            <v>4707.979196610865</v>
          </cell>
          <cell r="T228">
            <v>5476.530139828073</v>
          </cell>
          <cell r="V228">
            <v>51.530139828072606</v>
          </cell>
        </row>
        <row r="229">
          <cell r="N229">
            <v>4726.548756617809</v>
          </cell>
          <cell r="T229">
            <v>8150.840543991262</v>
          </cell>
          <cell r="V229">
            <v>-163.15945600873783</v>
          </cell>
        </row>
        <row r="230">
          <cell r="N230">
            <v>4745.118316624754</v>
          </cell>
          <cell r="T230">
            <v>10455.709035308268</v>
          </cell>
          <cell r="V230">
            <v>-195.29096469173237</v>
          </cell>
        </row>
        <row r="231">
          <cell r="N231">
            <v>4763.687876631699</v>
          </cell>
          <cell r="T231">
            <v>3337.3964463577922</v>
          </cell>
          <cell r="V231">
            <v>-295.60355364220777</v>
          </cell>
        </row>
        <row r="232">
          <cell r="N232">
            <v>4782.257436638643</v>
          </cell>
          <cell r="T232">
            <v>3077.11138357493</v>
          </cell>
          <cell r="V232">
            <v>-1214.8886164250698</v>
          </cell>
        </row>
        <row r="233">
          <cell r="N233">
            <v>4800.826996645588</v>
          </cell>
          <cell r="T233">
            <v>3806.0912195120036</v>
          </cell>
          <cell r="V233">
            <v>-347.9087804879964</v>
          </cell>
        </row>
        <row r="234">
          <cell r="N234">
            <v>4819.396556652533</v>
          </cell>
          <cell r="T234">
            <v>4096.805872970326</v>
          </cell>
          <cell r="V234">
            <v>-27.194127029673837</v>
          </cell>
        </row>
        <row r="235">
          <cell r="N235">
            <v>4837.966116659478</v>
          </cell>
          <cell r="T235">
            <v>4246.423104402325</v>
          </cell>
          <cell r="V235">
            <v>-400.5768955976746</v>
          </cell>
        </row>
        <row r="236">
          <cell r="N236">
            <v>4856.535676666423</v>
          </cell>
          <cell r="T236">
            <v>4200.085450942516</v>
          </cell>
          <cell r="V236">
            <v>-554.9145490574838</v>
          </cell>
        </row>
        <row r="237">
          <cell r="N237">
            <v>4875.1052366733675</v>
          </cell>
          <cell r="T237">
            <v>3693.8068678189866</v>
          </cell>
          <cell r="V237">
            <v>-271.1931321810134</v>
          </cell>
        </row>
        <row r="238">
          <cell r="N238">
            <v>4893.674796680311</v>
          </cell>
          <cell r="T238">
            <v>2353.425669101447</v>
          </cell>
          <cell r="V238">
            <v>630.425669101447</v>
          </cell>
        </row>
        <row r="239">
          <cell r="N239">
            <v>4912.244356687256</v>
          </cell>
          <cell r="T239">
            <v>4644.809200855104</v>
          </cell>
          <cell r="V239">
            <v>-403.1907991448961</v>
          </cell>
        </row>
        <row r="240">
          <cell r="N240">
            <v>4930.813916694201</v>
          </cell>
          <cell r="T240">
            <v>5735.741366083074</v>
          </cell>
          <cell r="V240">
            <v>-1186.2586339169256</v>
          </cell>
        </row>
        <row r="241">
          <cell r="N241">
            <v>4949.383476701146</v>
          </cell>
          <cell r="T241">
            <v>8535.114644310475</v>
          </cell>
          <cell r="V241">
            <v>-1322.8853556895247</v>
          </cell>
        </row>
        <row r="242">
          <cell r="N242">
            <v>4967.953036708091</v>
          </cell>
          <cell r="T242">
            <v>10946.71786600335</v>
          </cell>
          <cell r="V242">
            <v>-384.2821339966504</v>
          </cell>
        </row>
        <row r="243">
          <cell r="N243">
            <v>4986.522596715035</v>
          </cell>
          <cell r="T243">
            <v>3493.5124267055867</v>
          </cell>
          <cell r="V243">
            <v>-522.4875732944133</v>
          </cell>
        </row>
        <row r="244">
          <cell r="N244">
            <v>5005.09215672198</v>
          </cell>
          <cell r="T244">
            <v>3220.492885493013</v>
          </cell>
          <cell r="V244">
            <v>-736.5071145069869</v>
          </cell>
        </row>
        <row r="245">
          <cell r="N245">
            <v>5023.661716728925</v>
          </cell>
          <cell r="T245">
            <v>3982.7543802766395</v>
          </cell>
          <cell r="V245">
            <v>-527.2456197233605</v>
          </cell>
        </row>
        <row r="246">
          <cell r="N246">
            <v>5042.231276735869</v>
          </cell>
          <cell r="T246">
            <v>4286.230125406859</v>
          </cell>
          <cell r="V246">
            <v>10.23012540685886</v>
          </cell>
        </row>
        <row r="247">
          <cell r="N247">
            <v>5060.800836742814</v>
          </cell>
          <cell r="T247">
            <v>4442.011597791417</v>
          </cell>
          <cell r="V247">
            <v>-516.9884022085826</v>
          </cell>
        </row>
        <row r="248">
          <cell r="N248">
            <v>5079.370396749759</v>
          </cell>
          <cell r="T248">
            <v>4392.799955292518</v>
          </cell>
          <cell r="V248">
            <v>-284.20004470748245</v>
          </cell>
        </row>
        <row r="249">
          <cell r="N249">
            <v>5097.939956756703</v>
          </cell>
          <cell r="T249">
            <v>3862.645975791559</v>
          </cell>
          <cell r="V249">
            <v>339.64597579155907</v>
          </cell>
        </row>
        <row r="250">
          <cell r="N250">
            <v>5116.509516763648</v>
          </cell>
          <cell r="T250">
            <v>2460.5895024168344</v>
          </cell>
          <cell r="V250">
            <v>639.5895024168344</v>
          </cell>
        </row>
        <row r="251">
          <cell r="N251">
            <v>5135.079076770593</v>
          </cell>
          <cell r="T251">
            <v>4855.512228424168</v>
          </cell>
          <cell r="V251">
            <v>-366.4877715758321</v>
          </cell>
        </row>
        <row r="252">
          <cell r="N252">
            <v>5153.648636777538</v>
          </cell>
          <cell r="T252">
            <v>5994.952592338078</v>
          </cell>
          <cell r="V252">
            <v>-877.0474076619221</v>
          </cell>
        </row>
        <row r="253">
          <cell r="N253">
            <v>5172.218196784483</v>
          </cell>
          <cell r="T253">
            <v>8919.388744629689</v>
          </cell>
          <cell r="V253">
            <v>-1883.6112553703115</v>
          </cell>
        </row>
        <row r="254">
          <cell r="N254">
            <v>5190.7877567914275</v>
          </cell>
          <cell r="T254">
            <v>11437.726696698432</v>
          </cell>
          <cell r="V254">
            <v>-2478.2733033015684</v>
          </cell>
        </row>
        <row r="255">
          <cell r="N255">
            <v>5209.357316798371</v>
          </cell>
          <cell r="T255">
            <v>3649.6284070533807</v>
          </cell>
          <cell r="V255">
            <v>1010.6284070533807</v>
          </cell>
        </row>
        <row r="256">
          <cell r="N256">
            <v>5227.926876805316</v>
          </cell>
          <cell r="T256">
            <v>3363.874387411095</v>
          </cell>
          <cell r="V256">
            <v>464.8743874110951</v>
          </cell>
        </row>
        <row r="257">
          <cell r="N257">
            <v>5246.496436812261</v>
          </cell>
          <cell r="T257">
            <v>4159.4175410412745</v>
          </cell>
          <cell r="V257">
            <v>831.4175410412745</v>
          </cell>
        </row>
        <row r="258">
          <cell r="N258">
            <v>5265.065996819206</v>
          </cell>
          <cell r="T258">
            <v>4475.654377843393</v>
          </cell>
          <cell r="V258">
            <v>735.6543778433934</v>
          </cell>
        </row>
        <row r="259">
          <cell r="N259">
            <v>5283.635556826151</v>
          </cell>
          <cell r="T259">
            <v>4637.60009118051</v>
          </cell>
          <cell r="V259">
            <v>1708.6000911805104</v>
          </cell>
        </row>
        <row r="260">
          <cell r="N260">
            <v>5302.205116833095</v>
          </cell>
          <cell r="T260">
            <v>4585.51445964252</v>
          </cell>
          <cell r="V260">
            <v>599.5144596425198</v>
          </cell>
        </row>
        <row r="261">
          <cell r="N261">
            <v>5320.77467684004</v>
          </cell>
          <cell r="T261">
            <v>4031.485083764132</v>
          </cell>
          <cell r="V261">
            <v>-185.514916235868</v>
          </cell>
        </row>
        <row r="262">
          <cell r="N262">
            <v>5339.344236846985</v>
          </cell>
          <cell r="T262">
            <v>2567.753335732222</v>
          </cell>
          <cell r="V262">
            <v>834.7533357322218</v>
          </cell>
        </row>
        <row r="263">
          <cell r="N263">
            <v>5357.91379685393</v>
          </cell>
          <cell r="T263">
            <v>5066.215255993232</v>
          </cell>
          <cell r="V263">
            <v>-154.78474400676805</v>
          </cell>
        </row>
        <row r="264">
          <cell r="N264">
            <v>5376.483356860874</v>
          </cell>
          <cell r="T264">
            <v>6254.16381859308</v>
          </cell>
          <cell r="V264">
            <v>-169.83618140692033</v>
          </cell>
        </row>
        <row r="265">
          <cell r="N265">
            <v>5395.052916867819</v>
          </cell>
          <cell r="T265">
            <v>9303.662844948902</v>
          </cell>
          <cell r="V265">
            <v>-538.3371550510983</v>
          </cell>
        </row>
        <row r="266">
          <cell r="N266">
            <v>5413.622476874763</v>
          </cell>
          <cell r="T266">
            <v>11928.73552739351</v>
          </cell>
          <cell r="V266">
            <v>-1146.26447260649</v>
          </cell>
        </row>
        <row r="267">
          <cell r="N267">
            <v>5432.192036881708</v>
          </cell>
          <cell r="T267">
            <v>3805.744387401175</v>
          </cell>
          <cell r="V267">
            <v>-128.25561259882488</v>
          </cell>
        </row>
        <row r="268">
          <cell r="N268">
            <v>5450.761596888653</v>
          </cell>
          <cell r="T268">
            <v>3507.2558893291775</v>
          </cell>
          <cell r="V268">
            <v>345.25588932917753</v>
          </cell>
        </row>
        <row r="269">
          <cell r="N269">
            <v>5469.331156895598</v>
          </cell>
          <cell r="T269">
            <v>4336.08070180591</v>
          </cell>
          <cell r="V269">
            <v>50.080701805910394</v>
          </cell>
        </row>
        <row r="270">
          <cell r="N270">
            <v>5487.900716902543</v>
          </cell>
          <cell r="T270">
            <v>4665.078630279928</v>
          </cell>
          <cell r="V270">
            <v>-210.9213697200721</v>
          </cell>
        </row>
        <row r="271">
          <cell r="N271">
            <v>5506.470276909487</v>
          </cell>
          <cell r="T271">
            <v>4833.188584569602</v>
          </cell>
          <cell r="V271">
            <v>-186.81141543039757</v>
          </cell>
        </row>
        <row r="272">
          <cell r="N272">
            <v>5525.039836916431</v>
          </cell>
          <cell r="T272">
            <v>4778.228963992521</v>
          </cell>
          <cell r="V272">
            <v>-73.77103600747887</v>
          </cell>
        </row>
        <row r="273">
          <cell r="N273">
            <v>5543.609396923376</v>
          </cell>
          <cell r="T273">
            <v>4200.324191736705</v>
          </cell>
          <cell r="V273">
            <v>-431.67580826329504</v>
          </cell>
        </row>
        <row r="274">
          <cell r="N274">
            <v>5562.178956930321</v>
          </cell>
          <cell r="T274">
            <v>2674.9171690476087</v>
          </cell>
          <cell r="V274">
            <v>1035.9171690476087</v>
          </cell>
        </row>
        <row r="275">
          <cell r="N275">
            <v>5580.748516937266</v>
          </cell>
          <cell r="T275">
            <v>5276.918283562295</v>
          </cell>
          <cell r="V275">
            <v>-654.0817164377049</v>
          </cell>
        </row>
        <row r="276">
          <cell r="N276">
            <v>5599.318076944211</v>
          </cell>
          <cell r="T276">
            <v>6513.375044848082</v>
          </cell>
          <cell r="V276">
            <v>-467.6249551519177</v>
          </cell>
        </row>
        <row r="277">
          <cell r="N277">
            <v>5617.887636951155</v>
          </cell>
          <cell r="T277">
            <v>9687.936945268115</v>
          </cell>
          <cell r="V277">
            <v>102.93694526811487</v>
          </cell>
        </row>
        <row r="278">
          <cell r="N278">
            <v>5636.4571969581</v>
          </cell>
          <cell r="T278">
            <v>12419.744358088592</v>
          </cell>
          <cell r="V278">
            <v>-158.25564191140802</v>
          </cell>
        </row>
        <row r="279">
          <cell r="N279">
            <v>5655.026756965045</v>
          </cell>
          <cell r="T279">
            <v>3961.86036774897</v>
          </cell>
          <cell r="V279">
            <v>-386.13963225103</v>
          </cell>
        </row>
        <row r="280">
          <cell r="N280">
            <v>5673.59631697199</v>
          </cell>
          <cell r="T280">
            <v>3650.6373912472604</v>
          </cell>
          <cell r="V280">
            <v>86.63739124726044</v>
          </cell>
        </row>
        <row r="281">
          <cell r="N281">
            <v>5692.165876978934</v>
          </cell>
          <cell r="T281">
            <v>4512.743862570545</v>
          </cell>
          <cell r="V281">
            <v>-64.25613742945461</v>
          </cell>
        </row>
        <row r="282">
          <cell r="N282">
            <v>5710.735436985879</v>
          </cell>
          <cell r="T282">
            <v>4854.502882716461</v>
          </cell>
          <cell r="V282">
            <v>121.50288271646059</v>
          </cell>
        </row>
        <row r="283">
          <cell r="N283">
            <v>5729.304996992823</v>
          </cell>
          <cell r="T283">
            <v>5028.7770779586945</v>
          </cell>
          <cell r="V283">
            <v>-283.22292204130554</v>
          </cell>
        </row>
        <row r="284">
          <cell r="N284">
            <v>5747.874556999768</v>
          </cell>
          <cell r="T284">
            <v>4970.9434683425225</v>
          </cell>
          <cell r="V284">
            <v>672.9434683425225</v>
          </cell>
        </row>
        <row r="285">
          <cell r="N285">
            <v>5766.444117006713</v>
          </cell>
          <cell r="T285">
            <v>4369.163299709277</v>
          </cell>
          <cell r="V285">
            <v>2938.1632997092775</v>
          </cell>
        </row>
        <row r="286">
          <cell r="T286">
            <v>2782.081002362996</v>
          </cell>
        </row>
        <row r="287">
          <cell r="T287">
            <v>5487.621311131359</v>
          </cell>
        </row>
        <row r="288">
          <cell r="T288">
            <v>6772.586271103086</v>
          </cell>
        </row>
        <row r="289">
          <cell r="T289">
            <v>10072.211045587328</v>
          </cell>
        </row>
        <row r="290">
          <cell r="T290">
            <v>12910.75318878367</v>
          </cell>
        </row>
        <row r="291">
          <cell r="T291">
            <v>4117.976348096764</v>
          </cell>
        </row>
        <row r="292">
          <cell r="T292">
            <v>3794.0188931653424</v>
          </cell>
        </row>
        <row r="293">
          <cell r="T293">
            <v>4689.407023335181</v>
          </cell>
        </row>
        <row r="294">
          <cell r="T294">
            <v>5043.927135152995</v>
          </cell>
        </row>
        <row r="295">
          <cell r="T295">
            <v>5224.365571347787</v>
          </cell>
        </row>
        <row r="296">
          <cell r="T296">
            <v>5163.657972692524</v>
          </cell>
        </row>
        <row r="297">
          <cell r="T297">
            <v>4538.00240768185</v>
          </cell>
        </row>
        <row r="298">
          <cell r="T298">
            <v>2889.2448356783825</v>
          </cell>
        </row>
        <row r="299">
          <cell r="T299">
            <v>5698.324338700422</v>
          </cell>
        </row>
        <row r="300">
          <cell r="T300">
            <v>7031.797497358088</v>
          </cell>
        </row>
        <row r="301">
          <cell r="T301">
            <v>10456.48514590654</v>
          </cell>
        </row>
        <row r="302">
          <cell r="T302">
            <v>13401.762019478752</v>
          </cell>
        </row>
        <row r="303">
          <cell r="T303">
            <v>4274.092328444559</v>
          </cell>
        </row>
        <row r="304">
          <cell r="T304">
            <v>3937.4003950834253</v>
          </cell>
        </row>
        <row r="305">
          <cell r="T305">
            <v>4866.070184099817</v>
          </cell>
        </row>
        <row r="306">
          <cell r="T306">
            <v>5233.35138758953</v>
          </cell>
        </row>
        <row r="307">
          <cell r="T307">
            <v>5419.954064736879</v>
          </cell>
        </row>
        <row r="308">
          <cell r="T308">
            <v>5356.372477042526</v>
          </cell>
        </row>
        <row r="309">
          <cell r="T309">
            <v>4706.841515654423</v>
          </cell>
        </row>
        <row r="310">
          <cell r="T310">
            <v>2996.40866899377</v>
          </cell>
        </row>
        <row r="311">
          <cell r="T311">
            <v>5909.027366269486</v>
          </cell>
        </row>
        <row r="312">
          <cell r="T312">
            <v>7291.00872361309</v>
          </cell>
        </row>
        <row r="313">
          <cell r="T313">
            <v>10840.759246225753</v>
          </cell>
        </row>
        <row r="314">
          <cell r="T314">
            <v>13892.770850173833</v>
          </cell>
        </row>
        <row r="315">
          <cell r="T315">
            <v>4430.208308792353</v>
          </cell>
        </row>
        <row r="316">
          <cell r="T316">
            <v>4080.7818970015073</v>
          </cell>
        </row>
        <row r="317">
          <cell r="T317">
            <v>5042.733344864452</v>
          </cell>
        </row>
        <row r="318">
          <cell r="T318">
            <v>5422.775640026062</v>
          </cell>
        </row>
        <row r="319">
          <cell r="T319">
            <v>5615.5425581259715</v>
          </cell>
        </row>
        <row r="320">
          <cell r="T320">
            <v>5549.086981392528</v>
          </cell>
        </row>
        <row r="321">
          <cell r="T321">
            <v>4875.680623626996</v>
          </cell>
        </row>
        <row r="322">
          <cell r="T322">
            <v>3103.5725023091572</v>
          </cell>
        </row>
        <row r="323">
          <cell r="T323">
            <v>6119.73039383855</v>
          </cell>
        </row>
        <row r="324">
          <cell r="T324">
            <v>7550.219949868094</v>
          </cell>
        </row>
        <row r="325">
          <cell r="T325">
            <v>11225.033346544966</v>
          </cell>
        </row>
        <row r="326">
          <cell r="T326">
            <v>14383.779680868915</v>
          </cell>
        </row>
        <row r="327">
          <cell r="T327">
            <v>4586.324289140147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rco cosipa"/>
      <sheetName val="oil"/>
      <sheetName val="indices US$"/>
      <sheetName val="OPEC "/>
      <sheetName val="Exportações Barris"/>
      <sheetName val="Exportações $"/>
      <sheetName val="IGP 2008"/>
      <sheetName val="eNRICO"/>
      <sheetName val="preços"/>
      <sheetName val="dolar"/>
      <sheetName val="Àrabia"/>
      <sheetName val="Produção Brazil"/>
    </sheetNames>
    <sheetDataSet>
      <sheetData sheetId="6">
        <row r="9">
          <cell r="J9" t="str">
            <v>Indice</v>
          </cell>
        </row>
        <row r="10">
          <cell r="I10">
            <v>16072</v>
          </cell>
          <cell r="J10">
            <v>8.37138E-14</v>
          </cell>
        </row>
        <row r="11">
          <cell r="I11">
            <v>16103</v>
          </cell>
          <cell r="J11">
            <v>8.4927E-14</v>
          </cell>
          <cell r="K11">
            <v>1.4492234255284009</v>
          </cell>
        </row>
        <row r="12">
          <cell r="I12">
            <v>16132</v>
          </cell>
          <cell r="J12">
            <v>8.61402E-14</v>
          </cell>
          <cell r="K12">
            <v>1.4285209650641173</v>
          </cell>
        </row>
        <row r="13">
          <cell r="I13">
            <v>16163</v>
          </cell>
          <cell r="J13">
            <v>8.73535E-14</v>
          </cell>
          <cell r="K13">
            <v>1.408517742006632</v>
          </cell>
        </row>
        <row r="14">
          <cell r="I14">
            <v>16193</v>
          </cell>
          <cell r="J14">
            <v>8.85667E-14</v>
          </cell>
          <cell r="K14">
            <v>1.388839600016012</v>
          </cell>
        </row>
        <row r="15">
          <cell r="I15">
            <v>16224</v>
          </cell>
          <cell r="J15">
            <v>8.978E-14</v>
          </cell>
          <cell r="K15">
            <v>1.3699279751870685</v>
          </cell>
        </row>
        <row r="16">
          <cell r="I16">
            <v>16254</v>
          </cell>
          <cell r="J16">
            <v>9.09932E-14</v>
          </cell>
          <cell r="K16">
            <v>1.3513031855647117</v>
          </cell>
        </row>
        <row r="17">
          <cell r="I17">
            <v>16285</v>
          </cell>
          <cell r="J17">
            <v>9.22065E-14</v>
          </cell>
          <cell r="K17">
            <v>1.3333963417046624</v>
          </cell>
        </row>
        <row r="18">
          <cell r="I18">
            <v>16316</v>
          </cell>
          <cell r="J18">
            <v>9.34197E-14</v>
          </cell>
          <cell r="K18">
            <v>1.315742382586893</v>
          </cell>
        </row>
        <row r="19">
          <cell r="I19">
            <v>16346</v>
          </cell>
          <cell r="J19">
            <v>9.58462E-14</v>
          </cell>
          <cell r="K19">
            <v>2.5974178893745092</v>
          </cell>
        </row>
        <row r="20">
          <cell r="I20">
            <v>16377</v>
          </cell>
          <cell r="J20">
            <v>9.82727E-14</v>
          </cell>
          <cell r="K20">
            <v>2.531660097113919</v>
          </cell>
        </row>
        <row r="21">
          <cell r="I21">
            <v>16407</v>
          </cell>
          <cell r="J21">
            <v>9.82727E-14</v>
          </cell>
          <cell r="K21">
            <v>0</v>
          </cell>
        </row>
        <row r="22">
          <cell r="I22">
            <v>16438</v>
          </cell>
          <cell r="J22">
            <v>9.94859E-14</v>
          </cell>
          <cell r="K22">
            <v>1.2345239318752643</v>
          </cell>
        </row>
        <row r="23">
          <cell r="I23">
            <v>16469</v>
          </cell>
          <cell r="J23">
            <v>1.01912E-13</v>
          </cell>
          <cell r="K23">
            <v>2.4386370329865903</v>
          </cell>
        </row>
        <row r="24">
          <cell r="I24">
            <v>16497</v>
          </cell>
          <cell r="J24">
            <v>1.00699E-13</v>
          </cell>
          <cell r="K24">
            <v>-1.1902425622105306</v>
          </cell>
        </row>
        <row r="25">
          <cell r="I25">
            <v>16528</v>
          </cell>
          <cell r="J25">
            <v>1.00699E-13</v>
          </cell>
          <cell r="K25">
            <v>0</v>
          </cell>
        </row>
        <row r="26">
          <cell r="I26">
            <v>16558</v>
          </cell>
          <cell r="J26">
            <v>1.01912E-13</v>
          </cell>
          <cell r="K26">
            <v>1.2045799858985573</v>
          </cell>
        </row>
        <row r="27">
          <cell r="I27">
            <v>16589</v>
          </cell>
          <cell r="J27">
            <v>1.03126E-13</v>
          </cell>
          <cell r="K27">
            <v>1.1912238009262888</v>
          </cell>
        </row>
        <row r="28">
          <cell r="I28">
            <v>16619</v>
          </cell>
          <cell r="J28">
            <v>1.04339E-13</v>
          </cell>
          <cell r="K28">
            <v>1.1762310183658808</v>
          </cell>
        </row>
        <row r="29">
          <cell r="I29">
            <v>16650</v>
          </cell>
          <cell r="J29">
            <v>1.05552E-13</v>
          </cell>
          <cell r="K29">
            <v>1.1625566662513354</v>
          </cell>
        </row>
        <row r="30">
          <cell r="I30">
            <v>16681</v>
          </cell>
          <cell r="J30">
            <v>1.05552E-13</v>
          </cell>
          <cell r="K30">
            <v>0</v>
          </cell>
        </row>
        <row r="31">
          <cell r="I31">
            <v>16711</v>
          </cell>
          <cell r="J31">
            <v>1.06765E-13</v>
          </cell>
          <cell r="K31">
            <v>1.1491966045171997</v>
          </cell>
        </row>
        <row r="32">
          <cell r="I32">
            <v>16742</v>
          </cell>
          <cell r="J32">
            <v>1.07979E-13</v>
          </cell>
          <cell r="K32">
            <v>1.137076757364297</v>
          </cell>
        </row>
        <row r="33">
          <cell r="I33">
            <v>16772</v>
          </cell>
          <cell r="J33">
            <v>1.09192E-13</v>
          </cell>
          <cell r="K33">
            <v>1.1233665805388204</v>
          </cell>
        </row>
        <row r="34">
          <cell r="I34">
            <v>16803</v>
          </cell>
          <cell r="J34">
            <v>1.10405E-13</v>
          </cell>
          <cell r="K34">
            <v>1.110887244486758</v>
          </cell>
        </row>
        <row r="35">
          <cell r="I35">
            <v>16834</v>
          </cell>
          <cell r="J35">
            <v>1.11618E-13</v>
          </cell>
          <cell r="K35">
            <v>1.0986821249037604</v>
          </cell>
        </row>
        <row r="36">
          <cell r="I36">
            <v>16862</v>
          </cell>
          <cell r="J36">
            <v>1.12832E-13</v>
          </cell>
          <cell r="K36">
            <v>1.0876381945564395</v>
          </cell>
        </row>
        <row r="37">
          <cell r="I37">
            <v>16893</v>
          </cell>
          <cell r="J37">
            <v>1.14045E-13</v>
          </cell>
          <cell r="K37">
            <v>1.0750496313102653</v>
          </cell>
        </row>
        <row r="38">
          <cell r="I38">
            <v>16923</v>
          </cell>
          <cell r="J38">
            <v>1.15258E-13</v>
          </cell>
          <cell r="K38">
            <v>1.0636152395984144</v>
          </cell>
        </row>
        <row r="39">
          <cell r="I39">
            <v>16954</v>
          </cell>
          <cell r="J39">
            <v>1.18898E-13</v>
          </cell>
          <cell r="K39">
            <v>3.1581321903902504</v>
          </cell>
        </row>
        <row r="40">
          <cell r="I40">
            <v>16984</v>
          </cell>
          <cell r="J40">
            <v>1.21324E-13</v>
          </cell>
          <cell r="K40">
            <v>2.040404380225058</v>
          </cell>
        </row>
        <row r="41">
          <cell r="I41">
            <v>17015</v>
          </cell>
          <cell r="J41">
            <v>1.26177E-13</v>
          </cell>
          <cell r="K41">
            <v>4.000032969569101</v>
          </cell>
        </row>
        <row r="42">
          <cell r="I42">
            <v>17046</v>
          </cell>
          <cell r="J42">
            <v>1.29817E-13</v>
          </cell>
          <cell r="K42">
            <v>2.884836380639899</v>
          </cell>
        </row>
        <row r="43">
          <cell r="I43">
            <v>17076</v>
          </cell>
          <cell r="J43">
            <v>1.3103E-13</v>
          </cell>
          <cell r="K43">
            <v>0.9343922598735066</v>
          </cell>
        </row>
        <row r="44">
          <cell r="I44">
            <v>17107</v>
          </cell>
          <cell r="J44">
            <v>1.32243E-13</v>
          </cell>
          <cell r="K44">
            <v>0.9257421964435464</v>
          </cell>
        </row>
        <row r="45">
          <cell r="I45">
            <v>17137</v>
          </cell>
          <cell r="J45">
            <v>1.33457E-13</v>
          </cell>
          <cell r="K45">
            <v>0.9180070022609899</v>
          </cell>
        </row>
        <row r="46">
          <cell r="I46">
            <v>17168</v>
          </cell>
          <cell r="J46">
            <v>1.3831E-13</v>
          </cell>
          <cell r="K46">
            <v>3.6363772600912503</v>
          </cell>
        </row>
        <row r="47">
          <cell r="I47">
            <v>17199</v>
          </cell>
          <cell r="J47">
            <v>1.39523E-13</v>
          </cell>
          <cell r="K47">
            <v>0.877015400187986</v>
          </cell>
        </row>
        <row r="48">
          <cell r="I48">
            <v>17227</v>
          </cell>
          <cell r="J48">
            <v>1.40736E-13</v>
          </cell>
          <cell r="K48">
            <v>0.8693907097754527</v>
          </cell>
        </row>
        <row r="49">
          <cell r="I49">
            <v>17258</v>
          </cell>
          <cell r="J49">
            <v>1.37096E-13</v>
          </cell>
          <cell r="K49">
            <v>-2.586402910413821</v>
          </cell>
        </row>
        <row r="50">
          <cell r="I50">
            <v>17288</v>
          </cell>
          <cell r="J50">
            <v>1.35883E-13</v>
          </cell>
          <cell r="K50">
            <v>-0.8847814670012388</v>
          </cell>
        </row>
        <row r="51">
          <cell r="I51">
            <v>17319</v>
          </cell>
          <cell r="J51">
            <v>1.3467E-13</v>
          </cell>
          <cell r="K51">
            <v>-0.8926797318281054</v>
          </cell>
        </row>
        <row r="52">
          <cell r="I52">
            <v>17349</v>
          </cell>
          <cell r="J52">
            <v>1.32243E-13</v>
          </cell>
          <cell r="K52">
            <v>-1.8021831142793543</v>
          </cell>
        </row>
        <row r="53">
          <cell r="I53">
            <v>17380</v>
          </cell>
          <cell r="J53">
            <v>1.32243E-13</v>
          </cell>
          <cell r="K53">
            <v>0</v>
          </cell>
        </row>
        <row r="54">
          <cell r="I54">
            <v>17411</v>
          </cell>
          <cell r="J54">
            <v>1.33457E-13</v>
          </cell>
          <cell r="K54">
            <v>0.9180070022609899</v>
          </cell>
        </row>
        <row r="55">
          <cell r="I55">
            <v>17441</v>
          </cell>
          <cell r="J55">
            <v>1.33457E-13</v>
          </cell>
          <cell r="K55">
            <v>0</v>
          </cell>
        </row>
        <row r="56">
          <cell r="I56">
            <v>17472</v>
          </cell>
          <cell r="J56">
            <v>1.3467E-13</v>
          </cell>
          <cell r="K56">
            <v>0.9089069887679102</v>
          </cell>
        </row>
        <row r="57">
          <cell r="I57">
            <v>17502</v>
          </cell>
          <cell r="J57">
            <v>1.37096E-13</v>
          </cell>
          <cell r="K57">
            <v>1.8014405584020343</v>
          </cell>
        </row>
        <row r="58">
          <cell r="I58">
            <v>17533</v>
          </cell>
          <cell r="J58">
            <v>1.40736E-13</v>
          </cell>
          <cell r="K58">
            <v>2.655073816887432</v>
          </cell>
        </row>
        <row r="59">
          <cell r="I59">
            <v>17564</v>
          </cell>
          <cell r="J59">
            <v>1.44376E-13</v>
          </cell>
          <cell r="K59">
            <v>2.586402910413832</v>
          </cell>
        </row>
        <row r="60">
          <cell r="I60">
            <v>17593</v>
          </cell>
          <cell r="J60">
            <v>1.46802E-13</v>
          </cell>
          <cell r="K60">
            <v>1.6803346816645526</v>
          </cell>
        </row>
        <row r="61">
          <cell r="I61">
            <v>17624</v>
          </cell>
          <cell r="J61">
            <v>1.45589E-13</v>
          </cell>
          <cell r="K61">
            <v>-0.8262830206673066</v>
          </cell>
        </row>
        <row r="62">
          <cell r="I62">
            <v>17654</v>
          </cell>
          <cell r="J62">
            <v>1.44376E-13</v>
          </cell>
          <cell r="K62">
            <v>-0.8331673409392115</v>
          </cell>
        </row>
        <row r="63">
          <cell r="I63">
            <v>17685</v>
          </cell>
          <cell r="J63">
            <v>1.45589E-13</v>
          </cell>
          <cell r="K63">
            <v>0.8401673408322763</v>
          </cell>
        </row>
        <row r="64">
          <cell r="I64">
            <v>17715</v>
          </cell>
          <cell r="J64">
            <v>1.44376E-13</v>
          </cell>
          <cell r="K64">
            <v>-0.8331673409392115</v>
          </cell>
        </row>
        <row r="65">
          <cell r="I65">
            <v>17746</v>
          </cell>
          <cell r="J65">
            <v>1.45589E-13</v>
          </cell>
          <cell r="K65">
            <v>0.8401673408322763</v>
          </cell>
        </row>
        <row r="66">
          <cell r="I66">
            <v>17777</v>
          </cell>
          <cell r="J66">
            <v>1.45589E-13</v>
          </cell>
          <cell r="K66">
            <v>0</v>
          </cell>
        </row>
        <row r="67">
          <cell r="I67">
            <v>17807</v>
          </cell>
          <cell r="J67">
            <v>1.45589E-13</v>
          </cell>
          <cell r="K67">
            <v>0</v>
          </cell>
        </row>
        <row r="68">
          <cell r="I68">
            <v>17838</v>
          </cell>
          <cell r="J68">
            <v>1.46802E-13</v>
          </cell>
          <cell r="K68">
            <v>0.8331673409392337</v>
          </cell>
        </row>
        <row r="69">
          <cell r="I69">
            <v>17868</v>
          </cell>
          <cell r="J69">
            <v>1.48016E-13</v>
          </cell>
          <cell r="K69">
            <v>0.8269642102968655</v>
          </cell>
        </row>
        <row r="70">
          <cell r="I70">
            <v>17899</v>
          </cell>
          <cell r="J70">
            <v>1.50442E-13</v>
          </cell>
          <cell r="K70">
            <v>1.639011998702844</v>
          </cell>
        </row>
        <row r="71">
          <cell r="I71">
            <v>17930</v>
          </cell>
          <cell r="J71">
            <v>1.51655E-13</v>
          </cell>
          <cell r="K71">
            <v>0.806290796453113</v>
          </cell>
        </row>
        <row r="72">
          <cell r="I72">
            <v>17958</v>
          </cell>
          <cell r="J72">
            <v>1.51655E-13</v>
          </cell>
          <cell r="K72">
            <v>0</v>
          </cell>
        </row>
        <row r="73">
          <cell r="I73">
            <v>17989</v>
          </cell>
          <cell r="J73">
            <v>1.51655E-13</v>
          </cell>
          <cell r="K73">
            <v>0</v>
          </cell>
        </row>
        <row r="74">
          <cell r="I74">
            <v>18019</v>
          </cell>
          <cell r="J74">
            <v>1.51655E-13</v>
          </cell>
          <cell r="K74">
            <v>0</v>
          </cell>
        </row>
        <row r="75">
          <cell r="I75">
            <v>18050</v>
          </cell>
          <cell r="J75">
            <v>1.51655E-13</v>
          </cell>
          <cell r="K75">
            <v>0</v>
          </cell>
        </row>
        <row r="76">
          <cell r="I76">
            <v>18080</v>
          </cell>
          <cell r="J76">
            <v>1.52869E-13</v>
          </cell>
          <cell r="K76">
            <v>0.8005011374501381</v>
          </cell>
        </row>
        <row r="77">
          <cell r="I77">
            <v>18111</v>
          </cell>
          <cell r="J77">
            <v>1.54082E-13</v>
          </cell>
          <cell r="K77">
            <v>0.7934898507872656</v>
          </cell>
        </row>
        <row r="78">
          <cell r="I78">
            <v>18142</v>
          </cell>
          <cell r="J78">
            <v>1.55295E-13</v>
          </cell>
          <cell r="K78">
            <v>0.7872431562414794</v>
          </cell>
        </row>
        <row r="79">
          <cell r="I79">
            <v>18172</v>
          </cell>
          <cell r="J79">
            <v>1.58935E-13</v>
          </cell>
          <cell r="K79">
            <v>2.3439260761775937</v>
          </cell>
        </row>
        <row r="80">
          <cell r="I80">
            <v>18203</v>
          </cell>
          <cell r="J80">
            <v>1.66214E-13</v>
          </cell>
          <cell r="K80">
            <v>4.579859691068666</v>
          </cell>
        </row>
        <row r="81">
          <cell r="I81">
            <v>18233</v>
          </cell>
          <cell r="J81">
            <v>1.66214E-13</v>
          </cell>
          <cell r="K81">
            <v>0</v>
          </cell>
        </row>
        <row r="82">
          <cell r="I82">
            <v>18264</v>
          </cell>
          <cell r="J82">
            <v>1.68641E-13</v>
          </cell>
          <cell r="K82">
            <v>1.4601658103408965</v>
          </cell>
        </row>
        <row r="83">
          <cell r="I83">
            <v>18295</v>
          </cell>
          <cell r="J83">
            <v>1.68641E-13</v>
          </cell>
          <cell r="K83">
            <v>0</v>
          </cell>
        </row>
        <row r="84">
          <cell r="I84">
            <v>18323</v>
          </cell>
          <cell r="J84">
            <v>1.65001E-13</v>
          </cell>
          <cell r="K84">
            <v>-2.158431223723767</v>
          </cell>
        </row>
        <row r="85">
          <cell r="I85">
            <v>18354</v>
          </cell>
          <cell r="J85">
            <v>1.63788E-13</v>
          </cell>
          <cell r="K85">
            <v>-0.7351470597147802</v>
          </cell>
        </row>
        <row r="86">
          <cell r="I86">
            <v>18384</v>
          </cell>
          <cell r="J86">
            <v>1.65001E-13</v>
          </cell>
          <cell r="K86">
            <v>0.7405914963245053</v>
          </cell>
        </row>
        <row r="87">
          <cell r="I87">
            <v>18415</v>
          </cell>
          <cell r="J87">
            <v>1.66214E-13</v>
          </cell>
          <cell r="K87">
            <v>0.7351470597147802</v>
          </cell>
        </row>
        <row r="88">
          <cell r="I88">
            <v>18445</v>
          </cell>
          <cell r="J88">
            <v>1.69854E-13</v>
          </cell>
          <cell r="K88">
            <v>2.189947898492295</v>
          </cell>
        </row>
        <row r="89">
          <cell r="I89">
            <v>18476</v>
          </cell>
          <cell r="J89">
            <v>1.74707E-13</v>
          </cell>
          <cell r="K89">
            <v>2.8571596783119713</v>
          </cell>
        </row>
        <row r="90">
          <cell r="I90">
            <v>18507</v>
          </cell>
          <cell r="J90">
            <v>1.7956E-13</v>
          </cell>
          <cell r="K90">
            <v>2.7777936774141754</v>
          </cell>
        </row>
        <row r="91">
          <cell r="I91">
            <v>18537</v>
          </cell>
          <cell r="J91">
            <v>1.84413E-13</v>
          </cell>
          <cell r="K91">
            <v>2.7027177545110304</v>
          </cell>
        </row>
        <row r="92">
          <cell r="I92">
            <v>18568</v>
          </cell>
          <cell r="J92">
            <v>1.84413E-13</v>
          </cell>
          <cell r="K92">
            <v>0</v>
          </cell>
        </row>
        <row r="93">
          <cell r="I93">
            <v>18598</v>
          </cell>
          <cell r="J93">
            <v>1.86839E-13</v>
          </cell>
          <cell r="K93">
            <v>1.3155254781387349</v>
          </cell>
        </row>
        <row r="94">
          <cell r="I94">
            <v>18629</v>
          </cell>
          <cell r="J94">
            <v>1.92906E-13</v>
          </cell>
          <cell r="K94">
            <v>3.247180727792376</v>
          </cell>
        </row>
        <row r="95">
          <cell r="I95">
            <v>18660</v>
          </cell>
          <cell r="J95">
            <v>1.95332E-13</v>
          </cell>
          <cell r="K95">
            <v>1.2576073320684777</v>
          </cell>
        </row>
        <row r="96">
          <cell r="I96">
            <v>18688</v>
          </cell>
          <cell r="J96">
            <v>2.00185E-13</v>
          </cell>
          <cell r="K96">
            <v>2.484487948723202</v>
          </cell>
        </row>
        <row r="97">
          <cell r="I97">
            <v>18719</v>
          </cell>
          <cell r="J97">
            <v>2.02612E-13</v>
          </cell>
          <cell r="K97">
            <v>1.2123785498413975</v>
          </cell>
        </row>
        <row r="98">
          <cell r="I98">
            <v>18749</v>
          </cell>
          <cell r="J98">
            <v>2.05038E-13</v>
          </cell>
          <cell r="K98">
            <v>1.1973624464493682</v>
          </cell>
        </row>
        <row r="99">
          <cell r="I99">
            <v>18780</v>
          </cell>
          <cell r="J99">
            <v>2.02612E-13</v>
          </cell>
          <cell r="K99">
            <v>-1.1831953101376413</v>
          </cell>
        </row>
        <row r="100">
          <cell r="I100">
            <v>18810</v>
          </cell>
          <cell r="J100">
            <v>1.97759E-13</v>
          </cell>
          <cell r="K100">
            <v>-2.3952184470811155</v>
          </cell>
        </row>
        <row r="101">
          <cell r="I101">
            <v>18841</v>
          </cell>
          <cell r="J101">
            <v>2.00185E-13</v>
          </cell>
          <cell r="K101">
            <v>1.2267456854049508</v>
          </cell>
        </row>
        <row r="102">
          <cell r="I102">
            <v>18872</v>
          </cell>
          <cell r="J102">
            <v>2.01398E-13</v>
          </cell>
          <cell r="K102">
            <v>0.6059395059569983</v>
          </cell>
        </row>
        <row r="103">
          <cell r="I103">
            <v>18902</v>
          </cell>
          <cell r="J103">
            <v>2.05038E-13</v>
          </cell>
          <cell r="K103">
            <v>1.8073665081083323</v>
          </cell>
        </row>
        <row r="104">
          <cell r="I104">
            <v>18933</v>
          </cell>
          <cell r="J104">
            <v>2.06251E-13</v>
          </cell>
          <cell r="K104">
            <v>0.5915976550688207</v>
          </cell>
        </row>
        <row r="105">
          <cell r="I105">
            <v>18963</v>
          </cell>
          <cell r="J105">
            <v>2.09891E-13</v>
          </cell>
          <cell r="K105">
            <v>1.7648399280488336</v>
          </cell>
        </row>
        <row r="106">
          <cell r="I106">
            <v>18994</v>
          </cell>
          <cell r="J106">
            <v>2.1717E-13</v>
          </cell>
          <cell r="K106">
            <v>3.467990528417131</v>
          </cell>
        </row>
        <row r="107">
          <cell r="I107">
            <v>19025</v>
          </cell>
          <cell r="J107">
            <v>2.2081E-13</v>
          </cell>
          <cell r="K107">
            <v>1.6761062761891488</v>
          </cell>
        </row>
        <row r="108">
          <cell r="I108">
            <v>19054</v>
          </cell>
          <cell r="J108">
            <v>2.2081E-13</v>
          </cell>
          <cell r="K108">
            <v>0</v>
          </cell>
        </row>
        <row r="109">
          <cell r="I109">
            <v>19085</v>
          </cell>
          <cell r="J109">
            <v>2.2081E-13</v>
          </cell>
          <cell r="K109">
            <v>0</v>
          </cell>
        </row>
        <row r="110">
          <cell r="I110">
            <v>19115</v>
          </cell>
          <cell r="J110">
            <v>2.22023E-13</v>
          </cell>
          <cell r="K110">
            <v>0.5493410624518802</v>
          </cell>
        </row>
        <row r="111">
          <cell r="I111">
            <v>19146</v>
          </cell>
          <cell r="J111">
            <v>2.23237E-13</v>
          </cell>
          <cell r="K111">
            <v>0.5467901974119727</v>
          </cell>
        </row>
        <row r="112">
          <cell r="I112">
            <v>19176</v>
          </cell>
          <cell r="J112">
            <v>2.26876E-13</v>
          </cell>
          <cell r="K112">
            <v>1.630106120401198</v>
          </cell>
        </row>
        <row r="113">
          <cell r="I113">
            <v>19207</v>
          </cell>
          <cell r="J113">
            <v>2.2809E-13</v>
          </cell>
          <cell r="K113">
            <v>0.5350940601914544</v>
          </cell>
        </row>
        <row r="114">
          <cell r="I114">
            <v>19238</v>
          </cell>
          <cell r="J114">
            <v>2.26876E-13</v>
          </cell>
          <cell r="K114">
            <v>-0.5322460432285459</v>
          </cell>
        </row>
        <row r="115">
          <cell r="I115">
            <v>19268</v>
          </cell>
          <cell r="J115">
            <v>2.2809E-13</v>
          </cell>
          <cell r="K115">
            <v>0.5350940601914544</v>
          </cell>
        </row>
        <row r="116">
          <cell r="I116">
            <v>19299</v>
          </cell>
          <cell r="J116">
            <v>2.34156E-13</v>
          </cell>
          <cell r="K116">
            <v>2.6594765224253525</v>
          </cell>
        </row>
        <row r="117">
          <cell r="I117">
            <v>19329</v>
          </cell>
          <cell r="J117">
            <v>2.36582E-13</v>
          </cell>
          <cell r="K117">
            <v>1.0360614291327064</v>
          </cell>
        </row>
        <row r="118">
          <cell r="I118">
            <v>19360</v>
          </cell>
          <cell r="J118">
            <v>2.39009E-13</v>
          </cell>
          <cell r="K118">
            <v>1.0258599555333925</v>
          </cell>
        </row>
        <row r="119">
          <cell r="I119">
            <v>19391</v>
          </cell>
          <cell r="J119">
            <v>2.41435E-13</v>
          </cell>
          <cell r="K119">
            <v>1.0150245388249157</v>
          </cell>
        </row>
        <row r="120">
          <cell r="I120">
            <v>19419</v>
          </cell>
          <cell r="J120">
            <v>2.47502E-13</v>
          </cell>
          <cell r="K120">
            <v>2.5128916685650315</v>
          </cell>
        </row>
        <row r="121">
          <cell r="I121">
            <v>19450</v>
          </cell>
          <cell r="J121">
            <v>2.47502E-13</v>
          </cell>
          <cell r="K121">
            <v>0</v>
          </cell>
        </row>
        <row r="122">
          <cell r="I122">
            <v>19480</v>
          </cell>
          <cell r="J122">
            <v>2.46288E-13</v>
          </cell>
          <cell r="K122">
            <v>-0.4905010868598958</v>
          </cell>
        </row>
        <row r="123">
          <cell r="I123">
            <v>19511</v>
          </cell>
          <cell r="J123">
            <v>2.49928E-13</v>
          </cell>
          <cell r="K123">
            <v>1.4779445202364627</v>
          </cell>
        </row>
        <row r="124">
          <cell r="I124">
            <v>19541</v>
          </cell>
          <cell r="J124">
            <v>2.54781E-13</v>
          </cell>
          <cell r="K124">
            <v>1.9417592266572914</v>
          </cell>
        </row>
        <row r="125">
          <cell r="I125">
            <v>19572</v>
          </cell>
          <cell r="J125">
            <v>2.64487E-13</v>
          </cell>
          <cell r="K125">
            <v>3.809546237749273</v>
          </cell>
        </row>
        <row r="126">
          <cell r="I126">
            <v>19603</v>
          </cell>
          <cell r="J126">
            <v>2.68127E-13</v>
          </cell>
          <cell r="K126">
            <v>1.376249116213657</v>
          </cell>
        </row>
        <row r="127">
          <cell r="I127">
            <v>19633</v>
          </cell>
          <cell r="J127">
            <v>2.75406E-13</v>
          </cell>
          <cell r="K127">
            <v>2.7147583048331425</v>
          </cell>
        </row>
        <row r="128">
          <cell r="I128">
            <v>19664</v>
          </cell>
          <cell r="J128">
            <v>2.79046E-13</v>
          </cell>
          <cell r="K128">
            <v>1.321685075851664</v>
          </cell>
        </row>
        <row r="129">
          <cell r="I129">
            <v>19694</v>
          </cell>
          <cell r="J129">
            <v>2.85112E-13</v>
          </cell>
          <cell r="K129">
            <v>2.1738351382925902</v>
          </cell>
        </row>
        <row r="130">
          <cell r="I130">
            <v>19725</v>
          </cell>
          <cell r="J130">
            <v>2.93477E-13</v>
          </cell>
          <cell r="K130">
            <v>2.9339347344201627</v>
          </cell>
        </row>
        <row r="131">
          <cell r="I131">
            <v>19756</v>
          </cell>
          <cell r="J131">
            <v>3.00742E-13</v>
          </cell>
          <cell r="K131">
            <v>2.475492116929079</v>
          </cell>
        </row>
        <row r="132">
          <cell r="I132">
            <v>19784</v>
          </cell>
          <cell r="J132">
            <v>3.06553E-13</v>
          </cell>
          <cell r="K132">
            <v>1.9322209734589757</v>
          </cell>
        </row>
        <row r="133">
          <cell r="I133">
            <v>19815</v>
          </cell>
          <cell r="J133">
            <v>3.18176E-13</v>
          </cell>
          <cell r="K133">
            <v>3.791514028569276</v>
          </cell>
        </row>
        <row r="134">
          <cell r="I134">
            <v>19845</v>
          </cell>
          <cell r="J134">
            <v>3.23987E-13</v>
          </cell>
          <cell r="K134">
            <v>1.8263476817862</v>
          </cell>
        </row>
        <row r="135">
          <cell r="I135">
            <v>19876</v>
          </cell>
          <cell r="J135">
            <v>3.28346E-13</v>
          </cell>
          <cell r="K135">
            <v>1.3454243534462895</v>
          </cell>
        </row>
        <row r="136">
          <cell r="I136">
            <v>19906</v>
          </cell>
          <cell r="J136">
            <v>3.32705E-13</v>
          </cell>
          <cell r="K136">
            <v>1.3275629975696202</v>
          </cell>
        </row>
        <row r="137">
          <cell r="I137">
            <v>19937</v>
          </cell>
          <cell r="J137">
            <v>3.3561E-13</v>
          </cell>
          <cell r="K137">
            <v>0.8731458799837721</v>
          </cell>
        </row>
        <row r="138">
          <cell r="I138">
            <v>19968</v>
          </cell>
          <cell r="J138">
            <v>3.44327E-13</v>
          </cell>
          <cell r="K138">
            <v>2.5973600309883382</v>
          </cell>
        </row>
        <row r="139">
          <cell r="I139">
            <v>19998</v>
          </cell>
          <cell r="J139">
            <v>3.4578E-13</v>
          </cell>
          <cell r="K139">
            <v>0.4219825921289999</v>
          </cell>
        </row>
        <row r="140">
          <cell r="I140">
            <v>20029</v>
          </cell>
          <cell r="J140">
            <v>3.53045E-13</v>
          </cell>
          <cell r="K140">
            <v>2.101046908438886</v>
          </cell>
        </row>
        <row r="141">
          <cell r="I141">
            <v>20059</v>
          </cell>
          <cell r="J141">
            <v>3.58856E-13</v>
          </cell>
          <cell r="K141">
            <v>1.6459658117237153</v>
          </cell>
        </row>
        <row r="142">
          <cell r="I142">
            <v>20090</v>
          </cell>
          <cell r="J142">
            <v>3.64667E-13</v>
          </cell>
          <cell r="K142">
            <v>1.6193124818868698</v>
          </cell>
        </row>
        <row r="143">
          <cell r="I143">
            <v>20121</v>
          </cell>
          <cell r="J143">
            <v>3.64667E-13</v>
          </cell>
          <cell r="K143">
            <v>0</v>
          </cell>
        </row>
        <row r="144">
          <cell r="I144">
            <v>20149</v>
          </cell>
          <cell r="J144">
            <v>3.67573E-13</v>
          </cell>
          <cell r="K144">
            <v>0.7968914105197289</v>
          </cell>
        </row>
        <row r="145">
          <cell r="I145">
            <v>20180</v>
          </cell>
          <cell r="J145">
            <v>3.74837E-13</v>
          </cell>
          <cell r="K145">
            <v>1.9762060869541465</v>
          </cell>
        </row>
        <row r="146">
          <cell r="I146">
            <v>20210</v>
          </cell>
          <cell r="J146">
            <v>3.74837E-13</v>
          </cell>
          <cell r="K146">
            <v>0</v>
          </cell>
        </row>
        <row r="147">
          <cell r="I147">
            <v>20241</v>
          </cell>
          <cell r="J147">
            <v>3.74837E-13</v>
          </cell>
          <cell r="K147">
            <v>0</v>
          </cell>
        </row>
        <row r="148">
          <cell r="I148">
            <v>20271</v>
          </cell>
          <cell r="J148">
            <v>3.79196E-13</v>
          </cell>
          <cell r="K148">
            <v>1.1629054762470226</v>
          </cell>
        </row>
        <row r="149">
          <cell r="I149">
            <v>20302</v>
          </cell>
          <cell r="J149">
            <v>3.8646E-13</v>
          </cell>
          <cell r="K149">
            <v>1.9156320214348321</v>
          </cell>
        </row>
        <row r="150">
          <cell r="I150">
            <v>20333</v>
          </cell>
          <cell r="J150">
            <v>3.95177E-13</v>
          </cell>
          <cell r="K150">
            <v>2.255602132174106</v>
          </cell>
        </row>
        <row r="151">
          <cell r="I151">
            <v>20363</v>
          </cell>
          <cell r="J151">
            <v>3.99536E-13</v>
          </cell>
          <cell r="K151">
            <v>1.1030500256846931</v>
          </cell>
        </row>
        <row r="152">
          <cell r="I152">
            <v>20394</v>
          </cell>
          <cell r="J152">
            <v>4.00989E-13</v>
          </cell>
          <cell r="K152">
            <v>0.3636718593568622</v>
          </cell>
        </row>
        <row r="153">
          <cell r="I153">
            <v>20424</v>
          </cell>
          <cell r="J153">
            <v>4.02442E-13</v>
          </cell>
          <cell r="K153">
            <v>0.36235407953832954</v>
          </cell>
        </row>
        <row r="154">
          <cell r="I154">
            <v>20455</v>
          </cell>
          <cell r="J154">
            <v>4.09706E-13</v>
          </cell>
          <cell r="K154">
            <v>1.8049805934768237</v>
          </cell>
        </row>
        <row r="155">
          <cell r="I155">
            <v>20486</v>
          </cell>
          <cell r="J155">
            <v>4.21329E-13</v>
          </cell>
          <cell r="K155">
            <v>2.836912322494678</v>
          </cell>
        </row>
        <row r="156">
          <cell r="I156">
            <v>20515</v>
          </cell>
          <cell r="J156">
            <v>4.2714E-13</v>
          </cell>
          <cell r="K156">
            <v>1.3792072228590913</v>
          </cell>
        </row>
        <row r="157">
          <cell r="I157">
            <v>20546</v>
          </cell>
          <cell r="J157">
            <v>4.28593E-13</v>
          </cell>
          <cell r="K157">
            <v>0.34016949946154007</v>
          </cell>
        </row>
        <row r="158">
          <cell r="I158">
            <v>20576</v>
          </cell>
          <cell r="J158">
            <v>4.41669E-13</v>
          </cell>
          <cell r="K158">
            <v>3.0509131040404203</v>
          </cell>
        </row>
        <row r="159">
          <cell r="I159">
            <v>20607</v>
          </cell>
          <cell r="J159">
            <v>4.54745E-13</v>
          </cell>
          <cell r="K159">
            <v>2.960588132741937</v>
          </cell>
        </row>
        <row r="160">
          <cell r="I160">
            <v>20637</v>
          </cell>
          <cell r="J160">
            <v>4.62009E-13</v>
          </cell>
          <cell r="K160">
            <v>1.5973787507284287</v>
          </cell>
        </row>
        <row r="161">
          <cell r="I161">
            <v>20668</v>
          </cell>
          <cell r="J161">
            <v>4.70726E-13</v>
          </cell>
          <cell r="K161">
            <v>1.8867597817358472</v>
          </cell>
        </row>
        <row r="162">
          <cell r="I162">
            <v>20699</v>
          </cell>
          <cell r="J162">
            <v>4.86708E-13</v>
          </cell>
          <cell r="K162">
            <v>3.395181060744479</v>
          </cell>
        </row>
        <row r="163">
          <cell r="I163">
            <v>20729</v>
          </cell>
          <cell r="J163">
            <v>4.93972E-13</v>
          </cell>
          <cell r="K163">
            <v>1.4924759814919808</v>
          </cell>
        </row>
        <row r="164">
          <cell r="I164">
            <v>20760</v>
          </cell>
          <cell r="J164">
            <v>4.99783E-13</v>
          </cell>
          <cell r="K164">
            <v>1.1763824670224299</v>
          </cell>
        </row>
        <row r="165">
          <cell r="I165">
            <v>20790</v>
          </cell>
          <cell r="J165">
            <v>5.01236E-13</v>
          </cell>
          <cell r="K165">
            <v>0.29072617516001653</v>
          </cell>
        </row>
        <row r="166">
          <cell r="I166">
            <v>20821</v>
          </cell>
          <cell r="J166">
            <v>5.23029E-13</v>
          </cell>
          <cell r="K166">
            <v>4.347852109585104</v>
          </cell>
        </row>
        <row r="167">
          <cell r="I167">
            <v>20852</v>
          </cell>
          <cell r="J167">
            <v>5.23029E-13</v>
          </cell>
          <cell r="K167">
            <v>0</v>
          </cell>
        </row>
        <row r="168">
          <cell r="I168">
            <v>20880</v>
          </cell>
          <cell r="J168">
            <v>5.21576E-13</v>
          </cell>
          <cell r="K168">
            <v>-0.27780486359264556</v>
          </cell>
        </row>
        <row r="169">
          <cell r="I169">
            <v>20911</v>
          </cell>
          <cell r="J169">
            <v>5.20123E-13</v>
          </cell>
          <cell r="K169">
            <v>-0.27857876896175693</v>
          </cell>
        </row>
        <row r="170">
          <cell r="I170">
            <v>20941</v>
          </cell>
          <cell r="J170">
            <v>5.1867E-13</v>
          </cell>
          <cell r="K170">
            <v>-0.27935699824850335</v>
          </cell>
        </row>
        <row r="171">
          <cell r="I171">
            <v>20972</v>
          </cell>
          <cell r="J171">
            <v>5.1867E-13</v>
          </cell>
          <cell r="K171">
            <v>0</v>
          </cell>
        </row>
        <row r="172">
          <cell r="I172">
            <v>21002</v>
          </cell>
          <cell r="J172">
            <v>5.20123E-13</v>
          </cell>
          <cell r="K172">
            <v>0.2801395877918722</v>
          </cell>
        </row>
        <row r="173">
          <cell r="I173">
            <v>21033</v>
          </cell>
          <cell r="J173">
            <v>5.23029E-13</v>
          </cell>
          <cell r="K173">
            <v>0.5587139964969623</v>
          </cell>
        </row>
        <row r="174">
          <cell r="I174">
            <v>21064</v>
          </cell>
          <cell r="J174">
            <v>5.21576E-13</v>
          </cell>
          <cell r="K174">
            <v>-0.27780486359264556</v>
          </cell>
        </row>
        <row r="175">
          <cell r="I175">
            <v>21094</v>
          </cell>
          <cell r="J175">
            <v>5.23029E-13</v>
          </cell>
          <cell r="K175">
            <v>0.27857876896175693</v>
          </cell>
        </row>
        <row r="176">
          <cell r="I176">
            <v>21125</v>
          </cell>
          <cell r="J176">
            <v>5.2884E-13</v>
          </cell>
          <cell r="K176">
            <v>1.1110282603832733</v>
          </cell>
        </row>
        <row r="177">
          <cell r="I177">
            <v>21155</v>
          </cell>
          <cell r="J177">
            <v>5.36105E-13</v>
          </cell>
          <cell r="K177">
            <v>1.3737614401331255</v>
          </cell>
        </row>
        <row r="178">
          <cell r="I178">
            <v>21186</v>
          </cell>
          <cell r="J178">
            <v>5.43369E-13</v>
          </cell>
          <cell r="K178">
            <v>1.3549584503035783</v>
          </cell>
        </row>
        <row r="179">
          <cell r="I179">
            <v>21217</v>
          </cell>
          <cell r="J179">
            <v>5.46275E-13</v>
          </cell>
          <cell r="K179">
            <v>0.534811518507694</v>
          </cell>
        </row>
        <row r="180">
          <cell r="I180">
            <v>21245</v>
          </cell>
          <cell r="J180">
            <v>5.53539E-13</v>
          </cell>
          <cell r="K180">
            <v>1.32973319298888</v>
          </cell>
        </row>
        <row r="181">
          <cell r="I181">
            <v>21276</v>
          </cell>
          <cell r="J181">
            <v>5.60803E-13</v>
          </cell>
          <cell r="K181">
            <v>1.3122833260167832</v>
          </cell>
        </row>
        <row r="182">
          <cell r="I182">
            <v>21306</v>
          </cell>
          <cell r="J182">
            <v>5.70973E-13</v>
          </cell>
          <cell r="K182">
            <v>1.813471040632808</v>
          </cell>
        </row>
        <row r="183">
          <cell r="I183">
            <v>21337</v>
          </cell>
          <cell r="J183">
            <v>5.72426E-13</v>
          </cell>
          <cell r="K183">
            <v>0.25447788249182146</v>
          </cell>
        </row>
        <row r="184">
          <cell r="I184">
            <v>21367</v>
          </cell>
          <cell r="J184">
            <v>5.82596E-13</v>
          </cell>
          <cell r="K184">
            <v>1.7766488594158858</v>
          </cell>
        </row>
        <row r="185">
          <cell r="I185">
            <v>21398</v>
          </cell>
          <cell r="J185">
            <v>5.94219E-13</v>
          </cell>
          <cell r="K185">
            <v>1.995036011232476</v>
          </cell>
        </row>
        <row r="186">
          <cell r="I186">
            <v>21429</v>
          </cell>
          <cell r="J186">
            <v>6.11653E-13</v>
          </cell>
          <cell r="K186">
            <v>2.933935131660226</v>
          </cell>
        </row>
        <row r="187">
          <cell r="I187">
            <v>21459</v>
          </cell>
          <cell r="J187">
            <v>6.33446E-13</v>
          </cell>
          <cell r="K187">
            <v>3.56296789192565</v>
          </cell>
        </row>
        <row r="188">
          <cell r="I188">
            <v>21490</v>
          </cell>
          <cell r="J188">
            <v>6.59598E-13</v>
          </cell>
          <cell r="K188">
            <v>4.128528714365554</v>
          </cell>
        </row>
        <row r="189">
          <cell r="I189">
            <v>21520</v>
          </cell>
          <cell r="J189">
            <v>6.66862E-13</v>
          </cell>
          <cell r="K189">
            <v>1.1012768383166671</v>
          </cell>
        </row>
        <row r="190">
          <cell r="I190">
            <v>21551</v>
          </cell>
          <cell r="J190">
            <v>6.94466E-13</v>
          </cell>
          <cell r="K190">
            <v>4.139387159562258</v>
          </cell>
        </row>
        <row r="191">
          <cell r="I191">
            <v>21582</v>
          </cell>
          <cell r="J191">
            <v>7.43863E-13</v>
          </cell>
          <cell r="K191">
            <v>7.112947214118481</v>
          </cell>
        </row>
        <row r="192">
          <cell r="I192">
            <v>21610</v>
          </cell>
          <cell r="J192">
            <v>7.55486E-13</v>
          </cell>
          <cell r="K192">
            <v>1.5625189046907684</v>
          </cell>
        </row>
        <row r="193">
          <cell r="I193">
            <v>21641</v>
          </cell>
          <cell r="J193">
            <v>7.71468E-13</v>
          </cell>
          <cell r="K193">
            <v>2.1154594525907955</v>
          </cell>
        </row>
        <row r="194">
          <cell r="I194">
            <v>21671</v>
          </cell>
          <cell r="J194">
            <v>7.80185E-13</v>
          </cell>
          <cell r="K194">
            <v>1.1299237298241671</v>
          </cell>
        </row>
        <row r="195">
          <cell r="I195">
            <v>21702</v>
          </cell>
          <cell r="J195">
            <v>7.88902E-13</v>
          </cell>
          <cell r="K195">
            <v>1.117299102136049</v>
          </cell>
        </row>
        <row r="196">
          <cell r="I196">
            <v>21732</v>
          </cell>
          <cell r="J196">
            <v>8.06336E-13</v>
          </cell>
          <cell r="K196">
            <v>2.209906933941097</v>
          </cell>
        </row>
        <row r="197">
          <cell r="I197">
            <v>21763</v>
          </cell>
          <cell r="J197">
            <v>8.44111E-13</v>
          </cell>
          <cell r="K197">
            <v>4.684771608857852</v>
          </cell>
        </row>
        <row r="198">
          <cell r="I198">
            <v>21794</v>
          </cell>
          <cell r="J198">
            <v>8.65904E-13</v>
          </cell>
          <cell r="K198">
            <v>2.5817694592298768</v>
          </cell>
        </row>
        <row r="199">
          <cell r="I199">
            <v>21824</v>
          </cell>
          <cell r="J199">
            <v>8.86244E-13</v>
          </cell>
          <cell r="K199">
            <v>2.34899018828878</v>
          </cell>
        </row>
        <row r="200">
          <cell r="I200">
            <v>21855</v>
          </cell>
          <cell r="J200">
            <v>9.18206E-13</v>
          </cell>
          <cell r="K200">
            <v>3.6064560098573395</v>
          </cell>
        </row>
        <row r="201">
          <cell r="I201">
            <v>21885</v>
          </cell>
          <cell r="J201">
            <v>9.29829E-13</v>
          </cell>
          <cell r="K201">
            <v>1.2658379492183514</v>
          </cell>
        </row>
        <row r="202">
          <cell r="I202">
            <v>21916</v>
          </cell>
          <cell r="J202">
            <v>9.44358E-13</v>
          </cell>
          <cell r="K202">
            <v>1.5625453712456938</v>
          </cell>
        </row>
        <row r="203">
          <cell r="I203">
            <v>21947</v>
          </cell>
          <cell r="J203">
            <v>9.67604E-13</v>
          </cell>
          <cell r="K203">
            <v>2.461566482202704</v>
          </cell>
        </row>
        <row r="204">
          <cell r="I204">
            <v>21976</v>
          </cell>
          <cell r="J204">
            <v>9.82132E-13</v>
          </cell>
          <cell r="K204">
            <v>1.5014406720104567</v>
          </cell>
        </row>
        <row r="205">
          <cell r="I205">
            <v>22007</v>
          </cell>
          <cell r="J205">
            <v>9.98114E-13</v>
          </cell>
          <cell r="K205">
            <v>1.6272761706165761</v>
          </cell>
        </row>
        <row r="206">
          <cell r="I206">
            <v>22037</v>
          </cell>
          <cell r="J206">
            <v>9.99567E-13</v>
          </cell>
          <cell r="K206">
            <v>0.14557455360810767</v>
          </cell>
        </row>
        <row r="207">
          <cell r="I207">
            <v>22068</v>
          </cell>
          <cell r="J207">
            <v>1.00538E-12</v>
          </cell>
          <cell r="K207">
            <v>0.5815518119345553</v>
          </cell>
        </row>
        <row r="208">
          <cell r="I208">
            <v>22098</v>
          </cell>
          <cell r="J208">
            <v>1.02572E-12</v>
          </cell>
          <cell r="K208">
            <v>2.023115637868278</v>
          </cell>
        </row>
        <row r="209">
          <cell r="I209">
            <v>22129</v>
          </cell>
          <cell r="J209">
            <v>1.05623E-12</v>
          </cell>
          <cell r="K209">
            <v>2.974495963810786</v>
          </cell>
        </row>
        <row r="210">
          <cell r="I210">
            <v>22160</v>
          </cell>
          <cell r="J210">
            <v>1.09836E-12</v>
          </cell>
          <cell r="K210">
            <v>3.9887145792109724</v>
          </cell>
        </row>
        <row r="211">
          <cell r="I211">
            <v>22190</v>
          </cell>
          <cell r="J211">
            <v>1.15357E-12</v>
          </cell>
          <cell r="K211">
            <v>5.026585090498559</v>
          </cell>
        </row>
        <row r="212">
          <cell r="I212">
            <v>22221</v>
          </cell>
          <cell r="J212">
            <v>1.18844E-12</v>
          </cell>
          <cell r="K212">
            <v>3.0227901211023145</v>
          </cell>
        </row>
        <row r="213">
          <cell r="I213">
            <v>22251</v>
          </cell>
          <cell r="J213">
            <v>1.21314E-12</v>
          </cell>
          <cell r="K213">
            <v>2.078354818080852</v>
          </cell>
        </row>
        <row r="214">
          <cell r="I214">
            <v>22282</v>
          </cell>
          <cell r="J214">
            <v>1.23638E-12</v>
          </cell>
          <cell r="K214">
            <v>1.9156898626704333</v>
          </cell>
        </row>
        <row r="215">
          <cell r="I215">
            <v>22313</v>
          </cell>
          <cell r="J215">
            <v>1.24074E-12</v>
          </cell>
          <cell r="K215">
            <v>0.35264239149774834</v>
          </cell>
        </row>
        <row r="216">
          <cell r="I216">
            <v>22341</v>
          </cell>
          <cell r="J216">
            <v>1.26689E-12</v>
          </cell>
          <cell r="K216">
            <v>2.1076131985750424</v>
          </cell>
        </row>
        <row r="217">
          <cell r="I217">
            <v>22372</v>
          </cell>
          <cell r="J217">
            <v>1.32937E-12</v>
          </cell>
          <cell r="K217">
            <v>4.931762031431286</v>
          </cell>
        </row>
        <row r="218">
          <cell r="I218">
            <v>22402</v>
          </cell>
          <cell r="J218">
            <v>1.34825E-12</v>
          </cell>
          <cell r="K218">
            <v>1.4202216087319641</v>
          </cell>
        </row>
        <row r="219">
          <cell r="I219">
            <v>22433</v>
          </cell>
          <cell r="J219">
            <v>1.36859E-12</v>
          </cell>
          <cell r="K219">
            <v>1.5086222881512956</v>
          </cell>
        </row>
        <row r="220">
          <cell r="I220">
            <v>22463</v>
          </cell>
          <cell r="J220">
            <v>1.38893E-12</v>
          </cell>
          <cell r="K220">
            <v>1.486201126707054</v>
          </cell>
        </row>
        <row r="221">
          <cell r="I221">
            <v>22494</v>
          </cell>
          <cell r="J221">
            <v>1.46158E-12</v>
          </cell>
          <cell r="K221">
            <v>5.230645172902881</v>
          </cell>
        </row>
        <row r="222">
          <cell r="I222">
            <v>22525</v>
          </cell>
          <cell r="J222">
            <v>1.5226E-12</v>
          </cell>
          <cell r="K222">
            <v>4.174933975560702</v>
          </cell>
        </row>
        <row r="223">
          <cell r="I223">
            <v>22555</v>
          </cell>
          <cell r="J223">
            <v>1.64899E-12</v>
          </cell>
          <cell r="K223">
            <v>8.300932615263367</v>
          </cell>
        </row>
        <row r="224">
          <cell r="I224">
            <v>22586</v>
          </cell>
          <cell r="J224">
            <v>1.7289E-12</v>
          </cell>
          <cell r="K224">
            <v>4.8459966403677335</v>
          </cell>
        </row>
        <row r="225">
          <cell r="I225">
            <v>22616</v>
          </cell>
          <cell r="J225">
            <v>1.79283E-12</v>
          </cell>
          <cell r="K225">
            <v>3.697726878361962</v>
          </cell>
        </row>
        <row r="226">
          <cell r="I226">
            <v>22647</v>
          </cell>
          <cell r="J226">
            <v>1.88726E-12</v>
          </cell>
          <cell r="K226">
            <v>5.267091693021664</v>
          </cell>
        </row>
        <row r="227">
          <cell r="I227">
            <v>22678</v>
          </cell>
          <cell r="J227">
            <v>1.91923E-12</v>
          </cell>
          <cell r="K227">
            <v>1.6939902292211872</v>
          </cell>
        </row>
        <row r="228">
          <cell r="I228">
            <v>22706</v>
          </cell>
          <cell r="J228">
            <v>1.95119E-12</v>
          </cell>
          <cell r="K228">
            <v>1.6652511684373206</v>
          </cell>
        </row>
        <row r="229">
          <cell r="I229">
            <v>22737</v>
          </cell>
          <cell r="J229">
            <v>1.96717E-12</v>
          </cell>
          <cell r="K229">
            <v>0.8189873871842446</v>
          </cell>
        </row>
        <row r="230">
          <cell r="I230">
            <v>22767</v>
          </cell>
          <cell r="J230">
            <v>2.04562E-12</v>
          </cell>
          <cell r="K230">
            <v>3.9879624028426486</v>
          </cell>
        </row>
        <row r="231">
          <cell r="I231">
            <v>22798</v>
          </cell>
          <cell r="J231">
            <v>2.10955E-12</v>
          </cell>
          <cell r="K231">
            <v>3.125213871589061</v>
          </cell>
        </row>
        <row r="232">
          <cell r="I232">
            <v>22828</v>
          </cell>
          <cell r="J232">
            <v>2.20544E-12</v>
          </cell>
          <cell r="K232">
            <v>4.545519186556368</v>
          </cell>
        </row>
        <row r="233">
          <cell r="I233">
            <v>22859</v>
          </cell>
          <cell r="J233">
            <v>2.26791E-12</v>
          </cell>
          <cell r="K233">
            <v>2.832541352292517</v>
          </cell>
        </row>
        <row r="234">
          <cell r="I234">
            <v>22890</v>
          </cell>
          <cell r="J234">
            <v>2.31586E-12</v>
          </cell>
          <cell r="K234">
            <v>2.1142814309209834</v>
          </cell>
        </row>
        <row r="235">
          <cell r="I235">
            <v>22920</v>
          </cell>
          <cell r="J235">
            <v>2.37978E-12</v>
          </cell>
          <cell r="K235">
            <v>2.760097760659108</v>
          </cell>
        </row>
        <row r="236">
          <cell r="I236">
            <v>22951</v>
          </cell>
          <cell r="J236">
            <v>2.55764E-12</v>
          </cell>
          <cell r="K236">
            <v>7.473800099168826</v>
          </cell>
        </row>
        <row r="237">
          <cell r="I237">
            <v>22981</v>
          </cell>
          <cell r="J237">
            <v>2.71798E-12</v>
          </cell>
          <cell r="K237">
            <v>6.269060540185478</v>
          </cell>
        </row>
        <row r="238">
          <cell r="I238">
            <v>23012</v>
          </cell>
          <cell r="J238">
            <v>2.9559E-12</v>
          </cell>
          <cell r="K238">
            <v>8.753559628842012</v>
          </cell>
        </row>
        <row r="239">
          <cell r="I239">
            <v>23043</v>
          </cell>
          <cell r="J239">
            <v>3.13175E-12</v>
          </cell>
          <cell r="K239">
            <v>5.949118711729073</v>
          </cell>
        </row>
        <row r="240">
          <cell r="I240">
            <v>23071</v>
          </cell>
          <cell r="J240">
            <v>3.30502E-12</v>
          </cell>
          <cell r="K240">
            <v>5.532689390915624</v>
          </cell>
        </row>
        <row r="241">
          <cell r="I241">
            <v>23102</v>
          </cell>
          <cell r="J241">
            <v>3.35674E-12</v>
          </cell>
          <cell r="K241">
            <v>1.564892194298384</v>
          </cell>
        </row>
        <row r="242">
          <cell r="I242">
            <v>23132</v>
          </cell>
          <cell r="J242">
            <v>3.4938E-12</v>
          </cell>
          <cell r="K242">
            <v>4.083128273265135</v>
          </cell>
        </row>
        <row r="243">
          <cell r="I243">
            <v>23163</v>
          </cell>
          <cell r="J243">
            <v>3.66966E-12</v>
          </cell>
          <cell r="K243">
            <v>5.0334878928387505</v>
          </cell>
        </row>
        <row r="244">
          <cell r="I244">
            <v>23193</v>
          </cell>
          <cell r="J244">
            <v>3.80672E-12</v>
          </cell>
          <cell r="K244">
            <v>3.7349509218837618</v>
          </cell>
        </row>
        <row r="245">
          <cell r="I245">
            <v>23224</v>
          </cell>
          <cell r="J245">
            <v>3.94637E-12</v>
          </cell>
          <cell r="K245">
            <v>3.668512525218559</v>
          </cell>
        </row>
        <row r="246">
          <cell r="I246">
            <v>23255</v>
          </cell>
          <cell r="J246">
            <v>4.1636E-12</v>
          </cell>
          <cell r="K246">
            <v>5.50455228475788</v>
          </cell>
        </row>
        <row r="247">
          <cell r="I247">
            <v>23285</v>
          </cell>
          <cell r="J247">
            <v>4.41962E-12</v>
          </cell>
          <cell r="K247">
            <v>6.149005668171781</v>
          </cell>
        </row>
        <row r="248">
          <cell r="I248">
            <v>23316</v>
          </cell>
          <cell r="J248">
            <v>4.61617E-12</v>
          </cell>
          <cell r="K248">
            <v>4.447214918929698</v>
          </cell>
        </row>
        <row r="249">
          <cell r="I249">
            <v>23346</v>
          </cell>
          <cell r="J249">
            <v>4.89029E-12</v>
          </cell>
          <cell r="K249">
            <v>5.938256173407819</v>
          </cell>
        </row>
        <row r="250">
          <cell r="I250">
            <v>23377</v>
          </cell>
          <cell r="J250">
            <v>5.44113E-12</v>
          </cell>
          <cell r="K250">
            <v>11.26395367145916</v>
          </cell>
        </row>
        <row r="251">
          <cell r="I251">
            <v>23408</v>
          </cell>
          <cell r="J251">
            <v>5.80835E-12</v>
          </cell>
          <cell r="K251">
            <v>6.748965747923696</v>
          </cell>
        </row>
        <row r="252">
          <cell r="I252">
            <v>23437</v>
          </cell>
          <cell r="J252">
            <v>6.24023E-12</v>
          </cell>
          <cell r="K252">
            <v>7.435502337152555</v>
          </cell>
        </row>
        <row r="253">
          <cell r="I253">
            <v>23468</v>
          </cell>
          <cell r="J253">
            <v>6.51436E-12</v>
          </cell>
          <cell r="K253">
            <v>4.392947054836105</v>
          </cell>
        </row>
        <row r="254">
          <cell r="I254">
            <v>23498</v>
          </cell>
          <cell r="J254">
            <v>6.69021E-12</v>
          </cell>
          <cell r="K254">
            <v>2.6994209715152317</v>
          </cell>
        </row>
        <row r="255">
          <cell r="I255">
            <v>23529</v>
          </cell>
          <cell r="J255">
            <v>6.97985E-12</v>
          </cell>
          <cell r="K255">
            <v>4.329311038069061</v>
          </cell>
        </row>
        <row r="256">
          <cell r="I256">
            <v>23559</v>
          </cell>
          <cell r="J256">
            <v>7.42983E-12</v>
          </cell>
          <cell r="K256">
            <v>6.446843413540382</v>
          </cell>
        </row>
        <row r="257">
          <cell r="I257">
            <v>23590</v>
          </cell>
          <cell r="J257">
            <v>7.64706E-12</v>
          </cell>
          <cell r="K257">
            <v>2.9237546484912835</v>
          </cell>
        </row>
        <row r="258">
          <cell r="I258">
            <v>23621</v>
          </cell>
          <cell r="J258">
            <v>7.93412E-12</v>
          </cell>
          <cell r="K258">
            <v>3.7538609609444773</v>
          </cell>
        </row>
        <row r="259">
          <cell r="I259">
            <v>23651</v>
          </cell>
          <cell r="J259">
            <v>8.28841E-12</v>
          </cell>
          <cell r="K259">
            <v>4.465397548814476</v>
          </cell>
        </row>
        <row r="260">
          <cell r="I260">
            <v>23682</v>
          </cell>
          <cell r="J260">
            <v>8.86511E-12</v>
          </cell>
          <cell r="K260">
            <v>6.957908694188641</v>
          </cell>
        </row>
        <row r="261">
          <cell r="I261">
            <v>23712</v>
          </cell>
          <cell r="J261">
            <v>9.39526E-12</v>
          </cell>
          <cell r="K261">
            <v>5.980185243048308</v>
          </cell>
        </row>
        <row r="262">
          <cell r="I262">
            <v>23743</v>
          </cell>
          <cell r="J262">
            <v>9.84782E-12</v>
          </cell>
          <cell r="K262">
            <v>4.816897031056078</v>
          </cell>
        </row>
        <row r="263">
          <cell r="I263">
            <v>23774</v>
          </cell>
          <cell r="J263">
            <v>1.01556E-11</v>
          </cell>
          <cell r="K263">
            <v>3.125361755190492</v>
          </cell>
        </row>
        <row r="264">
          <cell r="I264">
            <v>23802</v>
          </cell>
          <cell r="J264">
            <v>1.07659E-11</v>
          </cell>
          <cell r="K264">
            <v>6.009492299814889</v>
          </cell>
        </row>
        <row r="265">
          <cell r="I265">
            <v>23833</v>
          </cell>
          <cell r="J265">
            <v>1.10193E-11</v>
          </cell>
          <cell r="K265">
            <v>2.3537279744378026</v>
          </cell>
        </row>
        <row r="266">
          <cell r="I266">
            <v>23863</v>
          </cell>
          <cell r="J266">
            <v>1.12081E-11</v>
          </cell>
          <cell r="K266">
            <v>1.7133574727977274</v>
          </cell>
        </row>
        <row r="267">
          <cell r="I267">
            <v>23894</v>
          </cell>
          <cell r="J267">
            <v>1.13374E-11</v>
          </cell>
          <cell r="K267">
            <v>1.1536299640438674</v>
          </cell>
        </row>
        <row r="268">
          <cell r="I268">
            <v>23924</v>
          </cell>
          <cell r="J268">
            <v>1.16477E-11</v>
          </cell>
          <cell r="K268">
            <v>2.73695909114966</v>
          </cell>
        </row>
        <row r="269">
          <cell r="I269">
            <v>23955</v>
          </cell>
          <cell r="J269">
            <v>1.17874E-11</v>
          </cell>
          <cell r="K269">
            <v>1.1993784180567957</v>
          </cell>
        </row>
        <row r="270">
          <cell r="I270">
            <v>23986</v>
          </cell>
          <cell r="J270">
            <v>1.20201E-11</v>
          </cell>
          <cell r="K270">
            <v>1.9741418803128852</v>
          </cell>
        </row>
        <row r="271">
          <cell r="I271">
            <v>24016</v>
          </cell>
          <cell r="J271">
            <v>1.22632E-11</v>
          </cell>
          <cell r="K271">
            <v>2.022445736724321</v>
          </cell>
        </row>
        <row r="272">
          <cell r="I272">
            <v>24047</v>
          </cell>
          <cell r="J272">
            <v>1.23744E-11</v>
          </cell>
          <cell r="K272">
            <v>0.9067780024789585</v>
          </cell>
        </row>
        <row r="273">
          <cell r="I273">
            <v>24077</v>
          </cell>
          <cell r="J273">
            <v>1.26124E-11</v>
          </cell>
          <cell r="K273">
            <v>1.9233255753814182</v>
          </cell>
        </row>
        <row r="274">
          <cell r="I274">
            <v>24108</v>
          </cell>
          <cell r="J274">
            <v>1.35795E-11</v>
          </cell>
          <cell r="K274">
            <v>7.6678506866258545</v>
          </cell>
        </row>
        <row r="275">
          <cell r="I275">
            <v>24139</v>
          </cell>
          <cell r="J275">
            <v>1.39726E-11</v>
          </cell>
          <cell r="K275">
            <v>2.894804668802231</v>
          </cell>
        </row>
        <row r="276">
          <cell r="I276">
            <v>24167</v>
          </cell>
          <cell r="J276">
            <v>1.43373E-11</v>
          </cell>
          <cell r="K276">
            <v>2.610108354923213</v>
          </cell>
        </row>
        <row r="277">
          <cell r="I277">
            <v>24198</v>
          </cell>
          <cell r="J277">
            <v>1.50122E-11</v>
          </cell>
          <cell r="K277">
            <v>4.707301932720931</v>
          </cell>
        </row>
        <row r="278">
          <cell r="I278">
            <v>24228</v>
          </cell>
          <cell r="J278">
            <v>1.53614E-11</v>
          </cell>
          <cell r="K278">
            <v>2.32610809874636</v>
          </cell>
        </row>
        <row r="279">
          <cell r="I279">
            <v>24259</v>
          </cell>
          <cell r="J279">
            <v>1.56458E-11</v>
          </cell>
          <cell r="K279">
            <v>1.851393753173558</v>
          </cell>
        </row>
        <row r="280">
          <cell r="I280">
            <v>24289</v>
          </cell>
          <cell r="J280">
            <v>1.61656E-11</v>
          </cell>
          <cell r="K280">
            <v>3.3222973577573534</v>
          </cell>
        </row>
        <row r="281">
          <cell r="I281">
            <v>24320</v>
          </cell>
          <cell r="J281">
            <v>1.65199E-11</v>
          </cell>
          <cell r="K281">
            <v>2.191690998168938</v>
          </cell>
        </row>
        <row r="282">
          <cell r="I282">
            <v>24351</v>
          </cell>
          <cell r="J282">
            <v>1.6913E-11</v>
          </cell>
          <cell r="K282">
            <v>2.3795543556559107</v>
          </cell>
        </row>
        <row r="283">
          <cell r="I283">
            <v>24381</v>
          </cell>
          <cell r="J283">
            <v>1.72596E-11</v>
          </cell>
          <cell r="K283">
            <v>2.0493111807485365</v>
          </cell>
        </row>
        <row r="284">
          <cell r="I284">
            <v>24412</v>
          </cell>
          <cell r="J284">
            <v>1.74276E-11</v>
          </cell>
          <cell r="K284">
            <v>0.9733713411666622</v>
          </cell>
        </row>
        <row r="285">
          <cell r="I285">
            <v>24442</v>
          </cell>
          <cell r="J285">
            <v>1.75466E-11</v>
          </cell>
          <cell r="K285">
            <v>0.6828249443411538</v>
          </cell>
        </row>
        <row r="286">
          <cell r="I286">
            <v>24473</v>
          </cell>
          <cell r="J286">
            <v>1.83276E-11</v>
          </cell>
          <cell r="K286">
            <v>4.451004753057575</v>
          </cell>
        </row>
        <row r="287">
          <cell r="I287">
            <v>24504</v>
          </cell>
          <cell r="J287">
            <v>1.87724E-11</v>
          </cell>
          <cell r="K287">
            <v>2.4269407887557604</v>
          </cell>
        </row>
        <row r="288">
          <cell r="I288">
            <v>24532</v>
          </cell>
          <cell r="J288">
            <v>1.92043E-11</v>
          </cell>
          <cell r="K288">
            <v>2.3007180754724965</v>
          </cell>
        </row>
        <row r="289">
          <cell r="I289">
            <v>24563</v>
          </cell>
          <cell r="J289">
            <v>1.96879E-11</v>
          </cell>
          <cell r="K289">
            <v>2.518186031253422</v>
          </cell>
        </row>
        <row r="290">
          <cell r="I290">
            <v>24593</v>
          </cell>
          <cell r="J290">
            <v>1.99491E-11</v>
          </cell>
          <cell r="K290">
            <v>1.3267032034904647</v>
          </cell>
        </row>
        <row r="291">
          <cell r="I291">
            <v>24624</v>
          </cell>
          <cell r="J291">
            <v>2.01094E-11</v>
          </cell>
          <cell r="K291">
            <v>0.8035450220811979</v>
          </cell>
        </row>
        <row r="292">
          <cell r="I292">
            <v>24654</v>
          </cell>
          <cell r="J292">
            <v>2.06758E-11</v>
          </cell>
          <cell r="K292">
            <v>2.8165932350045164</v>
          </cell>
        </row>
        <row r="293">
          <cell r="I293">
            <v>24685</v>
          </cell>
          <cell r="J293">
            <v>2.0849E-11</v>
          </cell>
          <cell r="K293">
            <v>0.8376943092891276</v>
          </cell>
        </row>
        <row r="294">
          <cell r="I294">
            <v>24716</v>
          </cell>
          <cell r="J294">
            <v>2.11645E-11</v>
          </cell>
          <cell r="K294">
            <v>1.5132620269557417</v>
          </cell>
        </row>
        <row r="295">
          <cell r="I295">
            <v>24746</v>
          </cell>
          <cell r="J295">
            <v>2.14826E-11</v>
          </cell>
          <cell r="K295">
            <v>1.5029884948853045</v>
          </cell>
        </row>
        <row r="296">
          <cell r="I296">
            <v>24777</v>
          </cell>
          <cell r="J296">
            <v>2.18162E-11</v>
          </cell>
          <cell r="K296">
            <v>1.5528846601435387</v>
          </cell>
        </row>
        <row r="297">
          <cell r="I297">
            <v>24807</v>
          </cell>
          <cell r="J297">
            <v>2.19352E-11</v>
          </cell>
          <cell r="K297">
            <v>0.5454662131810339</v>
          </cell>
        </row>
        <row r="298">
          <cell r="I298">
            <v>24838</v>
          </cell>
          <cell r="J298">
            <v>2.26567E-11</v>
          </cell>
          <cell r="K298">
            <v>3.289233743024922</v>
          </cell>
        </row>
        <row r="299">
          <cell r="I299">
            <v>24869</v>
          </cell>
          <cell r="J299">
            <v>2.31869E-11</v>
          </cell>
          <cell r="K299">
            <v>2.3401466232946477</v>
          </cell>
        </row>
        <row r="300">
          <cell r="I300">
            <v>24898</v>
          </cell>
          <cell r="J300">
            <v>2.36679E-11</v>
          </cell>
          <cell r="K300">
            <v>2.074447209415653</v>
          </cell>
        </row>
        <row r="301">
          <cell r="I301">
            <v>24929</v>
          </cell>
          <cell r="J301">
            <v>2.41929E-11</v>
          </cell>
          <cell r="K301">
            <v>2.218194263115869</v>
          </cell>
        </row>
        <row r="302">
          <cell r="I302">
            <v>24959</v>
          </cell>
          <cell r="J302">
            <v>2.45575E-11</v>
          </cell>
          <cell r="K302">
            <v>1.5070537223730973</v>
          </cell>
        </row>
        <row r="303">
          <cell r="I303">
            <v>24990</v>
          </cell>
          <cell r="J303">
            <v>2.52169E-11</v>
          </cell>
          <cell r="K303">
            <v>2.6851267433574133</v>
          </cell>
        </row>
        <row r="304">
          <cell r="I304">
            <v>25020</v>
          </cell>
          <cell r="J304">
            <v>2.55738E-11</v>
          </cell>
          <cell r="K304">
            <v>1.4153206777994143</v>
          </cell>
        </row>
        <row r="305">
          <cell r="I305">
            <v>25051</v>
          </cell>
          <cell r="J305">
            <v>2.5879E-11</v>
          </cell>
          <cell r="K305">
            <v>1.1934088794000042</v>
          </cell>
        </row>
        <row r="306">
          <cell r="I306">
            <v>25082</v>
          </cell>
          <cell r="J306">
            <v>2.63522E-11</v>
          </cell>
          <cell r="K306">
            <v>1.8285096023803238</v>
          </cell>
        </row>
        <row r="307">
          <cell r="I307">
            <v>25112</v>
          </cell>
          <cell r="J307">
            <v>2.6947E-11</v>
          </cell>
          <cell r="K307">
            <v>2.2571170528456808</v>
          </cell>
        </row>
        <row r="308">
          <cell r="I308">
            <v>25143</v>
          </cell>
          <cell r="J308">
            <v>2.73479E-11</v>
          </cell>
          <cell r="K308">
            <v>1.4877351838794572</v>
          </cell>
        </row>
        <row r="309">
          <cell r="I309">
            <v>25173</v>
          </cell>
          <cell r="J309">
            <v>2.75263E-11</v>
          </cell>
          <cell r="K309">
            <v>0.6523352798569526</v>
          </cell>
        </row>
        <row r="310">
          <cell r="I310">
            <v>25204</v>
          </cell>
          <cell r="J310">
            <v>2.79918E-11</v>
          </cell>
          <cell r="K310">
            <v>1.69110995665962</v>
          </cell>
        </row>
        <row r="311">
          <cell r="I311">
            <v>25235</v>
          </cell>
          <cell r="J311">
            <v>2.83901E-11</v>
          </cell>
          <cell r="K311">
            <v>1.4229167113225971</v>
          </cell>
        </row>
        <row r="312">
          <cell r="I312">
            <v>25263</v>
          </cell>
          <cell r="J312">
            <v>2.85401E-11</v>
          </cell>
          <cell r="K312">
            <v>0.5283531935428076</v>
          </cell>
        </row>
        <row r="313">
          <cell r="I313">
            <v>25294</v>
          </cell>
          <cell r="J313">
            <v>2.88995E-11</v>
          </cell>
          <cell r="K313">
            <v>1.2592808013987433</v>
          </cell>
        </row>
        <row r="314">
          <cell r="I314">
            <v>25324</v>
          </cell>
          <cell r="J314">
            <v>2.92306E-11</v>
          </cell>
          <cell r="K314">
            <v>1.1456945621896697</v>
          </cell>
        </row>
        <row r="315">
          <cell r="I315">
            <v>25355</v>
          </cell>
          <cell r="J315">
            <v>2.98641E-11</v>
          </cell>
          <cell r="K315">
            <v>2.167249389338566</v>
          </cell>
        </row>
        <row r="316">
          <cell r="I316">
            <v>25385</v>
          </cell>
          <cell r="J316">
            <v>3.0552E-11</v>
          </cell>
          <cell r="K316">
            <v>2.3034345585502214</v>
          </cell>
        </row>
        <row r="317">
          <cell r="I317">
            <v>25416</v>
          </cell>
          <cell r="J317">
            <v>3.10693E-11</v>
          </cell>
          <cell r="K317">
            <v>1.6931788426289618</v>
          </cell>
        </row>
        <row r="318">
          <cell r="I318">
            <v>25447</v>
          </cell>
          <cell r="J318">
            <v>3.17546E-11</v>
          </cell>
          <cell r="K318">
            <v>2.205714322498409</v>
          </cell>
        </row>
        <row r="319">
          <cell r="I319">
            <v>25477</v>
          </cell>
          <cell r="J319">
            <v>3.22735E-11</v>
          </cell>
          <cell r="K319">
            <v>1.6340939580407277</v>
          </cell>
        </row>
        <row r="320">
          <cell r="I320">
            <v>25508</v>
          </cell>
          <cell r="J320">
            <v>3.27467E-11</v>
          </cell>
          <cell r="K320">
            <v>1.4662184144886625</v>
          </cell>
        </row>
        <row r="321">
          <cell r="I321">
            <v>25538</v>
          </cell>
          <cell r="J321">
            <v>3.28414E-11</v>
          </cell>
          <cell r="K321">
            <v>0.2891894450433252</v>
          </cell>
        </row>
        <row r="322">
          <cell r="I322">
            <v>25569</v>
          </cell>
          <cell r="J322">
            <v>3.32515E-11</v>
          </cell>
          <cell r="K322">
            <v>1.2487287387261237</v>
          </cell>
        </row>
        <row r="323">
          <cell r="I323">
            <v>25600</v>
          </cell>
          <cell r="J323">
            <v>3.37247E-11</v>
          </cell>
          <cell r="K323">
            <v>1.4230936950212714</v>
          </cell>
        </row>
        <row r="324">
          <cell r="I324">
            <v>25628</v>
          </cell>
          <cell r="J324">
            <v>3.43714E-11</v>
          </cell>
          <cell r="K324">
            <v>1.9175856271516079</v>
          </cell>
        </row>
        <row r="325">
          <cell r="I325">
            <v>25659</v>
          </cell>
          <cell r="J325">
            <v>3.44819E-11</v>
          </cell>
          <cell r="K325">
            <v>0.3214882140384123</v>
          </cell>
        </row>
        <row r="326">
          <cell r="I326">
            <v>25689</v>
          </cell>
          <cell r="J326">
            <v>3.50339E-11</v>
          </cell>
          <cell r="K326">
            <v>1.6008398609125507</v>
          </cell>
        </row>
        <row r="327">
          <cell r="I327">
            <v>25720</v>
          </cell>
          <cell r="J327">
            <v>3.58069E-11</v>
          </cell>
          <cell r="K327">
            <v>2.206434339311336</v>
          </cell>
        </row>
        <row r="328">
          <cell r="I328">
            <v>25750</v>
          </cell>
          <cell r="J328">
            <v>3.6422E-11</v>
          </cell>
          <cell r="K328">
            <v>1.717825335340395</v>
          </cell>
        </row>
        <row r="329">
          <cell r="I329">
            <v>25781</v>
          </cell>
          <cell r="J329">
            <v>3.72581E-11</v>
          </cell>
          <cell r="K329">
            <v>2.2955905771237184</v>
          </cell>
        </row>
        <row r="330">
          <cell r="I330">
            <v>25812</v>
          </cell>
          <cell r="J330">
            <v>3.79994E-11</v>
          </cell>
          <cell r="K330">
            <v>1.989634468746404</v>
          </cell>
        </row>
        <row r="331">
          <cell r="I331">
            <v>25842</v>
          </cell>
          <cell r="J331">
            <v>3.85673E-11</v>
          </cell>
          <cell r="K331">
            <v>1.4944972815360336</v>
          </cell>
        </row>
        <row r="332">
          <cell r="I332">
            <v>25873</v>
          </cell>
          <cell r="J332">
            <v>3.8867E-11</v>
          </cell>
          <cell r="K332">
            <v>0.7770831766807484</v>
          </cell>
        </row>
        <row r="333">
          <cell r="I333">
            <v>25903</v>
          </cell>
          <cell r="J333">
            <v>3.91667E-11</v>
          </cell>
          <cell r="K333">
            <v>0.7710911570226742</v>
          </cell>
        </row>
        <row r="334">
          <cell r="I334">
            <v>25934</v>
          </cell>
          <cell r="J334">
            <v>3.97977E-11</v>
          </cell>
          <cell r="K334">
            <v>1.6110624586702427</v>
          </cell>
        </row>
        <row r="335">
          <cell r="I335">
            <v>25965</v>
          </cell>
          <cell r="J335">
            <v>4.04129E-11</v>
          </cell>
          <cell r="K335">
            <v>1.5458179744055611</v>
          </cell>
        </row>
        <row r="336">
          <cell r="I336">
            <v>25993</v>
          </cell>
          <cell r="J336">
            <v>4.12173E-11</v>
          </cell>
          <cell r="K336">
            <v>1.9904535432992976</v>
          </cell>
        </row>
        <row r="337">
          <cell r="I337">
            <v>26024</v>
          </cell>
          <cell r="J337">
            <v>4.1931E-11</v>
          </cell>
          <cell r="K337">
            <v>1.7315544686333117</v>
          </cell>
        </row>
        <row r="338">
          <cell r="I338">
            <v>26054</v>
          </cell>
          <cell r="J338">
            <v>4.27011E-11</v>
          </cell>
          <cell r="K338">
            <v>1.8365886814051713</v>
          </cell>
        </row>
        <row r="339">
          <cell r="I339">
            <v>26085</v>
          </cell>
          <cell r="J339">
            <v>4.36763E-11</v>
          </cell>
          <cell r="K339">
            <v>2.283781916625105</v>
          </cell>
        </row>
        <row r="340">
          <cell r="I340">
            <v>26115</v>
          </cell>
          <cell r="J340">
            <v>4.4328E-11</v>
          </cell>
          <cell r="K340">
            <v>1.4921135718913847</v>
          </cell>
        </row>
        <row r="341">
          <cell r="I341">
            <v>26146</v>
          </cell>
          <cell r="J341">
            <v>4.47392E-11</v>
          </cell>
          <cell r="K341">
            <v>0.9276303916260664</v>
          </cell>
        </row>
        <row r="342">
          <cell r="I342">
            <v>26177</v>
          </cell>
          <cell r="J342">
            <v>4.53828E-11</v>
          </cell>
          <cell r="K342">
            <v>1.4385594735712548</v>
          </cell>
        </row>
        <row r="343">
          <cell r="I343">
            <v>26207</v>
          </cell>
          <cell r="J343">
            <v>4.59354E-11</v>
          </cell>
          <cell r="K343">
            <v>1.2176419260160332</v>
          </cell>
        </row>
        <row r="344">
          <cell r="I344">
            <v>26238</v>
          </cell>
          <cell r="J344">
            <v>4.64034E-11</v>
          </cell>
          <cell r="K344">
            <v>1.0188220849279617</v>
          </cell>
        </row>
        <row r="345">
          <cell r="I345">
            <v>26268</v>
          </cell>
          <cell r="J345">
            <v>4.67921E-11</v>
          </cell>
          <cell r="K345">
            <v>0.837654137412347</v>
          </cell>
        </row>
        <row r="346">
          <cell r="I346">
            <v>26299</v>
          </cell>
          <cell r="J346">
            <v>4.757E-11</v>
          </cell>
          <cell r="K346">
            <v>1.662460116130715</v>
          </cell>
        </row>
        <row r="347">
          <cell r="I347">
            <v>26330</v>
          </cell>
          <cell r="J347">
            <v>4.85049E-11</v>
          </cell>
          <cell r="K347">
            <v>1.9653142737019236</v>
          </cell>
        </row>
        <row r="348">
          <cell r="I348">
            <v>26359</v>
          </cell>
          <cell r="J348">
            <v>4.92894E-11</v>
          </cell>
          <cell r="K348">
            <v>1.6173623695750372</v>
          </cell>
        </row>
        <row r="349">
          <cell r="I349">
            <v>26390</v>
          </cell>
          <cell r="J349">
            <v>4.98195E-11</v>
          </cell>
          <cell r="K349">
            <v>1.0754847898331032</v>
          </cell>
        </row>
        <row r="350">
          <cell r="I350">
            <v>26420</v>
          </cell>
          <cell r="J350">
            <v>5.02486E-11</v>
          </cell>
          <cell r="K350">
            <v>0.8613093266692795</v>
          </cell>
        </row>
        <row r="351">
          <cell r="I351">
            <v>26451</v>
          </cell>
          <cell r="J351">
            <v>5.07881E-11</v>
          </cell>
          <cell r="K351">
            <v>1.0736617537603133</v>
          </cell>
        </row>
        <row r="352">
          <cell r="I352">
            <v>26481</v>
          </cell>
          <cell r="J352">
            <v>5.14882E-11</v>
          </cell>
          <cell r="K352">
            <v>1.3784725161996692</v>
          </cell>
        </row>
        <row r="353">
          <cell r="I353">
            <v>26512</v>
          </cell>
          <cell r="J353">
            <v>5.2223E-11</v>
          </cell>
          <cell r="K353">
            <v>1.4271231078188729</v>
          </cell>
        </row>
        <row r="354">
          <cell r="I354">
            <v>26543</v>
          </cell>
          <cell r="J354">
            <v>5.2807E-11</v>
          </cell>
          <cell r="K354">
            <v>1.1182812170882572</v>
          </cell>
        </row>
        <row r="355">
          <cell r="I355">
            <v>26573</v>
          </cell>
          <cell r="J355">
            <v>5.33018E-11</v>
          </cell>
          <cell r="K355">
            <v>0.9369969890355323</v>
          </cell>
        </row>
        <row r="356">
          <cell r="I356">
            <v>26604</v>
          </cell>
          <cell r="J356">
            <v>5.37651E-11</v>
          </cell>
          <cell r="K356">
            <v>0.8692014153368177</v>
          </cell>
        </row>
        <row r="357">
          <cell r="I357">
            <v>26634</v>
          </cell>
          <cell r="J357">
            <v>5.41486E-11</v>
          </cell>
          <cell r="K357">
            <v>0.713287987932687</v>
          </cell>
        </row>
        <row r="358">
          <cell r="I358">
            <v>26665</v>
          </cell>
          <cell r="J358">
            <v>5.50444E-11</v>
          </cell>
          <cell r="K358">
            <v>1.6543364002024052</v>
          </cell>
        </row>
        <row r="359">
          <cell r="I359">
            <v>26696</v>
          </cell>
          <cell r="J359">
            <v>5.56851E-11</v>
          </cell>
          <cell r="K359">
            <v>1.1639694501166309</v>
          </cell>
        </row>
        <row r="360">
          <cell r="I360">
            <v>26724</v>
          </cell>
          <cell r="J360">
            <v>5.64852E-11</v>
          </cell>
          <cell r="K360">
            <v>1.4368296007370107</v>
          </cell>
        </row>
        <row r="361">
          <cell r="I361">
            <v>26755</v>
          </cell>
          <cell r="J361">
            <v>5.73053E-11</v>
          </cell>
          <cell r="K361">
            <v>1.4518847414898062</v>
          </cell>
        </row>
        <row r="362">
          <cell r="I362">
            <v>26785</v>
          </cell>
          <cell r="J362">
            <v>5.79122E-11</v>
          </cell>
          <cell r="K362">
            <v>1.0590643448337156</v>
          </cell>
        </row>
        <row r="363">
          <cell r="I363">
            <v>26816</v>
          </cell>
          <cell r="J363">
            <v>5.84534E-11</v>
          </cell>
          <cell r="K363">
            <v>0.9345181153539217</v>
          </cell>
        </row>
        <row r="364">
          <cell r="I364">
            <v>26846</v>
          </cell>
          <cell r="J364">
            <v>5.90555E-11</v>
          </cell>
          <cell r="K364">
            <v>1.0300512887188695</v>
          </cell>
        </row>
        <row r="365">
          <cell r="I365">
            <v>26877</v>
          </cell>
          <cell r="J365">
            <v>5.96499E-11</v>
          </cell>
          <cell r="K365">
            <v>1.0065108245633336</v>
          </cell>
        </row>
        <row r="366">
          <cell r="I366">
            <v>26908</v>
          </cell>
          <cell r="J366">
            <v>6.02665E-11</v>
          </cell>
          <cell r="K366">
            <v>1.0336982962251273</v>
          </cell>
        </row>
        <row r="367">
          <cell r="I367">
            <v>26938</v>
          </cell>
          <cell r="J367">
            <v>6.11495E-11</v>
          </cell>
          <cell r="K367">
            <v>1.4651589191341907</v>
          </cell>
        </row>
        <row r="368">
          <cell r="I368">
            <v>26969</v>
          </cell>
          <cell r="J368">
            <v>6.19071E-11</v>
          </cell>
          <cell r="K368">
            <v>1.2389308170958069</v>
          </cell>
        </row>
        <row r="369">
          <cell r="I369">
            <v>26999</v>
          </cell>
          <cell r="J369">
            <v>6.25654E-11</v>
          </cell>
          <cell r="K369">
            <v>1.0633675297340828</v>
          </cell>
        </row>
        <row r="370">
          <cell r="I370">
            <v>27030</v>
          </cell>
          <cell r="J370">
            <v>6.44014E-11</v>
          </cell>
          <cell r="K370">
            <v>2.9345293085315527</v>
          </cell>
        </row>
        <row r="371">
          <cell r="I371">
            <v>27061</v>
          </cell>
          <cell r="J371">
            <v>6.61133E-11</v>
          </cell>
          <cell r="K371">
            <v>2.6581720273161746</v>
          </cell>
        </row>
        <row r="372">
          <cell r="I372">
            <v>27089</v>
          </cell>
          <cell r="J372">
            <v>6.90954E-11</v>
          </cell>
          <cell r="K372">
            <v>4.510590153569716</v>
          </cell>
        </row>
        <row r="373">
          <cell r="I373">
            <v>27120</v>
          </cell>
          <cell r="J373">
            <v>7.26445E-11</v>
          </cell>
          <cell r="K373">
            <v>5.136521389267568</v>
          </cell>
        </row>
        <row r="374">
          <cell r="I374">
            <v>27150</v>
          </cell>
          <cell r="J374">
            <v>7.51937E-11</v>
          </cell>
          <cell r="K374">
            <v>3.5091438443378475</v>
          </cell>
        </row>
        <row r="375">
          <cell r="I375">
            <v>27181</v>
          </cell>
          <cell r="J375">
            <v>7.6683E-11</v>
          </cell>
          <cell r="K375">
            <v>1.9806180570978604</v>
          </cell>
        </row>
        <row r="376">
          <cell r="I376">
            <v>27211</v>
          </cell>
          <cell r="J376">
            <v>7.75941E-11</v>
          </cell>
          <cell r="K376">
            <v>1.1881381792574697</v>
          </cell>
        </row>
        <row r="377">
          <cell r="I377">
            <v>27242</v>
          </cell>
          <cell r="J377">
            <v>7.85942E-11</v>
          </cell>
          <cell r="K377">
            <v>1.2888866550420763</v>
          </cell>
        </row>
        <row r="378">
          <cell r="I378">
            <v>27273</v>
          </cell>
          <cell r="J378">
            <v>7.98967E-11</v>
          </cell>
          <cell r="K378">
            <v>1.6572469724228878</v>
          </cell>
        </row>
        <row r="379">
          <cell r="I379">
            <v>27303</v>
          </cell>
          <cell r="J379">
            <v>8.10984E-11</v>
          </cell>
          <cell r="K379">
            <v>1.504067126677322</v>
          </cell>
        </row>
        <row r="380">
          <cell r="I380">
            <v>27334</v>
          </cell>
          <cell r="J380">
            <v>8.23706E-11</v>
          </cell>
          <cell r="K380">
            <v>1.5687115898710635</v>
          </cell>
        </row>
        <row r="381">
          <cell r="I381">
            <v>27364</v>
          </cell>
          <cell r="J381">
            <v>8.41793E-11</v>
          </cell>
          <cell r="K381">
            <v>2.1958077275144205</v>
          </cell>
        </row>
        <row r="382">
          <cell r="I382">
            <v>27395</v>
          </cell>
          <cell r="J382">
            <v>8.60605E-11</v>
          </cell>
          <cell r="K382">
            <v>2.2347536745969787</v>
          </cell>
        </row>
        <row r="383">
          <cell r="I383">
            <v>27426</v>
          </cell>
          <cell r="J383">
            <v>8.80153E-11</v>
          </cell>
          <cell r="K383">
            <v>2.271425334503041</v>
          </cell>
        </row>
        <row r="384">
          <cell r="I384">
            <v>27454</v>
          </cell>
          <cell r="J384">
            <v>8.9399E-11</v>
          </cell>
          <cell r="K384">
            <v>1.5721130303481434</v>
          </cell>
        </row>
        <row r="385">
          <cell r="I385">
            <v>27485</v>
          </cell>
          <cell r="J385">
            <v>9.10034E-11</v>
          </cell>
          <cell r="K385">
            <v>1.7946509468785843</v>
          </cell>
        </row>
        <row r="386">
          <cell r="I386">
            <v>27515</v>
          </cell>
          <cell r="J386">
            <v>9.29392E-11</v>
          </cell>
          <cell r="K386">
            <v>2.127173270449245</v>
          </cell>
        </row>
        <row r="387">
          <cell r="I387">
            <v>27546</v>
          </cell>
          <cell r="J387">
            <v>9.50065E-11</v>
          </cell>
          <cell r="K387">
            <v>2.2243574293731916</v>
          </cell>
        </row>
        <row r="388">
          <cell r="I388">
            <v>27576</v>
          </cell>
          <cell r="J388">
            <v>9.70126E-11</v>
          </cell>
          <cell r="K388">
            <v>2.1115397367548416</v>
          </cell>
        </row>
        <row r="389">
          <cell r="I389">
            <v>27607</v>
          </cell>
          <cell r="J389">
            <v>9.97171E-11</v>
          </cell>
          <cell r="K389">
            <v>2.7877822056104007</v>
          </cell>
        </row>
        <row r="390">
          <cell r="I390">
            <v>27638</v>
          </cell>
          <cell r="J390">
            <v>1.02019E-10</v>
          </cell>
          <cell r="K390">
            <v>2.3084305500260305</v>
          </cell>
        </row>
        <row r="391">
          <cell r="I391">
            <v>27668</v>
          </cell>
          <cell r="J391">
            <v>1.04317E-10</v>
          </cell>
          <cell r="K391">
            <v>2.2525215891157524</v>
          </cell>
        </row>
        <row r="392">
          <cell r="I392">
            <v>27699</v>
          </cell>
          <cell r="J392">
            <v>1.06564E-10</v>
          </cell>
          <cell r="K392">
            <v>2.1540113308473163</v>
          </cell>
        </row>
        <row r="393">
          <cell r="I393">
            <v>27729</v>
          </cell>
          <cell r="J393">
            <v>1.08888E-10</v>
          </cell>
          <cell r="K393">
            <v>2.1808490672271974</v>
          </cell>
        </row>
        <row r="394">
          <cell r="I394">
            <v>27760</v>
          </cell>
          <cell r="J394">
            <v>1.12256E-10</v>
          </cell>
          <cell r="K394">
            <v>3.0930864741752995</v>
          </cell>
        </row>
        <row r="395">
          <cell r="I395">
            <v>27791</v>
          </cell>
          <cell r="J395">
            <v>1.16914E-10</v>
          </cell>
          <cell r="K395">
            <v>4.149444127708102</v>
          </cell>
        </row>
        <row r="396">
          <cell r="I396">
            <v>27820</v>
          </cell>
          <cell r="J396">
            <v>1.21228E-10</v>
          </cell>
          <cell r="K396">
            <v>3.689891715277893</v>
          </cell>
        </row>
        <row r="397">
          <cell r="I397">
            <v>27851</v>
          </cell>
          <cell r="J397">
            <v>1.25782E-10</v>
          </cell>
          <cell r="K397">
            <v>3.75655789091629</v>
          </cell>
        </row>
        <row r="398">
          <cell r="I398">
            <v>27881</v>
          </cell>
          <cell r="J398">
            <v>1.30066E-10</v>
          </cell>
          <cell r="K398">
            <v>3.4058927350495205</v>
          </cell>
        </row>
        <row r="399">
          <cell r="I399">
            <v>27912</v>
          </cell>
          <cell r="J399">
            <v>1.33539E-10</v>
          </cell>
          <cell r="K399">
            <v>2.6701828302554187</v>
          </cell>
        </row>
        <row r="400">
          <cell r="I400">
            <v>27942</v>
          </cell>
          <cell r="J400">
            <v>1.38623E-10</v>
          </cell>
          <cell r="K400">
            <v>3.807127505822283</v>
          </cell>
        </row>
        <row r="401">
          <cell r="I401">
            <v>27973</v>
          </cell>
          <cell r="J401">
            <v>1.44301E-10</v>
          </cell>
          <cell r="K401">
            <v>4.096001385051529</v>
          </cell>
        </row>
        <row r="402">
          <cell r="I402">
            <v>28004</v>
          </cell>
          <cell r="J402">
            <v>1.49255E-10</v>
          </cell>
          <cell r="K402">
            <v>3.43310164170727</v>
          </cell>
        </row>
        <row r="403">
          <cell r="I403">
            <v>28034</v>
          </cell>
          <cell r="J403">
            <v>1.52771E-10</v>
          </cell>
          <cell r="K403">
            <v>2.3556999765502074</v>
          </cell>
        </row>
        <row r="404">
          <cell r="I404">
            <v>28065</v>
          </cell>
          <cell r="J404">
            <v>1.55681E-10</v>
          </cell>
          <cell r="K404">
            <v>1.9048117771043094</v>
          </cell>
        </row>
        <row r="405">
          <cell r="I405">
            <v>28095</v>
          </cell>
          <cell r="J405">
            <v>1.59255E-10</v>
          </cell>
          <cell r="K405">
            <v>2.295720094295395</v>
          </cell>
        </row>
        <row r="406">
          <cell r="I406">
            <v>28126</v>
          </cell>
          <cell r="J406">
            <v>1.65206E-10</v>
          </cell>
          <cell r="K406">
            <v>3.736774355593231</v>
          </cell>
        </row>
        <row r="407">
          <cell r="I407">
            <v>28157</v>
          </cell>
          <cell r="J407">
            <v>1.7044E-10</v>
          </cell>
          <cell r="K407">
            <v>3.16816580511603</v>
          </cell>
        </row>
        <row r="408">
          <cell r="I408">
            <v>28185</v>
          </cell>
          <cell r="J408">
            <v>1.77516E-10</v>
          </cell>
          <cell r="K408">
            <v>4.15160760384885</v>
          </cell>
        </row>
        <row r="409">
          <cell r="I409">
            <v>28216</v>
          </cell>
          <cell r="J409">
            <v>1.84752E-10</v>
          </cell>
          <cell r="K409">
            <v>4.076252281484494</v>
          </cell>
        </row>
        <row r="410">
          <cell r="I410">
            <v>28246</v>
          </cell>
          <cell r="J410">
            <v>1.9137E-10</v>
          </cell>
          <cell r="K410">
            <v>3.5820992465575463</v>
          </cell>
        </row>
        <row r="411">
          <cell r="I411">
            <v>28277</v>
          </cell>
          <cell r="J411">
            <v>1.95127E-10</v>
          </cell>
          <cell r="K411">
            <v>1.9632126247583148</v>
          </cell>
        </row>
        <row r="412">
          <cell r="I412">
            <v>28307</v>
          </cell>
          <cell r="J412">
            <v>1.99157E-10</v>
          </cell>
          <cell r="K412">
            <v>2.0653215598046337</v>
          </cell>
        </row>
        <row r="413">
          <cell r="I413">
            <v>28338</v>
          </cell>
          <cell r="J413">
            <v>2.01743E-10</v>
          </cell>
          <cell r="K413">
            <v>1.2984730639646225</v>
          </cell>
        </row>
        <row r="414">
          <cell r="I414">
            <v>28369</v>
          </cell>
          <cell r="J414">
            <v>2.05317E-10</v>
          </cell>
          <cell r="K414">
            <v>1.7715608472165023</v>
          </cell>
        </row>
        <row r="415">
          <cell r="I415">
            <v>28399</v>
          </cell>
          <cell r="J415">
            <v>2.10945E-10</v>
          </cell>
          <cell r="K415">
            <v>2.7411271351130084</v>
          </cell>
        </row>
        <row r="416">
          <cell r="I416">
            <v>28430</v>
          </cell>
          <cell r="J416">
            <v>2.16452E-10</v>
          </cell>
          <cell r="K416">
            <v>2.6106331034155827</v>
          </cell>
        </row>
        <row r="417">
          <cell r="I417">
            <v>28460</v>
          </cell>
          <cell r="J417">
            <v>2.21014E-10</v>
          </cell>
          <cell r="K417">
            <v>2.107626633156534</v>
          </cell>
        </row>
        <row r="418">
          <cell r="I418">
            <v>28491</v>
          </cell>
          <cell r="J418">
            <v>2.26892E-10</v>
          </cell>
          <cell r="K418">
            <v>2.6595600278715326</v>
          </cell>
        </row>
        <row r="419">
          <cell r="I419">
            <v>28522</v>
          </cell>
          <cell r="J419">
            <v>2.34606E-10</v>
          </cell>
          <cell r="K419">
            <v>3.3998554378294576</v>
          </cell>
        </row>
        <row r="420">
          <cell r="I420">
            <v>28550</v>
          </cell>
          <cell r="J420">
            <v>2.42337E-10</v>
          </cell>
          <cell r="K420">
            <v>3.295312140354456</v>
          </cell>
        </row>
        <row r="421">
          <cell r="I421">
            <v>28581</v>
          </cell>
          <cell r="J421">
            <v>2.5047E-10</v>
          </cell>
          <cell r="K421">
            <v>3.3560702657869035</v>
          </cell>
        </row>
        <row r="422">
          <cell r="I422">
            <v>28611</v>
          </cell>
          <cell r="J422">
            <v>2.58507E-10</v>
          </cell>
          <cell r="K422">
            <v>3.208767517067912</v>
          </cell>
        </row>
        <row r="423">
          <cell r="I423">
            <v>28642</v>
          </cell>
          <cell r="J423">
            <v>2.67893E-10</v>
          </cell>
          <cell r="K423">
            <v>3.6308494547536485</v>
          </cell>
        </row>
        <row r="424">
          <cell r="I424">
            <v>28672</v>
          </cell>
          <cell r="J424">
            <v>2.75454E-10</v>
          </cell>
          <cell r="K424">
            <v>2.822395508654574</v>
          </cell>
        </row>
        <row r="425">
          <cell r="I425">
            <v>28703</v>
          </cell>
          <cell r="J425">
            <v>2.828E-10</v>
          </cell>
          <cell r="K425">
            <v>2.6668699673992657</v>
          </cell>
        </row>
        <row r="426">
          <cell r="I426">
            <v>28734</v>
          </cell>
          <cell r="J426">
            <v>2.90021E-10</v>
          </cell>
          <cell r="K426">
            <v>2.553394625176808</v>
          </cell>
        </row>
        <row r="427">
          <cell r="I427">
            <v>28764</v>
          </cell>
          <cell r="J427">
            <v>2.98346E-10</v>
          </cell>
          <cell r="K427">
            <v>2.8704817926977544</v>
          </cell>
        </row>
        <row r="428">
          <cell r="I428">
            <v>28795</v>
          </cell>
          <cell r="J428">
            <v>3.0655E-10</v>
          </cell>
          <cell r="K428">
            <v>2.7498273816307206</v>
          </cell>
        </row>
        <row r="429">
          <cell r="I429">
            <v>28825</v>
          </cell>
          <cell r="J429">
            <v>3.11207E-10</v>
          </cell>
          <cell r="K429">
            <v>1.5191648996901064</v>
          </cell>
        </row>
        <row r="430">
          <cell r="I430">
            <v>28856</v>
          </cell>
          <cell r="J430">
            <v>3.22651E-10</v>
          </cell>
          <cell r="K430">
            <v>3.677295176522377</v>
          </cell>
        </row>
        <row r="431">
          <cell r="I431">
            <v>28887</v>
          </cell>
          <cell r="J431">
            <v>3.34743E-10</v>
          </cell>
          <cell r="K431">
            <v>3.747702626057259</v>
          </cell>
        </row>
        <row r="432">
          <cell r="I432">
            <v>28915</v>
          </cell>
          <cell r="J432">
            <v>3.54071E-10</v>
          </cell>
          <cell r="K432">
            <v>5.773981830837394</v>
          </cell>
        </row>
        <row r="433">
          <cell r="I433">
            <v>28946</v>
          </cell>
          <cell r="J433">
            <v>3.67434E-10</v>
          </cell>
          <cell r="K433">
            <v>3.774101804440333</v>
          </cell>
        </row>
        <row r="434">
          <cell r="I434">
            <v>28976</v>
          </cell>
          <cell r="J434">
            <v>3.76031E-10</v>
          </cell>
          <cell r="K434">
            <v>2.339739926081963</v>
          </cell>
        </row>
        <row r="435">
          <cell r="I435">
            <v>29007</v>
          </cell>
          <cell r="J435">
            <v>3.88988E-10</v>
          </cell>
          <cell r="K435">
            <v>3.445726549140904</v>
          </cell>
        </row>
        <row r="436">
          <cell r="I436">
            <v>29037</v>
          </cell>
          <cell r="J436">
            <v>4.05941E-10</v>
          </cell>
          <cell r="K436">
            <v>4.358232130554152</v>
          </cell>
        </row>
        <row r="437">
          <cell r="I437">
            <v>29068</v>
          </cell>
          <cell r="J437">
            <v>4.29626E-10</v>
          </cell>
          <cell r="K437">
            <v>5.834591726383875</v>
          </cell>
        </row>
        <row r="438">
          <cell r="I438">
            <v>29099</v>
          </cell>
          <cell r="J438">
            <v>4.6268E-10</v>
          </cell>
          <cell r="K438">
            <v>7.693668446509294</v>
          </cell>
        </row>
        <row r="439">
          <cell r="I439">
            <v>29129</v>
          </cell>
          <cell r="J439">
            <v>4.86968E-10</v>
          </cell>
          <cell r="K439">
            <v>5.249416443330168</v>
          </cell>
        </row>
        <row r="440">
          <cell r="I440">
            <v>29160</v>
          </cell>
          <cell r="J440">
            <v>5.14074E-10</v>
          </cell>
          <cell r="K440">
            <v>5.566279509125849</v>
          </cell>
        </row>
        <row r="441">
          <cell r="I441">
            <v>29190</v>
          </cell>
          <cell r="J441">
            <v>5.51602E-10</v>
          </cell>
          <cell r="K441">
            <v>7.300116325665162</v>
          </cell>
        </row>
        <row r="442">
          <cell r="I442">
            <v>29221</v>
          </cell>
          <cell r="J442">
            <v>5.86024E-10</v>
          </cell>
          <cell r="K442">
            <v>6.240368961678899</v>
          </cell>
        </row>
        <row r="443">
          <cell r="I443">
            <v>29252</v>
          </cell>
          <cell r="J443">
            <v>6.10618E-10</v>
          </cell>
          <cell r="K443">
            <v>4.196756446834926</v>
          </cell>
        </row>
        <row r="444">
          <cell r="I444">
            <v>29281</v>
          </cell>
          <cell r="J444">
            <v>6.50752E-10</v>
          </cell>
          <cell r="K444">
            <v>6.572685377764809</v>
          </cell>
        </row>
        <row r="445">
          <cell r="I445">
            <v>29312</v>
          </cell>
          <cell r="J445">
            <v>6.88006E-10</v>
          </cell>
          <cell r="K445">
            <v>5.724761506687637</v>
          </cell>
        </row>
        <row r="446">
          <cell r="I446">
            <v>29342</v>
          </cell>
          <cell r="J446">
            <v>7.31977E-10</v>
          </cell>
          <cell r="K446">
            <v>6.391077984785021</v>
          </cell>
        </row>
        <row r="447">
          <cell r="I447">
            <v>29373</v>
          </cell>
          <cell r="J447">
            <v>7.749E-10</v>
          </cell>
          <cell r="K447">
            <v>5.8639820650102426</v>
          </cell>
        </row>
        <row r="448">
          <cell r="I448">
            <v>29403</v>
          </cell>
          <cell r="J448">
            <v>8.40351E-10</v>
          </cell>
          <cell r="K448">
            <v>8.446380178087498</v>
          </cell>
        </row>
        <row r="449">
          <cell r="I449">
            <v>29434</v>
          </cell>
          <cell r="J449">
            <v>8.98479E-10</v>
          </cell>
          <cell r="K449">
            <v>6.917109636330521</v>
          </cell>
        </row>
        <row r="450">
          <cell r="I450">
            <v>29465</v>
          </cell>
          <cell r="J450">
            <v>9.45927E-10</v>
          </cell>
          <cell r="K450">
            <v>5.280924762849204</v>
          </cell>
        </row>
        <row r="451">
          <cell r="I451">
            <v>29495</v>
          </cell>
          <cell r="J451">
            <v>1.01826E-09</v>
          </cell>
          <cell r="K451">
            <v>7.646784582742638</v>
          </cell>
        </row>
        <row r="452">
          <cell r="I452">
            <v>29526</v>
          </cell>
          <cell r="J452">
            <v>1.09514E-09</v>
          </cell>
          <cell r="K452">
            <v>7.550134543240428</v>
          </cell>
        </row>
        <row r="453">
          <cell r="I453">
            <v>29556</v>
          </cell>
          <cell r="J453">
            <v>1.15969E-09</v>
          </cell>
          <cell r="K453">
            <v>5.894223569589263</v>
          </cell>
        </row>
        <row r="454">
          <cell r="I454">
            <v>29587</v>
          </cell>
          <cell r="J454">
            <v>1.23579E-09</v>
          </cell>
          <cell r="K454">
            <v>6.562098491838331</v>
          </cell>
        </row>
        <row r="455">
          <cell r="I455">
            <v>29618</v>
          </cell>
          <cell r="J455">
            <v>1.34059E-09</v>
          </cell>
          <cell r="K455">
            <v>8.480405246846146</v>
          </cell>
        </row>
        <row r="456">
          <cell r="I456">
            <v>29646</v>
          </cell>
          <cell r="J456">
            <v>1.43935E-09</v>
          </cell>
          <cell r="K456">
            <v>7.366905616183916</v>
          </cell>
        </row>
        <row r="457">
          <cell r="I457">
            <v>29677</v>
          </cell>
          <cell r="J457">
            <v>1.51808E-09</v>
          </cell>
          <cell r="K457">
            <v>5.46983013165665</v>
          </cell>
        </row>
        <row r="458">
          <cell r="I458">
            <v>29707</v>
          </cell>
          <cell r="J458">
            <v>1.61209E-09</v>
          </cell>
          <cell r="K458">
            <v>6.192690767284992</v>
          </cell>
        </row>
        <row r="459">
          <cell r="I459">
            <v>29738</v>
          </cell>
          <cell r="J459">
            <v>1.68409E-09</v>
          </cell>
          <cell r="K459">
            <v>4.466251884200001</v>
          </cell>
        </row>
        <row r="460">
          <cell r="I460">
            <v>29768</v>
          </cell>
          <cell r="J460">
            <v>1.7696E-09</v>
          </cell>
          <cell r="K460">
            <v>5.077519609997094</v>
          </cell>
        </row>
        <row r="461">
          <cell r="I461">
            <v>29799</v>
          </cell>
          <cell r="J461">
            <v>1.88872E-09</v>
          </cell>
          <cell r="K461">
            <v>6.731464737793869</v>
          </cell>
        </row>
        <row r="462">
          <cell r="I462">
            <v>29830</v>
          </cell>
          <cell r="J462">
            <v>1.9845E-09</v>
          </cell>
          <cell r="K462">
            <v>5.0711593036553815</v>
          </cell>
        </row>
        <row r="463">
          <cell r="I463">
            <v>29860</v>
          </cell>
          <cell r="J463">
            <v>2.07089E-09</v>
          </cell>
          <cell r="K463">
            <v>4.353237591332837</v>
          </cell>
        </row>
        <row r="464">
          <cell r="I464">
            <v>29891</v>
          </cell>
          <cell r="J464">
            <v>2.18086E-09</v>
          </cell>
          <cell r="K464">
            <v>5.310277223802307</v>
          </cell>
        </row>
        <row r="465">
          <cell r="I465">
            <v>29921</v>
          </cell>
          <cell r="J465">
            <v>2.26366E-09</v>
          </cell>
          <cell r="K465">
            <v>3.796667369753215</v>
          </cell>
        </row>
        <row r="466">
          <cell r="I466">
            <v>29952</v>
          </cell>
          <cell r="J466">
            <v>2.40594E-09</v>
          </cell>
          <cell r="K466">
            <v>6.285396216746331</v>
          </cell>
        </row>
        <row r="467">
          <cell r="I467">
            <v>29983</v>
          </cell>
          <cell r="J467">
            <v>2.57074E-09</v>
          </cell>
          <cell r="K467">
            <v>6.8497136254436874</v>
          </cell>
        </row>
        <row r="468">
          <cell r="I468">
            <v>30011</v>
          </cell>
          <cell r="J468">
            <v>2.75656E-09</v>
          </cell>
          <cell r="K468">
            <v>7.228268903117385</v>
          </cell>
        </row>
        <row r="469">
          <cell r="I469">
            <v>30042</v>
          </cell>
          <cell r="J469">
            <v>2.90429E-09</v>
          </cell>
          <cell r="K469">
            <v>5.3592158342281815</v>
          </cell>
        </row>
        <row r="470">
          <cell r="I470">
            <v>30072</v>
          </cell>
          <cell r="J470">
            <v>3.08202E-09</v>
          </cell>
          <cell r="K470">
            <v>6.11956794948163</v>
          </cell>
        </row>
        <row r="471">
          <cell r="I471">
            <v>30103</v>
          </cell>
          <cell r="J471">
            <v>3.32835E-09</v>
          </cell>
          <cell r="K471">
            <v>7.992485447855624</v>
          </cell>
        </row>
        <row r="472">
          <cell r="I472">
            <v>30133</v>
          </cell>
          <cell r="J472">
            <v>3.52997E-09</v>
          </cell>
          <cell r="K472">
            <v>6.057656196013039</v>
          </cell>
        </row>
        <row r="473">
          <cell r="I473">
            <v>30164</v>
          </cell>
          <cell r="J473">
            <v>3.73476E-09</v>
          </cell>
          <cell r="K473">
            <v>5.801465734836264</v>
          </cell>
        </row>
        <row r="474">
          <cell r="I474">
            <v>30195</v>
          </cell>
          <cell r="J474">
            <v>3.87138E-09</v>
          </cell>
          <cell r="K474">
            <v>3.6580663817755488</v>
          </cell>
        </row>
        <row r="475">
          <cell r="I475">
            <v>30225</v>
          </cell>
          <cell r="J475">
            <v>4.05644E-09</v>
          </cell>
          <cell r="K475">
            <v>4.780207574559969</v>
          </cell>
        </row>
        <row r="476">
          <cell r="I476">
            <v>30256</v>
          </cell>
          <cell r="J476">
            <v>4.25935E-09</v>
          </cell>
          <cell r="K476">
            <v>5.002169389908406</v>
          </cell>
        </row>
        <row r="477">
          <cell r="I477">
            <v>30286</v>
          </cell>
          <cell r="J477">
            <v>4.521E-09</v>
          </cell>
          <cell r="K477">
            <v>6.142956084848605</v>
          </cell>
        </row>
        <row r="478">
          <cell r="I478">
            <v>30317</v>
          </cell>
          <cell r="J478">
            <v>4.92995E-09</v>
          </cell>
          <cell r="K478">
            <v>9.045565140455668</v>
          </cell>
        </row>
        <row r="479">
          <cell r="I479">
            <v>30348</v>
          </cell>
          <cell r="J479">
            <v>5.25131E-09</v>
          </cell>
          <cell r="K479">
            <v>6.518524528646341</v>
          </cell>
        </row>
        <row r="480">
          <cell r="I480">
            <v>30376</v>
          </cell>
          <cell r="J480">
            <v>5.78102E-09</v>
          </cell>
          <cell r="K480">
            <v>10.087197289819127</v>
          </cell>
        </row>
        <row r="481">
          <cell r="I481">
            <v>30407</v>
          </cell>
          <cell r="J481">
            <v>6.31266E-09</v>
          </cell>
          <cell r="K481">
            <v>9.196300998785677</v>
          </cell>
        </row>
        <row r="482">
          <cell r="I482">
            <v>30437</v>
          </cell>
          <cell r="J482">
            <v>6.71667E-09</v>
          </cell>
          <cell r="K482">
            <v>6.3999961981161535</v>
          </cell>
        </row>
        <row r="483">
          <cell r="I483">
            <v>30468</v>
          </cell>
          <cell r="J483">
            <v>7.56332E-09</v>
          </cell>
          <cell r="K483">
            <v>12.60520466242947</v>
          </cell>
        </row>
        <row r="484">
          <cell r="I484">
            <v>30498</v>
          </cell>
          <cell r="J484">
            <v>8.56963E-09</v>
          </cell>
          <cell r="K484">
            <v>13.305135839816362</v>
          </cell>
        </row>
        <row r="485">
          <cell r="I485">
            <v>30529</v>
          </cell>
          <cell r="J485">
            <v>9.43625E-09</v>
          </cell>
          <cell r="K485">
            <v>10.11268864583419</v>
          </cell>
        </row>
        <row r="486">
          <cell r="I486">
            <v>30560</v>
          </cell>
          <cell r="J486">
            <v>1.06433E-08</v>
          </cell>
          <cell r="K486">
            <v>12.791628030202684</v>
          </cell>
        </row>
        <row r="487">
          <cell r="I487">
            <v>30590</v>
          </cell>
          <cell r="J487">
            <v>1.20551E-08</v>
          </cell>
          <cell r="K487">
            <v>13.264682946078764</v>
          </cell>
        </row>
        <row r="488">
          <cell r="I488">
            <v>30621</v>
          </cell>
          <cell r="J488">
            <v>1.30718E-08</v>
          </cell>
          <cell r="K488">
            <v>8.433774916840186</v>
          </cell>
        </row>
        <row r="489">
          <cell r="I489">
            <v>30651</v>
          </cell>
          <cell r="J489">
            <v>1.40599E-08</v>
          </cell>
          <cell r="K489">
            <v>7.559020180847309</v>
          </cell>
        </row>
        <row r="490">
          <cell r="I490">
            <v>30682</v>
          </cell>
          <cell r="J490">
            <v>1.54397E-08</v>
          </cell>
          <cell r="K490">
            <v>9.813725559925768</v>
          </cell>
        </row>
        <row r="491">
          <cell r="I491">
            <v>30713</v>
          </cell>
          <cell r="J491">
            <v>1.73325E-08</v>
          </cell>
          <cell r="K491">
            <v>12.259305556455091</v>
          </cell>
        </row>
        <row r="492">
          <cell r="I492">
            <v>30742</v>
          </cell>
          <cell r="J492">
            <v>1.90573E-08</v>
          </cell>
          <cell r="K492">
            <v>9.951247656137308</v>
          </cell>
        </row>
        <row r="493">
          <cell r="I493">
            <v>30773</v>
          </cell>
          <cell r="J493">
            <v>2.0761E-08</v>
          </cell>
          <cell r="K493">
            <v>8.939881305326569</v>
          </cell>
        </row>
        <row r="494">
          <cell r="I494">
            <v>30803</v>
          </cell>
          <cell r="J494">
            <v>2.26005E-08</v>
          </cell>
          <cell r="K494">
            <v>8.860363180964326</v>
          </cell>
        </row>
        <row r="495">
          <cell r="I495">
            <v>30834</v>
          </cell>
          <cell r="J495">
            <v>2.46909E-08</v>
          </cell>
          <cell r="K495">
            <v>9.249352890422768</v>
          </cell>
        </row>
        <row r="496">
          <cell r="I496">
            <v>30864</v>
          </cell>
          <cell r="J496">
            <v>2.72387E-08</v>
          </cell>
          <cell r="K496">
            <v>10.318781413395218</v>
          </cell>
        </row>
        <row r="497">
          <cell r="I497">
            <v>30895</v>
          </cell>
          <cell r="J497">
            <v>3.01321E-08</v>
          </cell>
          <cell r="K497">
            <v>10.622386530928418</v>
          </cell>
        </row>
        <row r="498">
          <cell r="I498">
            <v>30926</v>
          </cell>
          <cell r="J498">
            <v>3.32987E-08</v>
          </cell>
          <cell r="K498">
            <v>10.509058445976226</v>
          </cell>
        </row>
        <row r="499">
          <cell r="I499">
            <v>30956</v>
          </cell>
          <cell r="J499">
            <v>3.74874E-08</v>
          </cell>
          <cell r="K499">
            <v>12.579169757377894</v>
          </cell>
        </row>
        <row r="500">
          <cell r="I500">
            <v>30987</v>
          </cell>
          <cell r="J500">
            <v>4.11896E-08</v>
          </cell>
          <cell r="K500">
            <v>9.875851619477483</v>
          </cell>
        </row>
        <row r="501">
          <cell r="I501">
            <v>31017</v>
          </cell>
          <cell r="J501">
            <v>4.55277E-08</v>
          </cell>
          <cell r="K501">
            <v>10.532027502087903</v>
          </cell>
        </row>
        <row r="502">
          <cell r="I502">
            <v>31048</v>
          </cell>
          <cell r="J502">
            <v>5.12807E-08</v>
          </cell>
          <cell r="K502">
            <v>12.636263198009123</v>
          </cell>
        </row>
        <row r="503">
          <cell r="I503">
            <v>31079</v>
          </cell>
          <cell r="J503">
            <v>5.64919E-08</v>
          </cell>
          <cell r="K503">
            <v>10.162107771539786</v>
          </cell>
        </row>
        <row r="504">
          <cell r="I504">
            <v>31107</v>
          </cell>
          <cell r="J504">
            <v>6.3671E-08</v>
          </cell>
          <cell r="K504">
            <v>12.708193564033078</v>
          </cell>
        </row>
        <row r="505">
          <cell r="I505">
            <v>31138</v>
          </cell>
          <cell r="J505">
            <v>6.82657E-08</v>
          </cell>
          <cell r="K505">
            <v>7.216315119913297</v>
          </cell>
        </row>
        <row r="506">
          <cell r="I506">
            <v>31168</v>
          </cell>
          <cell r="J506">
            <v>7.35785E-08</v>
          </cell>
          <cell r="K506">
            <v>7.78253207687023</v>
          </cell>
        </row>
        <row r="507">
          <cell r="I507">
            <v>31199</v>
          </cell>
          <cell r="J507">
            <v>7.93502E-08</v>
          </cell>
          <cell r="K507">
            <v>7.844275161901915</v>
          </cell>
        </row>
        <row r="508">
          <cell r="I508">
            <v>31229</v>
          </cell>
          <cell r="J508">
            <v>8.64248E-08</v>
          </cell>
          <cell r="K508">
            <v>8.91566750934465</v>
          </cell>
        </row>
        <row r="509">
          <cell r="I509">
            <v>31260</v>
          </cell>
          <cell r="J509">
            <v>9.85231E-08</v>
          </cell>
          <cell r="K509">
            <v>13.998643907767217</v>
          </cell>
        </row>
        <row r="510">
          <cell r="I510">
            <v>31291</v>
          </cell>
          <cell r="J510">
            <v>1.07521E-07</v>
          </cell>
          <cell r="K510">
            <v>9.132782058217837</v>
          </cell>
        </row>
        <row r="511">
          <cell r="I511">
            <v>31321</v>
          </cell>
          <cell r="J511">
            <v>1.17248E-07</v>
          </cell>
          <cell r="K511">
            <v>9.046604849285256</v>
          </cell>
        </row>
        <row r="512">
          <cell r="I512">
            <v>31352</v>
          </cell>
          <cell r="J512">
            <v>1.34777E-07</v>
          </cell>
          <cell r="K512">
            <v>14.950361626637543</v>
          </cell>
        </row>
        <row r="513">
          <cell r="I513">
            <v>31382</v>
          </cell>
          <cell r="J513">
            <v>1.52566E-07</v>
          </cell>
          <cell r="K513">
            <v>13.19883956461414</v>
          </cell>
        </row>
        <row r="514">
          <cell r="I514">
            <v>31413</v>
          </cell>
          <cell r="J514">
            <v>1.79704E-07</v>
          </cell>
          <cell r="K514">
            <v>17.787711547789154</v>
          </cell>
        </row>
        <row r="515">
          <cell r="I515">
            <v>31444</v>
          </cell>
          <cell r="J515">
            <v>2.06622E-07</v>
          </cell>
          <cell r="K515">
            <v>14.979076703913098</v>
          </cell>
        </row>
        <row r="516">
          <cell r="I516">
            <v>31472</v>
          </cell>
          <cell r="J516">
            <v>2.18035E-07</v>
          </cell>
          <cell r="K516">
            <v>5.523613168007269</v>
          </cell>
        </row>
        <row r="517">
          <cell r="I517">
            <v>31503</v>
          </cell>
          <cell r="J517">
            <v>2.16766E-07</v>
          </cell>
          <cell r="K517">
            <v>-0.5820166487031986</v>
          </cell>
        </row>
        <row r="518">
          <cell r="I518">
            <v>31533</v>
          </cell>
          <cell r="J518">
            <v>2.17459E-07</v>
          </cell>
          <cell r="K518">
            <v>0.31969958388307074</v>
          </cell>
        </row>
        <row r="519">
          <cell r="I519">
            <v>31564</v>
          </cell>
          <cell r="J519">
            <v>2.18608E-07</v>
          </cell>
          <cell r="K519">
            <v>0.5283754638805593</v>
          </cell>
        </row>
        <row r="520">
          <cell r="I520">
            <v>31594</v>
          </cell>
          <cell r="J520">
            <v>2.1999E-07</v>
          </cell>
          <cell r="K520">
            <v>0.6321818048744765</v>
          </cell>
        </row>
        <row r="521">
          <cell r="I521">
            <v>31625</v>
          </cell>
          <cell r="J521">
            <v>2.22921E-07</v>
          </cell>
          <cell r="K521">
            <v>1.3323332878767191</v>
          </cell>
        </row>
        <row r="522">
          <cell r="I522">
            <v>31656</v>
          </cell>
          <cell r="J522">
            <v>2.25356E-07</v>
          </cell>
          <cell r="K522">
            <v>1.092315214807038</v>
          </cell>
        </row>
        <row r="523">
          <cell r="I523">
            <v>31686</v>
          </cell>
          <cell r="J523">
            <v>2.28481E-07</v>
          </cell>
          <cell r="K523">
            <v>1.38669482951419</v>
          </cell>
        </row>
        <row r="524">
          <cell r="I524">
            <v>31717</v>
          </cell>
          <cell r="J524">
            <v>2.34091E-07</v>
          </cell>
          <cell r="K524">
            <v>2.45534639641809</v>
          </cell>
        </row>
        <row r="525">
          <cell r="I525">
            <v>31747</v>
          </cell>
          <cell r="J525">
            <v>2.51784E-07</v>
          </cell>
          <cell r="K525">
            <v>7.558171822069193</v>
          </cell>
        </row>
        <row r="526">
          <cell r="I526">
            <v>31778</v>
          </cell>
          <cell r="J526">
            <v>2.82093E-07</v>
          </cell>
          <cell r="K526">
            <v>12.03769898007816</v>
          </cell>
        </row>
        <row r="527">
          <cell r="I527">
            <v>31809</v>
          </cell>
          <cell r="J527">
            <v>3.21887E-07</v>
          </cell>
          <cell r="K527">
            <v>14.106695309702832</v>
          </cell>
        </row>
        <row r="528">
          <cell r="I528">
            <v>31837</v>
          </cell>
          <cell r="J528">
            <v>3.70166E-07</v>
          </cell>
          <cell r="K528">
            <v>14.998741794480663</v>
          </cell>
        </row>
        <row r="529">
          <cell r="I529">
            <v>31868</v>
          </cell>
          <cell r="J529">
            <v>4.44479E-07</v>
          </cell>
          <cell r="K529">
            <v>20.075587709298006</v>
          </cell>
        </row>
        <row r="530">
          <cell r="I530">
            <v>31898</v>
          </cell>
          <cell r="J530">
            <v>5.67075E-07</v>
          </cell>
          <cell r="K530">
            <v>27.581955502959655</v>
          </cell>
        </row>
        <row r="531">
          <cell r="I531">
            <v>31929</v>
          </cell>
          <cell r="J531">
            <v>7.13806E-07</v>
          </cell>
          <cell r="K531">
            <v>25.87506061808402</v>
          </cell>
        </row>
        <row r="532">
          <cell r="I532">
            <v>31959</v>
          </cell>
          <cell r="J532">
            <v>7.80413E-07</v>
          </cell>
          <cell r="K532">
            <v>9.331246865394792</v>
          </cell>
        </row>
        <row r="533">
          <cell r="I533">
            <v>31990</v>
          </cell>
          <cell r="J533">
            <v>8.15517E-07</v>
          </cell>
          <cell r="K533">
            <v>4.498131117754323</v>
          </cell>
        </row>
        <row r="534">
          <cell r="I534">
            <v>32021</v>
          </cell>
          <cell r="J534">
            <v>8.80897E-07</v>
          </cell>
          <cell r="K534">
            <v>8.017000258731578</v>
          </cell>
        </row>
        <row r="535">
          <cell r="I535">
            <v>32051</v>
          </cell>
          <cell r="J535">
            <v>9.79095E-07</v>
          </cell>
          <cell r="K535">
            <v>11.147500786130493</v>
          </cell>
        </row>
        <row r="536">
          <cell r="I536">
            <v>32082</v>
          </cell>
          <cell r="J536">
            <v>1.12072E-06</v>
          </cell>
          <cell r="K536">
            <v>14.464888493966388</v>
          </cell>
        </row>
        <row r="537">
          <cell r="I537">
            <v>32112</v>
          </cell>
          <cell r="J537">
            <v>1.29879E-06</v>
          </cell>
          <cell r="K537">
            <v>15.888892854593472</v>
          </cell>
        </row>
        <row r="538">
          <cell r="I538">
            <v>32143</v>
          </cell>
          <cell r="J538">
            <v>1.5474E-06</v>
          </cell>
          <cell r="K538">
            <v>19.141662624442745</v>
          </cell>
        </row>
        <row r="539">
          <cell r="I539">
            <v>32174</v>
          </cell>
          <cell r="J539">
            <v>1.82046E-06</v>
          </cell>
          <cell r="K539">
            <v>17.646374563784416</v>
          </cell>
        </row>
        <row r="540">
          <cell r="I540">
            <v>32203</v>
          </cell>
          <cell r="J540">
            <v>2.1511E-06</v>
          </cell>
          <cell r="K540">
            <v>18.162442459598125</v>
          </cell>
        </row>
        <row r="541">
          <cell r="I541">
            <v>32234</v>
          </cell>
          <cell r="J541">
            <v>2.58847E-06</v>
          </cell>
          <cell r="K541">
            <v>20.33238808051694</v>
          </cell>
        </row>
        <row r="542">
          <cell r="I542">
            <v>32264</v>
          </cell>
          <cell r="J542">
            <v>3.09348E-06</v>
          </cell>
          <cell r="K542">
            <v>19.50998079946842</v>
          </cell>
        </row>
        <row r="543">
          <cell r="I543">
            <v>32295</v>
          </cell>
          <cell r="J543">
            <v>3.73785E-06</v>
          </cell>
          <cell r="K543">
            <v>20.8299390977152</v>
          </cell>
        </row>
        <row r="544">
          <cell r="I544">
            <v>32325</v>
          </cell>
          <cell r="J544">
            <v>4.54293E-06</v>
          </cell>
          <cell r="K544">
            <v>21.538585015450053</v>
          </cell>
        </row>
        <row r="545">
          <cell r="I545">
            <v>32356</v>
          </cell>
          <cell r="J545">
            <v>5.58302E-06</v>
          </cell>
          <cell r="K545">
            <v>22.89469571399958</v>
          </cell>
        </row>
        <row r="546">
          <cell r="I546">
            <v>32387</v>
          </cell>
          <cell r="J546">
            <v>7.02111E-06</v>
          </cell>
          <cell r="K546">
            <v>25.75828136026739</v>
          </cell>
        </row>
        <row r="547">
          <cell r="I547">
            <v>32417</v>
          </cell>
          <cell r="J547">
            <v>8.95781E-06</v>
          </cell>
          <cell r="K547">
            <v>27.58395752238605</v>
          </cell>
        </row>
        <row r="548">
          <cell r="I548">
            <v>32448</v>
          </cell>
          <cell r="J548">
            <v>1.14633E-05</v>
          </cell>
          <cell r="K548">
            <v>27.969894427320963</v>
          </cell>
        </row>
        <row r="549">
          <cell r="I549">
            <v>32478</v>
          </cell>
          <cell r="J549">
            <v>1.47745E-05</v>
          </cell>
          <cell r="K549">
            <v>28.885225022463</v>
          </cell>
        </row>
        <row r="550">
          <cell r="I550">
            <v>32509</v>
          </cell>
          <cell r="J550">
            <v>2.01756E-05</v>
          </cell>
          <cell r="K550">
            <v>36.55690547903483</v>
          </cell>
        </row>
        <row r="551">
          <cell r="I551">
            <v>32540</v>
          </cell>
          <cell r="J551">
            <v>2.25572E-05</v>
          </cell>
          <cell r="K551">
            <v>11.804357739051131</v>
          </cell>
        </row>
        <row r="552">
          <cell r="I552">
            <v>32568</v>
          </cell>
          <cell r="J552">
            <v>2.35108E-05</v>
          </cell>
          <cell r="K552">
            <v>4.227475041228512</v>
          </cell>
        </row>
        <row r="553">
          <cell r="I553">
            <v>32599</v>
          </cell>
          <cell r="J553">
            <v>2.47263E-05</v>
          </cell>
          <cell r="K553">
            <v>5.169964441873542</v>
          </cell>
        </row>
        <row r="554">
          <cell r="I554">
            <v>32629</v>
          </cell>
          <cell r="J554">
            <v>2.78809E-05</v>
          </cell>
          <cell r="K554">
            <v>12.758075409584112</v>
          </cell>
        </row>
        <row r="555">
          <cell r="I555">
            <v>32660</v>
          </cell>
          <cell r="J555">
            <v>3.53431E-05</v>
          </cell>
          <cell r="K555">
            <v>26.764559250239394</v>
          </cell>
        </row>
        <row r="556">
          <cell r="I556">
            <v>32690</v>
          </cell>
          <cell r="J556">
            <v>4.87317E-05</v>
          </cell>
          <cell r="K556">
            <v>37.88179305154331</v>
          </cell>
        </row>
        <row r="557">
          <cell r="I557">
            <v>32721</v>
          </cell>
          <cell r="J557">
            <v>6.65096E-05</v>
          </cell>
          <cell r="K557">
            <v>36.48118165383107</v>
          </cell>
        </row>
        <row r="558">
          <cell r="I558">
            <v>32752</v>
          </cell>
          <cell r="J558">
            <v>9.23939E-05</v>
          </cell>
          <cell r="K558">
            <v>38.9181411405271</v>
          </cell>
        </row>
        <row r="559">
          <cell r="I559">
            <v>32782</v>
          </cell>
          <cell r="J559">
            <v>0.000129073</v>
          </cell>
          <cell r="K559">
            <v>39.69861646710442</v>
          </cell>
        </row>
        <row r="560">
          <cell r="I560">
            <v>32813</v>
          </cell>
          <cell r="J560">
            <v>0.000186219</v>
          </cell>
          <cell r="K560">
            <v>44.27417043068651</v>
          </cell>
        </row>
        <row r="561">
          <cell r="I561">
            <v>32843</v>
          </cell>
          <cell r="J561">
            <v>0.000278188</v>
          </cell>
          <cell r="K561">
            <v>49.38754906856981</v>
          </cell>
        </row>
        <row r="562">
          <cell r="I562">
            <v>32874</v>
          </cell>
          <cell r="J562">
            <v>0.000478206</v>
          </cell>
          <cell r="K562">
            <v>71.90029764044459</v>
          </cell>
        </row>
        <row r="563">
          <cell r="I563">
            <v>32905</v>
          </cell>
          <cell r="J563">
            <v>0.000820984</v>
          </cell>
          <cell r="K563">
            <v>71.67998728581406</v>
          </cell>
        </row>
        <row r="564">
          <cell r="I564">
            <v>32933</v>
          </cell>
          <cell r="J564">
            <v>0.00148861</v>
          </cell>
          <cell r="K564">
            <v>81.32022061331281</v>
          </cell>
        </row>
        <row r="565">
          <cell r="I565">
            <v>32964</v>
          </cell>
          <cell r="J565">
            <v>0.00165727</v>
          </cell>
          <cell r="K565">
            <v>11.330032715083194</v>
          </cell>
        </row>
        <row r="566">
          <cell r="I566">
            <v>32994</v>
          </cell>
          <cell r="J566">
            <v>0.00180775</v>
          </cell>
          <cell r="K566">
            <v>9.079993000537034</v>
          </cell>
        </row>
        <row r="567">
          <cell r="I567">
            <v>33025</v>
          </cell>
          <cell r="J567">
            <v>0.00197081</v>
          </cell>
          <cell r="K567">
            <v>9.020052551514324</v>
          </cell>
        </row>
        <row r="568">
          <cell r="I568">
            <v>33055</v>
          </cell>
          <cell r="J568">
            <v>0.00222662</v>
          </cell>
          <cell r="K568">
            <v>12.979942257244481</v>
          </cell>
        </row>
        <row r="569">
          <cell r="I569">
            <v>33086</v>
          </cell>
          <cell r="J569">
            <v>0.00251452</v>
          </cell>
          <cell r="K569">
            <v>12.929911704736341</v>
          </cell>
        </row>
        <row r="570">
          <cell r="I570">
            <v>33117</v>
          </cell>
          <cell r="J570">
            <v>0.00280897</v>
          </cell>
          <cell r="K570">
            <v>11.709988387445701</v>
          </cell>
        </row>
        <row r="571">
          <cell r="I571">
            <v>33147</v>
          </cell>
          <cell r="J571">
            <v>0.00320672</v>
          </cell>
          <cell r="K571">
            <v>14.159994588763848</v>
          </cell>
        </row>
        <row r="572">
          <cell r="I572">
            <v>33178</v>
          </cell>
          <cell r="J572">
            <v>0.00376629</v>
          </cell>
          <cell r="K572">
            <v>17.449917672886926</v>
          </cell>
        </row>
        <row r="573">
          <cell r="I573">
            <v>33208</v>
          </cell>
          <cell r="J573">
            <v>0.00438622</v>
          </cell>
          <cell r="K573">
            <v>16.45996458052885</v>
          </cell>
        </row>
        <row r="574">
          <cell r="I574">
            <v>33239</v>
          </cell>
          <cell r="J574">
            <v>0.00526039</v>
          </cell>
          <cell r="K574">
            <v>19.929916876034493</v>
          </cell>
        </row>
        <row r="575">
          <cell r="I575">
            <v>33270</v>
          </cell>
          <cell r="J575">
            <v>0.00637086</v>
          </cell>
          <cell r="K575">
            <v>21.110031765705585</v>
          </cell>
        </row>
        <row r="576">
          <cell r="I576">
            <v>33298</v>
          </cell>
          <cell r="J576">
            <v>0.00683275</v>
          </cell>
          <cell r="K576">
            <v>7.250041595640155</v>
          </cell>
        </row>
        <row r="577">
          <cell r="I577">
            <v>33329</v>
          </cell>
          <cell r="J577">
            <v>0.00742993</v>
          </cell>
          <cell r="K577">
            <v>8.739965606820089</v>
          </cell>
        </row>
        <row r="578">
          <cell r="I578">
            <v>33359</v>
          </cell>
          <cell r="J578">
            <v>0.00791511</v>
          </cell>
          <cell r="K578">
            <v>6.530074980517964</v>
          </cell>
        </row>
        <row r="579">
          <cell r="I579">
            <v>33390</v>
          </cell>
          <cell r="J579">
            <v>0.00869554</v>
          </cell>
          <cell r="K579">
            <v>9.860001945645735</v>
          </cell>
        </row>
        <row r="580">
          <cell r="I580">
            <v>33420</v>
          </cell>
          <cell r="J580">
            <v>0.00981118</v>
          </cell>
          <cell r="K580">
            <v>12.830025507329035</v>
          </cell>
        </row>
        <row r="581">
          <cell r="I581">
            <v>33451</v>
          </cell>
          <cell r="J581">
            <v>0.0113309</v>
          </cell>
          <cell r="K581">
            <v>15.48967606342968</v>
          </cell>
        </row>
        <row r="582">
          <cell r="I582">
            <v>33482</v>
          </cell>
          <cell r="J582">
            <v>0.0131654</v>
          </cell>
          <cell r="K582">
            <v>16.190240845828676</v>
          </cell>
        </row>
        <row r="583">
          <cell r="I583">
            <v>33512</v>
          </cell>
          <cell r="J583">
            <v>0.0165687</v>
          </cell>
          <cell r="K583">
            <v>25.850334968933698</v>
          </cell>
        </row>
        <row r="584">
          <cell r="I584">
            <v>33543</v>
          </cell>
          <cell r="J584">
            <v>0.0208367</v>
          </cell>
          <cell r="K584">
            <v>25.759413834519318</v>
          </cell>
        </row>
        <row r="585">
          <cell r="I585">
            <v>33573</v>
          </cell>
          <cell r="J585">
            <v>0.02545</v>
          </cell>
          <cell r="K585">
            <v>22.140262133639197</v>
          </cell>
        </row>
        <row r="586">
          <cell r="I586">
            <v>33604</v>
          </cell>
          <cell r="J586">
            <v>0.0322808</v>
          </cell>
          <cell r="K586">
            <v>26.84007858546169</v>
          </cell>
        </row>
        <row r="587">
          <cell r="I587">
            <v>33635</v>
          </cell>
          <cell r="J587">
            <v>0.0402832</v>
          </cell>
          <cell r="K587">
            <v>24.789968030532084</v>
          </cell>
        </row>
        <row r="588">
          <cell r="I588">
            <v>33664</v>
          </cell>
          <cell r="J588">
            <v>0.0486218</v>
          </cell>
          <cell r="K588">
            <v>20.69994439369267</v>
          </cell>
        </row>
        <row r="589">
          <cell r="I589">
            <v>33695</v>
          </cell>
          <cell r="J589">
            <v>0.0576363</v>
          </cell>
          <cell r="K589">
            <v>18.540037596304536</v>
          </cell>
        </row>
        <row r="590">
          <cell r="I590">
            <v>33725</v>
          </cell>
          <cell r="J590">
            <v>0.0705756</v>
          </cell>
          <cell r="K590">
            <v>22.449914376877068</v>
          </cell>
        </row>
        <row r="591">
          <cell r="I591">
            <v>33756</v>
          </cell>
          <cell r="J591">
            <v>0.085693</v>
          </cell>
          <cell r="K591">
            <v>21.42015087367306</v>
          </cell>
        </row>
        <row r="592">
          <cell r="I592">
            <v>33786</v>
          </cell>
          <cell r="J592">
            <v>0.10428</v>
          </cell>
          <cell r="K592">
            <v>21.69021973790157</v>
          </cell>
        </row>
        <row r="593">
          <cell r="I593">
            <v>33817</v>
          </cell>
          <cell r="J593">
            <v>0.130913</v>
          </cell>
          <cell r="K593">
            <v>25.539892596854628</v>
          </cell>
        </row>
        <row r="594">
          <cell r="I594">
            <v>33848</v>
          </cell>
          <cell r="J594">
            <v>0.166744</v>
          </cell>
          <cell r="K594">
            <v>27.370085476614236</v>
          </cell>
        </row>
        <row r="595">
          <cell r="I595">
            <v>33878</v>
          </cell>
          <cell r="J595">
            <v>0.20833</v>
          </cell>
          <cell r="K595">
            <v>24.94002782708822</v>
          </cell>
        </row>
        <row r="596">
          <cell r="I596">
            <v>33909</v>
          </cell>
          <cell r="J596">
            <v>0.258787</v>
          </cell>
          <cell r="K596">
            <v>24.219747515960254</v>
          </cell>
        </row>
        <row r="597">
          <cell r="I597">
            <v>33939</v>
          </cell>
          <cell r="J597">
            <v>0.320119</v>
          </cell>
          <cell r="K597">
            <v>23.699799448967674</v>
          </cell>
        </row>
        <row r="598">
          <cell r="I598">
            <v>33970</v>
          </cell>
          <cell r="J598">
            <v>0.41209</v>
          </cell>
          <cell r="K598">
            <v>28.730253437003128</v>
          </cell>
        </row>
        <row r="599">
          <cell r="I599">
            <v>34001</v>
          </cell>
          <cell r="J599">
            <v>0.521335</v>
          </cell>
          <cell r="K599">
            <v>26.509985682739213</v>
          </cell>
        </row>
        <row r="600">
          <cell r="I600">
            <v>34029</v>
          </cell>
          <cell r="J600">
            <v>0.666318</v>
          </cell>
          <cell r="K600">
            <v>27.809949456683313</v>
          </cell>
        </row>
        <row r="601">
          <cell r="I601">
            <v>34060</v>
          </cell>
          <cell r="J601">
            <v>0.854286</v>
          </cell>
          <cell r="K601">
            <v>28.20995380584046</v>
          </cell>
        </row>
        <row r="602">
          <cell r="I602">
            <v>34090</v>
          </cell>
          <cell r="J602">
            <v>1.12996</v>
          </cell>
          <cell r="K602">
            <v>32.269520980093326</v>
          </cell>
        </row>
        <row r="603">
          <cell r="I603">
            <v>34121</v>
          </cell>
          <cell r="J603">
            <v>1.47709</v>
          </cell>
          <cell r="K603">
            <v>30.720556479875395</v>
          </cell>
        </row>
        <row r="604">
          <cell r="I604">
            <v>34151</v>
          </cell>
          <cell r="J604">
            <v>1.94917</v>
          </cell>
          <cell r="K604">
            <v>31.960137838588043</v>
          </cell>
        </row>
        <row r="605">
          <cell r="I605">
            <v>34182</v>
          </cell>
          <cell r="J605">
            <v>2.60272</v>
          </cell>
          <cell r="K605">
            <v>33.52965621264437</v>
          </cell>
        </row>
        <row r="606">
          <cell r="I606">
            <v>34213</v>
          </cell>
          <cell r="J606">
            <v>3.56547</v>
          </cell>
          <cell r="K606">
            <v>36.99014876744329</v>
          </cell>
        </row>
        <row r="607">
          <cell r="I607">
            <v>34243</v>
          </cell>
          <cell r="J607">
            <v>4.81838</v>
          </cell>
          <cell r="K607">
            <v>35.14010775577976</v>
          </cell>
        </row>
        <row r="608">
          <cell r="I608">
            <v>34274</v>
          </cell>
          <cell r="J608">
            <v>6.59925</v>
          </cell>
          <cell r="K608">
            <v>36.959932591451874</v>
          </cell>
        </row>
        <row r="609">
          <cell r="I609">
            <v>34304</v>
          </cell>
          <cell r="J609">
            <v>8.9895</v>
          </cell>
          <cell r="K609">
            <v>36.220025002841226</v>
          </cell>
        </row>
        <row r="610">
          <cell r="I610">
            <v>34335</v>
          </cell>
          <cell r="J610">
            <v>12.7822</v>
          </cell>
          <cell r="K610">
            <v>42.190333166472</v>
          </cell>
        </row>
        <row r="611">
          <cell r="I611">
            <v>34366</v>
          </cell>
          <cell r="J611">
            <v>18.2031</v>
          </cell>
          <cell r="K611">
            <v>42.40975731877141</v>
          </cell>
        </row>
        <row r="612">
          <cell r="I612">
            <v>34394</v>
          </cell>
          <cell r="J612">
            <v>26.3635</v>
          </cell>
          <cell r="K612">
            <v>44.829726804775014</v>
          </cell>
        </row>
        <row r="613">
          <cell r="I613">
            <v>34425</v>
          </cell>
          <cell r="J613">
            <v>37.5575</v>
          </cell>
          <cell r="K613">
            <v>42.46021962182562</v>
          </cell>
        </row>
        <row r="614">
          <cell r="I614">
            <v>34455</v>
          </cell>
          <cell r="J614">
            <v>52.9373</v>
          </cell>
          <cell r="K614">
            <v>40.95000998469016</v>
          </cell>
        </row>
        <row r="615">
          <cell r="I615">
            <v>34486</v>
          </cell>
          <cell r="J615">
            <v>77.5954</v>
          </cell>
          <cell r="K615">
            <v>46.57982178917322</v>
          </cell>
        </row>
        <row r="616">
          <cell r="I616">
            <v>34516</v>
          </cell>
          <cell r="J616">
            <v>96.7693</v>
          </cell>
          <cell r="K616">
            <v>24.710098794516178</v>
          </cell>
        </row>
        <row r="617">
          <cell r="I617">
            <v>34547</v>
          </cell>
          <cell r="J617">
            <v>100</v>
          </cell>
          <cell r="K617">
            <v>3.3385588197909932</v>
          </cell>
        </row>
        <row r="618">
          <cell r="I618">
            <v>34578</v>
          </cell>
          <cell r="J618">
            <v>101.549</v>
          </cell>
          <cell r="K618">
            <v>1.5490000000000004</v>
          </cell>
        </row>
        <row r="619">
          <cell r="I619">
            <v>34608</v>
          </cell>
          <cell r="J619">
            <v>104.143</v>
          </cell>
          <cell r="K619">
            <v>2.554431850633687</v>
          </cell>
        </row>
        <row r="620">
          <cell r="I620">
            <v>34639</v>
          </cell>
          <cell r="J620">
            <v>106.72</v>
          </cell>
          <cell r="K620">
            <v>2.474482202356376</v>
          </cell>
        </row>
        <row r="621">
          <cell r="I621">
            <v>34669</v>
          </cell>
          <cell r="J621">
            <v>107.325</v>
          </cell>
          <cell r="K621">
            <v>0.5669040479760135</v>
          </cell>
        </row>
        <row r="622">
          <cell r="I622">
            <v>34700</v>
          </cell>
          <cell r="J622">
            <v>108.785</v>
          </cell>
          <cell r="K622">
            <v>1.3603540647565637</v>
          </cell>
        </row>
        <row r="623">
          <cell r="I623">
            <v>34731</v>
          </cell>
          <cell r="J623">
            <v>110.039</v>
          </cell>
          <cell r="K623">
            <v>1.152732453922889</v>
          </cell>
        </row>
        <row r="624">
          <cell r="I624">
            <v>34759</v>
          </cell>
          <cell r="J624">
            <v>112.035</v>
          </cell>
          <cell r="K624">
            <v>1.8139023437145019</v>
          </cell>
        </row>
        <row r="625">
          <cell r="I625">
            <v>34790</v>
          </cell>
          <cell r="J625">
            <v>114.614</v>
          </cell>
          <cell r="K625">
            <v>2.301959209175708</v>
          </cell>
        </row>
        <row r="626">
          <cell r="I626">
            <v>34820</v>
          </cell>
          <cell r="J626">
            <v>115.071</v>
          </cell>
          <cell r="K626">
            <v>0.39872964908300723</v>
          </cell>
        </row>
        <row r="627">
          <cell r="I627">
            <v>34851</v>
          </cell>
          <cell r="J627">
            <v>118.09</v>
          </cell>
          <cell r="K627">
            <v>2.62359760495694</v>
          </cell>
        </row>
        <row r="628">
          <cell r="I628">
            <v>34881</v>
          </cell>
          <cell r="J628">
            <v>120.733</v>
          </cell>
          <cell r="K628">
            <v>2.2381234651537074</v>
          </cell>
        </row>
        <row r="629">
          <cell r="I629">
            <v>34912</v>
          </cell>
          <cell r="J629">
            <v>122.289</v>
          </cell>
          <cell r="K629">
            <v>1.2887942815965836</v>
          </cell>
        </row>
        <row r="630">
          <cell r="I630">
            <v>34943</v>
          </cell>
          <cell r="J630">
            <v>120.967</v>
          </cell>
          <cell r="K630">
            <v>-1.081045719565954</v>
          </cell>
        </row>
        <row r="631">
          <cell r="I631">
            <v>34973</v>
          </cell>
          <cell r="J631">
            <v>121.241</v>
          </cell>
          <cell r="K631">
            <v>0.22650805591608592</v>
          </cell>
        </row>
        <row r="632">
          <cell r="I632">
            <v>35004</v>
          </cell>
          <cell r="J632">
            <v>122.85</v>
          </cell>
          <cell r="K632">
            <v>1.327108816324496</v>
          </cell>
        </row>
        <row r="633">
          <cell r="I633">
            <v>35034</v>
          </cell>
          <cell r="J633">
            <v>123.187</v>
          </cell>
          <cell r="K633">
            <v>0.2743182743182748</v>
          </cell>
        </row>
        <row r="634">
          <cell r="I634">
            <v>35065</v>
          </cell>
          <cell r="J634">
            <v>125.397</v>
          </cell>
          <cell r="K634">
            <v>1.7940204729395282</v>
          </cell>
        </row>
        <row r="635">
          <cell r="I635">
            <v>35096</v>
          </cell>
          <cell r="J635">
            <v>126.353</v>
          </cell>
          <cell r="K635">
            <v>0.762378685295495</v>
          </cell>
        </row>
        <row r="636">
          <cell r="I636">
            <v>35125</v>
          </cell>
          <cell r="J636">
            <v>126.627</v>
          </cell>
          <cell r="K636">
            <v>0.2168527854502944</v>
          </cell>
        </row>
        <row r="637">
          <cell r="I637">
            <v>35156</v>
          </cell>
          <cell r="J637">
            <v>127.509</v>
          </cell>
          <cell r="K637">
            <v>0.6965339145679872</v>
          </cell>
        </row>
        <row r="638">
          <cell r="I638">
            <v>35186</v>
          </cell>
          <cell r="J638">
            <v>129.655</v>
          </cell>
          <cell r="K638">
            <v>1.6830184535993498</v>
          </cell>
        </row>
        <row r="639">
          <cell r="I639">
            <v>35217</v>
          </cell>
          <cell r="J639">
            <v>131.24</v>
          </cell>
          <cell r="K639">
            <v>1.2224750298870157</v>
          </cell>
        </row>
        <row r="640">
          <cell r="I640">
            <v>35247</v>
          </cell>
          <cell r="J640">
            <v>132.674</v>
          </cell>
          <cell r="K640">
            <v>1.0926546784516988</v>
          </cell>
        </row>
        <row r="641">
          <cell r="I641">
            <v>35278</v>
          </cell>
          <cell r="J641">
            <v>132.679</v>
          </cell>
          <cell r="K641">
            <v>0.0037686359045441264</v>
          </cell>
        </row>
        <row r="642">
          <cell r="I642">
            <v>35309</v>
          </cell>
          <cell r="J642">
            <v>132.849</v>
          </cell>
          <cell r="K642">
            <v>0.12812879204695538</v>
          </cell>
        </row>
        <row r="643">
          <cell r="I643">
            <v>35339</v>
          </cell>
          <cell r="J643">
            <v>133.141</v>
          </cell>
          <cell r="K643">
            <v>0.21979841775248143</v>
          </cell>
        </row>
        <row r="644">
          <cell r="I644">
            <v>35370</v>
          </cell>
          <cell r="J644">
            <v>133.517</v>
          </cell>
          <cell r="K644">
            <v>0.2824073726350296</v>
          </cell>
        </row>
        <row r="645">
          <cell r="I645">
            <v>35400</v>
          </cell>
          <cell r="J645">
            <v>134.689</v>
          </cell>
          <cell r="K645">
            <v>0.8777908431136128</v>
          </cell>
        </row>
        <row r="646">
          <cell r="I646">
            <v>35431</v>
          </cell>
          <cell r="J646">
            <v>136.814</v>
          </cell>
          <cell r="K646">
            <v>1.5777086473282909</v>
          </cell>
        </row>
        <row r="647">
          <cell r="I647">
            <v>35462</v>
          </cell>
          <cell r="J647">
            <v>137.39</v>
          </cell>
          <cell r="K647">
            <v>0.42100954580670535</v>
          </cell>
        </row>
        <row r="648">
          <cell r="I648">
            <v>35490</v>
          </cell>
          <cell r="J648">
            <v>138.99</v>
          </cell>
          <cell r="K648">
            <v>1.1645680180508267</v>
          </cell>
        </row>
        <row r="649">
          <cell r="I649">
            <v>35521</v>
          </cell>
          <cell r="J649">
            <v>139.807</v>
          </cell>
          <cell r="K649">
            <v>0.5878120728109781</v>
          </cell>
        </row>
        <row r="650">
          <cell r="I650">
            <v>35551</v>
          </cell>
          <cell r="J650">
            <v>140.229</v>
          </cell>
          <cell r="K650">
            <v>0.3018446858884305</v>
          </cell>
        </row>
        <row r="651">
          <cell r="I651">
            <v>35582</v>
          </cell>
          <cell r="J651">
            <v>141.207</v>
          </cell>
          <cell r="K651">
            <v>0.6974306313244583</v>
          </cell>
        </row>
        <row r="652">
          <cell r="I652">
            <v>35612</v>
          </cell>
          <cell r="J652">
            <v>141.33</v>
          </cell>
          <cell r="K652">
            <v>0.08710616329219434</v>
          </cell>
        </row>
        <row r="653">
          <cell r="I653">
            <v>35643</v>
          </cell>
          <cell r="J653">
            <v>141.268</v>
          </cell>
          <cell r="K653">
            <v>-0.04386895917357636</v>
          </cell>
        </row>
        <row r="654">
          <cell r="I654">
            <v>35674</v>
          </cell>
          <cell r="J654">
            <v>142.101</v>
          </cell>
          <cell r="K654">
            <v>0.5896593708412334</v>
          </cell>
        </row>
        <row r="655">
          <cell r="I655">
            <v>35704</v>
          </cell>
          <cell r="J655">
            <v>142.587</v>
          </cell>
          <cell r="K655">
            <v>0.34201026030780124</v>
          </cell>
        </row>
        <row r="656">
          <cell r="I656">
            <v>35735</v>
          </cell>
          <cell r="J656">
            <v>143.771</v>
          </cell>
          <cell r="K656">
            <v>0.8303702301051263</v>
          </cell>
        </row>
        <row r="657">
          <cell r="I657">
            <v>35765</v>
          </cell>
          <cell r="J657">
            <v>144.765</v>
          </cell>
          <cell r="K657">
            <v>0.6913772596699008</v>
          </cell>
        </row>
        <row r="658">
          <cell r="I658">
            <v>35796</v>
          </cell>
          <cell r="J658">
            <v>146.038</v>
          </cell>
          <cell r="K658">
            <v>0.8793561979760556</v>
          </cell>
        </row>
        <row r="659">
          <cell r="I659">
            <v>35827</v>
          </cell>
          <cell r="J659">
            <v>146.067</v>
          </cell>
          <cell r="K659">
            <v>0.01985784521836287</v>
          </cell>
        </row>
        <row r="660">
          <cell r="I660">
            <v>35855</v>
          </cell>
          <cell r="J660">
            <v>146.408</v>
          </cell>
          <cell r="K660">
            <v>0.23345451060128308</v>
          </cell>
        </row>
        <row r="661">
          <cell r="I661">
            <v>35886</v>
          </cell>
          <cell r="J661">
            <v>146.211</v>
          </cell>
          <cell r="K661">
            <v>-0.13455548877109313</v>
          </cell>
        </row>
        <row r="662">
          <cell r="I662">
            <v>35916</v>
          </cell>
          <cell r="J662">
            <v>146.544</v>
          </cell>
          <cell r="K662">
            <v>0.2277530418367979</v>
          </cell>
        </row>
        <row r="663">
          <cell r="I663">
            <v>35947</v>
          </cell>
          <cell r="J663">
            <v>146.951</v>
          </cell>
          <cell r="K663">
            <v>0.27773228518395143</v>
          </cell>
        </row>
        <row r="664">
          <cell r="I664">
            <v>35977</v>
          </cell>
          <cell r="J664">
            <v>146.398</v>
          </cell>
          <cell r="K664">
            <v>-0.37631591482875093</v>
          </cell>
        </row>
        <row r="665">
          <cell r="I665">
            <v>36008</v>
          </cell>
          <cell r="J665">
            <v>146.144</v>
          </cell>
          <cell r="K665">
            <v>-0.17349963797318457</v>
          </cell>
        </row>
        <row r="666">
          <cell r="I666">
            <v>36039</v>
          </cell>
          <cell r="J666">
            <v>146.111</v>
          </cell>
          <cell r="K666">
            <v>-0.022580468578947688</v>
          </cell>
        </row>
        <row r="667">
          <cell r="I667">
            <v>36069</v>
          </cell>
          <cell r="J667">
            <v>146.063</v>
          </cell>
          <cell r="K667">
            <v>-0.032851736008920884</v>
          </cell>
        </row>
        <row r="668">
          <cell r="I668">
            <v>36100</v>
          </cell>
          <cell r="J668">
            <v>145.797</v>
          </cell>
          <cell r="K668">
            <v>-0.18211319772973855</v>
          </cell>
        </row>
        <row r="669">
          <cell r="I669">
            <v>36130</v>
          </cell>
          <cell r="J669">
            <v>147.231</v>
          </cell>
          <cell r="K669">
            <v>0.9835593324965419</v>
          </cell>
        </row>
        <row r="670">
          <cell r="I670">
            <v>36161</v>
          </cell>
          <cell r="J670">
            <v>148.921</v>
          </cell>
          <cell r="K670">
            <v>1.1478560900897161</v>
          </cell>
        </row>
        <row r="671">
          <cell r="I671">
            <v>36192</v>
          </cell>
          <cell r="J671">
            <v>155.528</v>
          </cell>
          <cell r="K671">
            <v>4.436580468839191</v>
          </cell>
        </row>
        <row r="672">
          <cell r="I672">
            <v>36220</v>
          </cell>
          <cell r="J672">
            <v>158.6</v>
          </cell>
          <cell r="K672">
            <v>1.975207036675064</v>
          </cell>
        </row>
        <row r="673">
          <cell r="I673">
            <v>36251</v>
          </cell>
          <cell r="J673">
            <v>158.647</v>
          </cell>
          <cell r="K673">
            <v>0.029634300126102353</v>
          </cell>
        </row>
        <row r="674">
          <cell r="I674">
            <v>36281</v>
          </cell>
          <cell r="J674">
            <v>158.1</v>
          </cell>
          <cell r="K674">
            <v>-0.3447906358140962</v>
          </cell>
        </row>
        <row r="675">
          <cell r="I675">
            <v>36312</v>
          </cell>
          <cell r="J675">
            <v>159.711</v>
          </cell>
          <cell r="K675">
            <v>1.018975332068317</v>
          </cell>
        </row>
        <row r="676">
          <cell r="I676">
            <v>36342</v>
          </cell>
          <cell r="J676">
            <v>162.253</v>
          </cell>
          <cell r="K676">
            <v>1.591624872425812</v>
          </cell>
        </row>
        <row r="677">
          <cell r="I677">
            <v>36373</v>
          </cell>
          <cell r="J677">
            <v>164.612</v>
          </cell>
          <cell r="K677">
            <v>1.453902239095739</v>
          </cell>
        </row>
        <row r="678">
          <cell r="I678">
            <v>36404</v>
          </cell>
          <cell r="J678">
            <v>167.028</v>
          </cell>
          <cell r="K678">
            <v>1.46769372828226</v>
          </cell>
        </row>
        <row r="679">
          <cell r="I679">
            <v>36434</v>
          </cell>
          <cell r="J679">
            <v>170.182</v>
          </cell>
          <cell r="K679">
            <v>1.8883061522618982</v>
          </cell>
        </row>
        <row r="680">
          <cell r="I680">
            <v>36465</v>
          </cell>
          <cell r="J680">
            <v>174.496</v>
          </cell>
          <cell r="K680">
            <v>2.534933189173949</v>
          </cell>
        </row>
        <row r="681">
          <cell r="I681">
            <v>36495</v>
          </cell>
          <cell r="J681">
            <v>176.647</v>
          </cell>
          <cell r="K681">
            <v>1.2326930130203362</v>
          </cell>
        </row>
        <row r="682">
          <cell r="I682">
            <v>36526</v>
          </cell>
          <cell r="J682">
            <v>178.454</v>
          </cell>
          <cell r="K682">
            <v>1.0229440635844522</v>
          </cell>
        </row>
        <row r="683">
          <cell r="I683">
            <v>36557</v>
          </cell>
          <cell r="J683">
            <v>178.8</v>
          </cell>
          <cell r="K683">
            <v>0.19388750042028668</v>
          </cell>
        </row>
        <row r="684">
          <cell r="I684">
            <v>36586</v>
          </cell>
          <cell r="J684">
            <v>179.128</v>
          </cell>
          <cell r="K684">
            <v>0.18344519015658367</v>
          </cell>
        </row>
        <row r="685">
          <cell r="I685">
            <v>36617</v>
          </cell>
          <cell r="J685">
            <v>179.357</v>
          </cell>
          <cell r="K685">
            <v>0.1278415434772917</v>
          </cell>
        </row>
        <row r="686">
          <cell r="I686">
            <v>36647</v>
          </cell>
          <cell r="J686">
            <v>180.563</v>
          </cell>
          <cell r="K686">
            <v>0.6724019692568417</v>
          </cell>
        </row>
        <row r="687">
          <cell r="I687">
            <v>36678</v>
          </cell>
          <cell r="J687">
            <v>182.236</v>
          </cell>
          <cell r="K687">
            <v>0.9265464131632761</v>
          </cell>
        </row>
        <row r="688">
          <cell r="I688">
            <v>36708</v>
          </cell>
          <cell r="J688">
            <v>186.353</v>
          </cell>
          <cell r="K688">
            <v>2.2591584538730114</v>
          </cell>
        </row>
        <row r="689">
          <cell r="I689">
            <v>36739</v>
          </cell>
          <cell r="J689">
            <v>189.746</v>
          </cell>
          <cell r="K689">
            <v>1.8207380616357183</v>
          </cell>
        </row>
        <row r="690">
          <cell r="I690">
            <v>36770</v>
          </cell>
          <cell r="J690">
            <v>191.049</v>
          </cell>
          <cell r="K690">
            <v>0.6867074931750761</v>
          </cell>
        </row>
        <row r="691">
          <cell r="I691">
            <v>36800</v>
          </cell>
          <cell r="J691">
            <v>191.763</v>
          </cell>
          <cell r="K691">
            <v>0.3737261121492308</v>
          </cell>
        </row>
        <row r="692">
          <cell r="I692">
            <v>36831</v>
          </cell>
          <cell r="J692">
            <v>192.506</v>
          </cell>
          <cell r="K692">
            <v>0.3874574344372883</v>
          </cell>
        </row>
        <row r="693">
          <cell r="I693">
            <v>36861</v>
          </cell>
          <cell r="J693">
            <v>193.97</v>
          </cell>
          <cell r="K693">
            <v>0.7604957767550102</v>
          </cell>
        </row>
        <row r="694">
          <cell r="I694">
            <v>36892</v>
          </cell>
          <cell r="J694">
            <v>194.92</v>
          </cell>
          <cell r="K694">
            <v>0.48976645873073377</v>
          </cell>
        </row>
        <row r="695">
          <cell r="I695">
            <v>36923</v>
          </cell>
          <cell r="J695">
            <v>195.58</v>
          </cell>
          <cell r="K695">
            <v>0.3386004514672747</v>
          </cell>
        </row>
        <row r="696">
          <cell r="I696">
            <v>36951</v>
          </cell>
          <cell r="J696">
            <v>197.151</v>
          </cell>
          <cell r="K696">
            <v>0.8032518662439925</v>
          </cell>
        </row>
        <row r="697">
          <cell r="I697">
            <v>36982</v>
          </cell>
          <cell r="J697">
            <v>199.374</v>
          </cell>
          <cell r="K697">
            <v>1.127562122434056</v>
          </cell>
        </row>
        <row r="698">
          <cell r="I698">
            <v>37012</v>
          </cell>
          <cell r="J698">
            <v>200.251</v>
          </cell>
          <cell r="K698">
            <v>0.43987681442916315</v>
          </cell>
        </row>
        <row r="699">
          <cell r="I699">
            <v>37043</v>
          </cell>
          <cell r="J699">
            <v>203.167</v>
          </cell>
          <cell r="K699">
            <v>1.4561725035080908</v>
          </cell>
        </row>
        <row r="700">
          <cell r="I700">
            <v>37073</v>
          </cell>
          <cell r="J700">
            <v>206.45</v>
          </cell>
          <cell r="K700">
            <v>1.6159120329581</v>
          </cell>
        </row>
        <row r="701">
          <cell r="I701">
            <v>37104</v>
          </cell>
          <cell r="J701">
            <v>208.315</v>
          </cell>
          <cell r="K701">
            <v>0.9033664325502677</v>
          </cell>
        </row>
        <row r="702">
          <cell r="I702">
            <v>37135</v>
          </cell>
          <cell r="J702">
            <v>209.111</v>
          </cell>
          <cell r="K702">
            <v>0.38211362599909204</v>
          </cell>
        </row>
        <row r="703">
          <cell r="I703">
            <v>37165</v>
          </cell>
          <cell r="J703">
            <v>212.135</v>
          </cell>
          <cell r="K703">
            <v>1.4461219161115313</v>
          </cell>
        </row>
        <row r="704">
          <cell r="I704">
            <v>37196</v>
          </cell>
          <cell r="J704">
            <v>213.756</v>
          </cell>
          <cell r="K704">
            <v>0.7641360454427648</v>
          </cell>
        </row>
        <row r="705">
          <cell r="I705">
            <v>37226</v>
          </cell>
          <cell r="J705">
            <v>214.137</v>
          </cell>
          <cell r="K705">
            <v>0.17824061078988152</v>
          </cell>
        </row>
        <row r="706">
          <cell r="I706">
            <v>37257</v>
          </cell>
          <cell r="J706">
            <v>214.535</v>
          </cell>
          <cell r="K706">
            <v>0.18586232178465778</v>
          </cell>
        </row>
        <row r="707">
          <cell r="I707">
            <v>37288</v>
          </cell>
          <cell r="J707">
            <v>214.927</v>
          </cell>
          <cell r="K707">
            <v>0.18272076817302807</v>
          </cell>
        </row>
        <row r="708">
          <cell r="I708">
            <v>37316</v>
          </cell>
          <cell r="J708">
            <v>215.17</v>
          </cell>
          <cell r="K708">
            <v>0.11306164418616316</v>
          </cell>
        </row>
        <row r="709">
          <cell r="I709">
            <v>37347</v>
          </cell>
          <cell r="J709">
            <v>216.673</v>
          </cell>
          <cell r="K709">
            <v>0.6985174513175707</v>
          </cell>
        </row>
        <row r="710">
          <cell r="I710">
            <v>37377</v>
          </cell>
          <cell r="J710">
            <v>219.07</v>
          </cell>
          <cell r="K710">
            <v>1.1062753550280746</v>
          </cell>
        </row>
        <row r="711">
          <cell r="I711">
            <v>37408</v>
          </cell>
          <cell r="J711">
            <v>222.872</v>
          </cell>
          <cell r="K711">
            <v>1.7355183274752495</v>
          </cell>
        </row>
        <row r="712">
          <cell r="I712">
            <v>37438</v>
          </cell>
          <cell r="J712">
            <v>227.441</v>
          </cell>
          <cell r="K712">
            <v>2.0500556373164835</v>
          </cell>
        </row>
        <row r="713">
          <cell r="I713">
            <v>37469</v>
          </cell>
          <cell r="J713">
            <v>232.818</v>
          </cell>
          <cell r="K713">
            <v>2.3641295984453192</v>
          </cell>
        </row>
        <row r="714">
          <cell r="I714">
            <v>37500</v>
          </cell>
          <cell r="J714">
            <v>238.973</v>
          </cell>
          <cell r="K714">
            <v>2.6436959341631594</v>
          </cell>
        </row>
        <row r="715">
          <cell r="I715">
            <v>37530</v>
          </cell>
          <cell r="J715">
            <v>249.042</v>
          </cell>
          <cell r="K715">
            <v>4.213446707368607</v>
          </cell>
        </row>
        <row r="716">
          <cell r="I716">
            <v>37561</v>
          </cell>
          <cell r="J716">
            <v>263.58</v>
          </cell>
          <cell r="K716">
            <v>5.837569566579126</v>
          </cell>
        </row>
        <row r="717">
          <cell r="I717">
            <v>37591</v>
          </cell>
          <cell r="J717">
            <v>270.692</v>
          </cell>
          <cell r="K717">
            <v>2.698232035814563</v>
          </cell>
        </row>
        <row r="718">
          <cell r="I718">
            <v>37622</v>
          </cell>
          <cell r="J718">
            <v>276.578</v>
          </cell>
          <cell r="K718">
            <v>2.1744270240716235</v>
          </cell>
        </row>
        <row r="719">
          <cell r="I719">
            <v>37653</v>
          </cell>
          <cell r="J719">
            <v>280.984</v>
          </cell>
          <cell r="K719">
            <v>1.5930406612239656</v>
          </cell>
        </row>
        <row r="720">
          <cell r="I720">
            <v>37681</v>
          </cell>
          <cell r="J720">
            <v>285.64</v>
          </cell>
          <cell r="K720">
            <v>1.6570338524613426</v>
          </cell>
        </row>
        <row r="721">
          <cell r="I721">
            <v>37712</v>
          </cell>
          <cell r="J721">
            <v>286.815</v>
          </cell>
          <cell r="K721">
            <v>0.4113569528077399</v>
          </cell>
        </row>
        <row r="722">
          <cell r="I722">
            <v>37742</v>
          </cell>
          <cell r="J722">
            <v>284.9</v>
          </cell>
          <cell r="K722">
            <v>-0.667677771385744</v>
          </cell>
        </row>
        <row r="723">
          <cell r="I723">
            <v>37773</v>
          </cell>
          <cell r="J723">
            <v>282.913</v>
          </cell>
          <cell r="K723">
            <v>-0.6974376974376861</v>
          </cell>
        </row>
        <row r="724">
          <cell r="I724">
            <v>37803</v>
          </cell>
          <cell r="J724">
            <v>282.349</v>
          </cell>
          <cell r="K724">
            <v>-0.199354571900201</v>
          </cell>
        </row>
        <row r="725">
          <cell r="I725">
            <v>37834</v>
          </cell>
          <cell r="J725">
            <v>284.105</v>
          </cell>
          <cell r="K725">
            <v>0.6219253477079967</v>
          </cell>
        </row>
        <row r="726">
          <cell r="I726">
            <v>37865</v>
          </cell>
          <cell r="J726">
            <v>287.081</v>
          </cell>
          <cell r="K726">
            <v>1.0475000439978066</v>
          </cell>
        </row>
        <row r="727">
          <cell r="I727">
            <v>37895</v>
          </cell>
          <cell r="J727">
            <v>288.337</v>
          </cell>
          <cell r="K727">
            <v>0.4375071843834899</v>
          </cell>
        </row>
        <row r="728">
          <cell r="I728">
            <v>37926</v>
          </cell>
          <cell r="J728">
            <v>289.718</v>
          </cell>
          <cell r="K728">
            <v>0.47895344683479557</v>
          </cell>
        </row>
        <row r="729">
          <cell r="I729">
            <v>37956</v>
          </cell>
          <cell r="J729">
            <v>291.462</v>
          </cell>
          <cell r="K729">
            <v>0.6019646690920144</v>
          </cell>
        </row>
        <row r="730">
          <cell r="I730">
            <v>37987</v>
          </cell>
          <cell r="J730">
            <v>293.793</v>
          </cell>
          <cell r="K730">
            <v>0.7997612038619151</v>
          </cell>
        </row>
        <row r="731">
          <cell r="I731">
            <v>38018</v>
          </cell>
          <cell r="J731">
            <v>296.976</v>
          </cell>
          <cell r="K731">
            <v>1.0834158744422062</v>
          </cell>
        </row>
        <row r="732">
          <cell r="I732">
            <v>38047</v>
          </cell>
          <cell r="J732">
            <v>299.746</v>
          </cell>
          <cell r="K732">
            <v>0.932735305209853</v>
          </cell>
        </row>
        <row r="733">
          <cell r="I733">
            <v>38078</v>
          </cell>
          <cell r="J733">
            <v>303.184</v>
          </cell>
          <cell r="K733">
            <v>1.1469711021998785</v>
          </cell>
        </row>
        <row r="734">
          <cell r="I734">
            <v>38108</v>
          </cell>
          <cell r="J734">
            <v>307.616</v>
          </cell>
          <cell r="K734">
            <v>1.4618185656235072</v>
          </cell>
        </row>
        <row r="735">
          <cell r="I735">
            <v>38139</v>
          </cell>
          <cell r="J735">
            <v>311.576</v>
          </cell>
          <cell r="K735">
            <v>1.28731925517529</v>
          </cell>
        </row>
        <row r="736">
          <cell r="I736">
            <v>38169</v>
          </cell>
          <cell r="J736">
            <v>315.113</v>
          </cell>
          <cell r="K736">
            <v>1.1351965491565474</v>
          </cell>
        </row>
        <row r="737">
          <cell r="I737">
            <v>38200</v>
          </cell>
          <cell r="J737">
            <v>319.244</v>
          </cell>
          <cell r="K737">
            <v>1.3109582911527085</v>
          </cell>
        </row>
        <row r="738">
          <cell r="I738">
            <v>38231</v>
          </cell>
          <cell r="J738">
            <v>320.788</v>
          </cell>
          <cell r="K738">
            <v>0.48364260565585404</v>
          </cell>
        </row>
        <row r="739">
          <cell r="I739">
            <v>38261</v>
          </cell>
          <cell r="J739">
            <v>322.492</v>
          </cell>
          <cell r="K739">
            <v>0.5311919398481191</v>
          </cell>
        </row>
        <row r="740">
          <cell r="I740">
            <v>38292</v>
          </cell>
          <cell r="J740">
            <v>325.148</v>
          </cell>
          <cell r="K740">
            <v>0.8235863215211525</v>
          </cell>
        </row>
        <row r="741">
          <cell r="I741">
            <v>38322</v>
          </cell>
          <cell r="J741">
            <v>326.833</v>
          </cell>
          <cell r="K741">
            <v>0.5182255465203456</v>
          </cell>
        </row>
        <row r="742">
          <cell r="I742">
            <v>38353</v>
          </cell>
          <cell r="J742">
            <v>327.915</v>
          </cell>
          <cell r="K742">
            <v>0.3310559215256692</v>
          </cell>
        </row>
        <row r="743">
          <cell r="I743">
            <v>38384</v>
          </cell>
          <cell r="J743">
            <v>329.241</v>
          </cell>
          <cell r="K743">
            <v>0.40437308448835196</v>
          </cell>
        </row>
        <row r="744">
          <cell r="I744">
            <v>38412</v>
          </cell>
          <cell r="J744">
            <v>332.49</v>
          </cell>
          <cell r="K744">
            <v>0.986815129342955</v>
          </cell>
        </row>
        <row r="745">
          <cell r="I745">
            <v>38443</v>
          </cell>
          <cell r="J745">
            <v>334.17</v>
          </cell>
          <cell r="K745">
            <v>0.505278354236216</v>
          </cell>
        </row>
        <row r="746">
          <cell r="I746">
            <v>38473</v>
          </cell>
          <cell r="J746">
            <v>333.321</v>
          </cell>
          <cell r="K746">
            <v>-0.25406230361791904</v>
          </cell>
        </row>
        <row r="747">
          <cell r="I747">
            <v>38504</v>
          </cell>
          <cell r="J747">
            <v>331.823</v>
          </cell>
          <cell r="K747">
            <v>-0.44941662841526675</v>
          </cell>
        </row>
        <row r="748">
          <cell r="I748">
            <v>38534</v>
          </cell>
          <cell r="J748">
            <v>330.484</v>
          </cell>
          <cell r="K748">
            <v>-0.4035283871220541</v>
          </cell>
        </row>
        <row r="749">
          <cell r="I749">
            <v>38565</v>
          </cell>
          <cell r="J749">
            <v>327.887</v>
          </cell>
          <cell r="K749">
            <v>-0.7858171651275003</v>
          </cell>
        </row>
        <row r="750">
          <cell r="I750">
            <v>38596</v>
          </cell>
          <cell r="J750">
            <v>327.454</v>
          </cell>
          <cell r="K750">
            <v>-0.13205769060682382</v>
          </cell>
        </row>
        <row r="751">
          <cell r="I751">
            <v>38626</v>
          </cell>
          <cell r="J751">
            <v>329.529</v>
          </cell>
          <cell r="K751">
            <v>0.6336767912439534</v>
          </cell>
        </row>
        <row r="752">
          <cell r="I752">
            <v>38657</v>
          </cell>
          <cell r="J752">
            <v>330.619</v>
          </cell>
          <cell r="K752">
            <v>0.33077513663442026</v>
          </cell>
        </row>
        <row r="753">
          <cell r="I753">
            <v>38687</v>
          </cell>
          <cell r="J753">
            <v>330.835</v>
          </cell>
          <cell r="K753">
            <v>0.06533199846348037</v>
          </cell>
        </row>
        <row r="754">
          <cell r="I754">
            <v>38718</v>
          </cell>
          <cell r="J754">
            <v>333.222</v>
          </cell>
          <cell r="K754">
            <v>0.7215077002130865</v>
          </cell>
        </row>
        <row r="755">
          <cell r="I755">
            <v>38749</v>
          </cell>
          <cell r="J755">
            <v>333.03</v>
          </cell>
          <cell r="K755">
            <v>-0.057619244827777916</v>
          </cell>
        </row>
        <row r="756">
          <cell r="I756">
            <v>38777</v>
          </cell>
          <cell r="J756">
            <v>331.531</v>
          </cell>
          <cell r="K756">
            <v>-0.4501095997357485</v>
          </cell>
        </row>
        <row r="757">
          <cell r="I757">
            <v>38808</v>
          </cell>
          <cell r="J757">
            <v>331.607</v>
          </cell>
          <cell r="K757">
            <v>0.022923949796549437</v>
          </cell>
        </row>
        <row r="758">
          <cell r="I758">
            <v>38838</v>
          </cell>
          <cell r="J758">
            <v>332.851</v>
          </cell>
          <cell r="K758">
            <v>0.3751428648973043</v>
          </cell>
        </row>
        <row r="759">
          <cell r="I759">
            <v>38869</v>
          </cell>
          <cell r="J759">
            <v>335.067</v>
          </cell>
          <cell r="K759">
            <v>0.6657633595813062</v>
          </cell>
        </row>
        <row r="760">
          <cell r="I760">
            <v>38899</v>
          </cell>
          <cell r="J760">
            <v>335.637</v>
          </cell>
          <cell r="K760">
            <v>0.17011523068519718</v>
          </cell>
        </row>
        <row r="761">
          <cell r="I761">
            <v>38930</v>
          </cell>
          <cell r="J761">
            <v>337.011</v>
          </cell>
          <cell r="K761">
            <v>0.40937083813763486</v>
          </cell>
        </row>
        <row r="762">
          <cell r="I762">
            <v>38961</v>
          </cell>
          <cell r="J762">
            <v>337.817</v>
          </cell>
          <cell r="K762">
            <v>0.23916133301287168</v>
          </cell>
        </row>
        <row r="763">
          <cell r="I763">
            <v>38991</v>
          </cell>
          <cell r="J763">
            <v>340.541</v>
          </cell>
          <cell r="K763">
            <v>0.8063537358984352</v>
          </cell>
        </row>
        <row r="764">
          <cell r="I764">
            <v>39022</v>
          </cell>
          <cell r="J764">
            <v>342.482</v>
          </cell>
          <cell r="K764">
            <v>0.5699754214617325</v>
          </cell>
        </row>
        <row r="765">
          <cell r="I765">
            <v>39052</v>
          </cell>
          <cell r="J765">
            <v>343.384</v>
          </cell>
          <cell r="K765">
            <v>0.26337150565576284</v>
          </cell>
        </row>
        <row r="766">
          <cell r="I766">
            <v>39083</v>
          </cell>
          <cell r="J766">
            <v>344.85</v>
          </cell>
          <cell r="K766">
            <v>0.4269272884001696</v>
          </cell>
        </row>
        <row r="767">
          <cell r="I767">
            <v>39114</v>
          </cell>
          <cell r="J767">
            <v>345.652</v>
          </cell>
          <cell r="K767">
            <v>0.23256488328258218</v>
          </cell>
        </row>
        <row r="768">
          <cell r="I768">
            <v>39142</v>
          </cell>
          <cell r="J768">
            <v>346.407</v>
          </cell>
          <cell r="K768">
            <v>0.2184277828567449</v>
          </cell>
        </row>
        <row r="769">
          <cell r="I769">
            <v>39173</v>
          </cell>
          <cell r="J769">
            <v>346.878</v>
          </cell>
          <cell r="K769">
            <v>0.13596722929964944</v>
          </cell>
        </row>
        <row r="770">
          <cell r="I770">
            <v>39203</v>
          </cell>
          <cell r="J770">
            <v>347.421</v>
          </cell>
          <cell r="K770">
            <v>0.1565391866881205</v>
          </cell>
        </row>
        <row r="771">
          <cell r="I771">
            <v>39234</v>
          </cell>
          <cell r="J771">
            <v>348.328</v>
          </cell>
          <cell r="K771">
            <v>0.26106654462452195</v>
          </cell>
        </row>
        <row r="772">
          <cell r="I772">
            <v>39264</v>
          </cell>
          <cell r="J772">
            <v>349.628</v>
          </cell>
          <cell r="K772">
            <v>0.37321145586919346</v>
          </cell>
        </row>
        <row r="773">
          <cell r="I773">
            <v>39295</v>
          </cell>
          <cell r="J773">
            <v>354.495</v>
          </cell>
          <cell r="K773">
            <v>1.3920509798986513</v>
          </cell>
        </row>
        <row r="774">
          <cell r="I774">
            <v>39326</v>
          </cell>
          <cell r="J774">
            <v>358.633</v>
          </cell>
          <cell r="K774">
            <v>1.1672943200891295</v>
          </cell>
        </row>
        <row r="775">
          <cell r="I775">
            <v>39356</v>
          </cell>
          <cell r="J775">
            <v>361.308</v>
          </cell>
          <cell r="K775">
            <v>0.7458878575033578</v>
          </cell>
        </row>
        <row r="776">
          <cell r="I776">
            <v>39387</v>
          </cell>
          <cell r="J776">
            <v>365.1</v>
          </cell>
          <cell r="K776">
            <v>1.0495200770533897</v>
          </cell>
        </row>
        <row r="777">
          <cell r="I777">
            <v>39417</v>
          </cell>
          <cell r="J777">
            <v>370.485</v>
          </cell>
          <cell r="K777">
            <v>1.4749383730484844</v>
          </cell>
        </row>
        <row r="778">
          <cell r="I778">
            <v>39448</v>
          </cell>
          <cell r="J778">
            <v>374.139</v>
          </cell>
          <cell r="K778">
            <v>0.9862747479655098</v>
          </cell>
        </row>
        <row r="779">
          <cell r="I779">
            <v>39479</v>
          </cell>
          <cell r="J779">
            <v>375.558</v>
          </cell>
          <cell r="K779">
            <v>0.3792708057700489</v>
          </cell>
        </row>
        <row r="780">
          <cell r="I780">
            <v>39508</v>
          </cell>
          <cell r="J780">
            <v>378.194</v>
          </cell>
          <cell r="K780">
            <v>0.7018889226164893</v>
          </cell>
        </row>
        <row r="781">
          <cell r="I781">
            <v>39539</v>
          </cell>
          <cell r="J781">
            <v>382.414</v>
          </cell>
          <cell r="K781">
            <v>1.11582944203239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>
        <row r="10">
          <cell r="D10">
            <v>0</v>
          </cell>
          <cell r="E10">
            <v>10</v>
          </cell>
          <cell r="F10">
            <v>20</v>
          </cell>
          <cell r="G10">
            <v>30</v>
          </cell>
          <cell r="H10">
            <v>40</v>
          </cell>
          <cell r="I10">
            <v>50</v>
          </cell>
          <cell r="J10">
            <v>60</v>
          </cell>
          <cell r="K10">
            <v>70</v>
          </cell>
          <cell r="L10">
            <v>80</v>
          </cell>
        </row>
        <row r="11">
          <cell r="C11">
            <v>0</v>
          </cell>
          <cell r="D11">
            <v>0</v>
          </cell>
          <cell r="E11">
            <v>40</v>
          </cell>
          <cell r="F11">
            <v>80</v>
          </cell>
          <cell r="G11">
            <v>120</v>
          </cell>
          <cell r="H11">
            <v>160</v>
          </cell>
          <cell r="I11">
            <v>200</v>
          </cell>
          <cell r="J11">
            <v>240</v>
          </cell>
          <cell r="K11">
            <v>280</v>
          </cell>
          <cell r="L11">
            <v>320</v>
          </cell>
        </row>
        <row r="12">
          <cell r="C12">
            <v>10</v>
          </cell>
          <cell r="D12">
            <v>30</v>
          </cell>
          <cell r="E12">
            <v>70</v>
          </cell>
          <cell r="F12">
            <v>110</v>
          </cell>
          <cell r="G12">
            <v>150</v>
          </cell>
          <cell r="H12">
            <v>190</v>
          </cell>
          <cell r="I12">
            <v>230</v>
          </cell>
          <cell r="J12">
            <v>270</v>
          </cell>
          <cell r="K12">
            <v>310</v>
          </cell>
          <cell r="L12">
            <v>350</v>
          </cell>
        </row>
        <row r="13">
          <cell r="C13">
            <v>20</v>
          </cell>
          <cell r="D13">
            <v>60</v>
          </cell>
          <cell r="E13">
            <v>100</v>
          </cell>
          <cell r="F13">
            <v>140</v>
          </cell>
          <cell r="G13">
            <v>180</v>
          </cell>
          <cell r="H13">
            <v>220</v>
          </cell>
          <cell r="I13">
            <v>260</v>
          </cell>
          <cell r="J13">
            <v>300</v>
          </cell>
          <cell r="K13">
            <v>340</v>
          </cell>
          <cell r="L13">
            <v>380</v>
          </cell>
        </row>
        <row r="14">
          <cell r="C14">
            <v>30</v>
          </cell>
          <cell r="D14">
            <v>90</v>
          </cell>
          <cell r="E14">
            <v>130</v>
          </cell>
          <cell r="F14">
            <v>170</v>
          </cell>
          <cell r="G14">
            <v>210</v>
          </cell>
          <cell r="H14">
            <v>250</v>
          </cell>
          <cell r="I14">
            <v>290</v>
          </cell>
          <cell r="J14">
            <v>330</v>
          </cell>
          <cell r="K14">
            <v>370</v>
          </cell>
          <cell r="L14">
            <v>410</v>
          </cell>
        </row>
        <row r="15">
          <cell r="C15">
            <v>40</v>
          </cell>
          <cell r="D15">
            <v>120</v>
          </cell>
          <cell r="E15">
            <v>160</v>
          </cell>
          <cell r="F15">
            <v>200</v>
          </cell>
          <cell r="G15">
            <v>240</v>
          </cell>
          <cell r="H15">
            <v>280</v>
          </cell>
          <cell r="I15">
            <v>320</v>
          </cell>
          <cell r="J15">
            <v>360</v>
          </cell>
          <cell r="K15">
            <v>400</v>
          </cell>
          <cell r="L15">
            <v>440</v>
          </cell>
        </row>
        <row r="16">
          <cell r="C16">
            <v>50</v>
          </cell>
          <cell r="D16">
            <v>150</v>
          </cell>
          <cell r="E16">
            <v>190</v>
          </cell>
          <cell r="F16">
            <v>230</v>
          </cell>
          <cell r="G16">
            <v>270</v>
          </cell>
          <cell r="H16">
            <v>310</v>
          </cell>
          <cell r="I16">
            <v>350</v>
          </cell>
          <cell r="J16">
            <v>390</v>
          </cell>
          <cell r="K16">
            <v>430</v>
          </cell>
          <cell r="L16">
            <v>470</v>
          </cell>
        </row>
        <row r="17">
          <cell r="C17">
            <v>60</v>
          </cell>
          <cell r="D17">
            <v>180</v>
          </cell>
          <cell r="E17">
            <v>220</v>
          </cell>
          <cell r="F17">
            <v>260</v>
          </cell>
          <cell r="G17">
            <v>300</v>
          </cell>
          <cell r="H17">
            <v>340</v>
          </cell>
          <cell r="I17">
            <v>380</v>
          </cell>
          <cell r="J17">
            <v>420</v>
          </cell>
          <cell r="K17">
            <v>460</v>
          </cell>
          <cell r="L17">
            <v>500</v>
          </cell>
        </row>
        <row r="18">
          <cell r="C18">
            <v>70</v>
          </cell>
          <cell r="D18">
            <v>210</v>
          </cell>
          <cell r="E18">
            <v>250</v>
          </cell>
          <cell r="F18">
            <v>290</v>
          </cell>
          <cell r="G18">
            <v>330</v>
          </cell>
          <cell r="H18">
            <v>370</v>
          </cell>
          <cell r="I18">
            <v>410</v>
          </cell>
          <cell r="J18">
            <v>450</v>
          </cell>
          <cell r="K18">
            <v>490</v>
          </cell>
          <cell r="L18">
            <v>530</v>
          </cell>
        </row>
        <row r="19">
          <cell r="C19">
            <v>80</v>
          </cell>
          <cell r="D19">
            <v>240</v>
          </cell>
          <cell r="E19">
            <v>280</v>
          </cell>
          <cell r="F19">
            <v>320</v>
          </cell>
          <cell r="G19">
            <v>360</v>
          </cell>
          <cell r="H19">
            <v>400</v>
          </cell>
          <cell r="I19">
            <v>440</v>
          </cell>
          <cell r="J19">
            <v>480</v>
          </cell>
          <cell r="K19">
            <v>520</v>
          </cell>
          <cell r="L19">
            <v>560</v>
          </cell>
        </row>
        <row r="38">
          <cell r="D38">
            <v>0</v>
          </cell>
          <cell r="E38">
            <v>10</v>
          </cell>
          <cell r="F38">
            <v>20</v>
          </cell>
          <cell r="G38">
            <v>30</v>
          </cell>
          <cell r="H38">
            <v>40</v>
          </cell>
          <cell r="I38">
            <v>50</v>
          </cell>
          <cell r="J38">
            <v>60</v>
          </cell>
          <cell r="K38">
            <v>70</v>
          </cell>
          <cell r="L38">
            <v>80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10</v>
          </cell>
          <cell r="D40">
            <v>0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30</v>
          </cell>
          <cell r="J40">
            <v>30</v>
          </cell>
          <cell r="K40">
            <v>30</v>
          </cell>
          <cell r="L40">
            <v>30</v>
          </cell>
        </row>
        <row r="41">
          <cell r="C41">
            <v>20</v>
          </cell>
          <cell r="D41">
            <v>0</v>
          </cell>
          <cell r="E41">
            <v>40</v>
          </cell>
          <cell r="F41">
            <v>60</v>
          </cell>
          <cell r="G41">
            <v>60</v>
          </cell>
          <cell r="H41">
            <v>60</v>
          </cell>
          <cell r="I41">
            <v>60</v>
          </cell>
          <cell r="J41">
            <v>60</v>
          </cell>
          <cell r="K41">
            <v>60</v>
          </cell>
          <cell r="L41">
            <v>60</v>
          </cell>
        </row>
        <row r="42">
          <cell r="C42">
            <v>30</v>
          </cell>
          <cell r="D42">
            <v>0</v>
          </cell>
          <cell r="E42">
            <v>40</v>
          </cell>
          <cell r="F42">
            <v>80</v>
          </cell>
          <cell r="G42">
            <v>90</v>
          </cell>
          <cell r="H42">
            <v>90</v>
          </cell>
          <cell r="I42">
            <v>90</v>
          </cell>
          <cell r="J42">
            <v>90</v>
          </cell>
          <cell r="K42">
            <v>90</v>
          </cell>
          <cell r="L42">
            <v>90</v>
          </cell>
        </row>
        <row r="43">
          <cell r="C43">
            <v>40</v>
          </cell>
          <cell r="D43">
            <v>0</v>
          </cell>
          <cell r="E43">
            <v>40</v>
          </cell>
          <cell r="F43">
            <v>80</v>
          </cell>
          <cell r="G43">
            <v>120</v>
          </cell>
          <cell r="H43">
            <v>120</v>
          </cell>
          <cell r="I43">
            <v>120</v>
          </cell>
          <cell r="J43">
            <v>120</v>
          </cell>
          <cell r="K43">
            <v>120</v>
          </cell>
          <cell r="L43">
            <v>120</v>
          </cell>
        </row>
        <row r="44">
          <cell r="C44">
            <v>50</v>
          </cell>
          <cell r="D44">
            <v>0</v>
          </cell>
          <cell r="E44">
            <v>40</v>
          </cell>
          <cell r="F44">
            <v>80</v>
          </cell>
          <cell r="G44">
            <v>120</v>
          </cell>
          <cell r="H44">
            <v>150</v>
          </cell>
          <cell r="I44">
            <v>150</v>
          </cell>
          <cell r="J44">
            <v>150</v>
          </cell>
          <cell r="K44">
            <v>150</v>
          </cell>
          <cell r="L44">
            <v>150</v>
          </cell>
        </row>
        <row r="45">
          <cell r="C45">
            <v>60</v>
          </cell>
          <cell r="D45">
            <v>0</v>
          </cell>
          <cell r="E45">
            <v>40</v>
          </cell>
          <cell r="F45">
            <v>80</v>
          </cell>
          <cell r="G45">
            <v>120</v>
          </cell>
          <cell r="H45">
            <v>160</v>
          </cell>
          <cell r="I45">
            <v>180</v>
          </cell>
          <cell r="J45">
            <v>180</v>
          </cell>
          <cell r="K45">
            <v>180</v>
          </cell>
          <cell r="L45">
            <v>180</v>
          </cell>
        </row>
        <row r="46">
          <cell r="C46">
            <v>70</v>
          </cell>
          <cell r="D46">
            <v>0</v>
          </cell>
          <cell r="E46">
            <v>40</v>
          </cell>
          <cell r="F46">
            <v>80</v>
          </cell>
          <cell r="G46">
            <v>120</v>
          </cell>
          <cell r="H46">
            <v>160</v>
          </cell>
          <cell r="I46">
            <v>200</v>
          </cell>
          <cell r="J46">
            <v>210</v>
          </cell>
          <cell r="K46">
            <v>210</v>
          </cell>
          <cell r="L46">
            <v>210</v>
          </cell>
        </row>
        <row r="47">
          <cell r="C47">
            <v>80</v>
          </cell>
          <cell r="D47">
            <v>0</v>
          </cell>
          <cell r="E47">
            <v>40</v>
          </cell>
          <cell r="F47">
            <v>80</v>
          </cell>
          <cell r="G47">
            <v>120</v>
          </cell>
          <cell r="H47">
            <v>160</v>
          </cell>
          <cell r="I47">
            <v>200</v>
          </cell>
          <cell r="J47">
            <v>240</v>
          </cell>
          <cell r="K47">
            <v>240</v>
          </cell>
          <cell r="L47">
            <v>240</v>
          </cell>
        </row>
        <row r="67">
          <cell r="D67">
            <v>0</v>
          </cell>
          <cell r="E67">
            <v>10</v>
          </cell>
          <cell r="F67">
            <v>20</v>
          </cell>
          <cell r="G67">
            <v>30</v>
          </cell>
          <cell r="H67">
            <v>40</v>
          </cell>
          <cell r="I67">
            <v>50</v>
          </cell>
          <cell r="J67">
            <v>60</v>
          </cell>
          <cell r="K67">
            <v>70</v>
          </cell>
          <cell r="L67">
            <v>80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10</v>
          </cell>
          <cell r="D69">
            <v>0</v>
          </cell>
          <cell r="E69">
            <v>10.000000000000002</v>
          </cell>
          <cell r="F69">
            <v>14.142135623730953</v>
          </cell>
          <cell r="G69">
            <v>17.320508075688775</v>
          </cell>
          <cell r="H69">
            <v>20.000000000000004</v>
          </cell>
          <cell r="I69">
            <v>22.360679774997898</v>
          </cell>
          <cell r="J69">
            <v>24.494897427831784</v>
          </cell>
          <cell r="K69">
            <v>26.45751311064591</v>
          </cell>
          <cell r="L69">
            <v>28.284271247461906</v>
          </cell>
        </row>
        <row r="70">
          <cell r="C70">
            <v>20</v>
          </cell>
          <cell r="D70">
            <v>0</v>
          </cell>
          <cell r="E70">
            <v>14.142135623730953</v>
          </cell>
          <cell r="F70">
            <v>20.000000000000004</v>
          </cell>
          <cell r="G70">
            <v>24.494897427831784</v>
          </cell>
          <cell r="H70">
            <v>28.284271247461906</v>
          </cell>
          <cell r="I70">
            <v>31.622776601683796</v>
          </cell>
          <cell r="J70">
            <v>34.64101615137755</v>
          </cell>
          <cell r="K70">
            <v>37.416573867739416</v>
          </cell>
          <cell r="L70">
            <v>40.00000000000001</v>
          </cell>
        </row>
        <row r="71">
          <cell r="C71">
            <v>30</v>
          </cell>
          <cell r="D71">
            <v>0</v>
          </cell>
          <cell r="E71">
            <v>17.320508075688775</v>
          </cell>
          <cell r="F71">
            <v>24.494897427831784</v>
          </cell>
          <cell r="G71">
            <v>30</v>
          </cell>
          <cell r="H71">
            <v>34.64101615137755</v>
          </cell>
          <cell r="I71">
            <v>38.72983346207417</v>
          </cell>
          <cell r="J71">
            <v>42.42640687119285</v>
          </cell>
          <cell r="K71">
            <v>45.825756949558404</v>
          </cell>
          <cell r="L71">
            <v>48.98979485566357</v>
          </cell>
        </row>
        <row r="72">
          <cell r="C72">
            <v>40</v>
          </cell>
          <cell r="D72">
            <v>0</v>
          </cell>
          <cell r="E72">
            <v>20.000000000000004</v>
          </cell>
          <cell r="F72">
            <v>28.284271247461906</v>
          </cell>
          <cell r="G72">
            <v>34.64101615137755</v>
          </cell>
          <cell r="H72">
            <v>40.00000000000001</v>
          </cell>
          <cell r="I72">
            <v>44.721359549995796</v>
          </cell>
          <cell r="J72">
            <v>48.98979485566357</v>
          </cell>
          <cell r="K72">
            <v>52.91502622129182</v>
          </cell>
          <cell r="L72">
            <v>56.56854249492381</v>
          </cell>
        </row>
        <row r="73">
          <cell r="C73">
            <v>50</v>
          </cell>
          <cell r="D73">
            <v>0</v>
          </cell>
          <cell r="E73">
            <v>22.360679774997898</v>
          </cell>
          <cell r="F73">
            <v>31.622776601683796</v>
          </cell>
          <cell r="G73">
            <v>38.72983346207417</v>
          </cell>
          <cell r="H73">
            <v>44.721359549995796</v>
          </cell>
          <cell r="I73">
            <v>50.00000000000001</v>
          </cell>
          <cell r="J73">
            <v>54.772255750516614</v>
          </cell>
          <cell r="K73">
            <v>59.16079783099617</v>
          </cell>
          <cell r="L73">
            <v>63.24555320336759</v>
          </cell>
        </row>
        <row r="74">
          <cell r="C74">
            <v>60</v>
          </cell>
          <cell r="D74">
            <v>0</v>
          </cell>
          <cell r="E74">
            <v>24.494897427831784</v>
          </cell>
          <cell r="F74">
            <v>34.64101615137755</v>
          </cell>
          <cell r="G74">
            <v>42.42640687119285</v>
          </cell>
          <cell r="H74">
            <v>48.98979485566357</v>
          </cell>
          <cell r="I74">
            <v>54.772255750516614</v>
          </cell>
          <cell r="J74">
            <v>60.00000000000001</v>
          </cell>
          <cell r="K74">
            <v>64.80740698407861</v>
          </cell>
          <cell r="L74">
            <v>69.2820323027551</v>
          </cell>
        </row>
        <row r="75">
          <cell r="C75">
            <v>70</v>
          </cell>
          <cell r="D75">
            <v>0</v>
          </cell>
          <cell r="E75">
            <v>26.45751311064591</v>
          </cell>
          <cell r="F75">
            <v>37.416573867739416</v>
          </cell>
          <cell r="G75">
            <v>45.825756949558404</v>
          </cell>
          <cell r="H75">
            <v>52.91502622129182</v>
          </cell>
          <cell r="I75">
            <v>59.16079783099617</v>
          </cell>
          <cell r="J75">
            <v>64.80740698407861</v>
          </cell>
          <cell r="K75">
            <v>70</v>
          </cell>
          <cell r="L75">
            <v>74.83314773547883</v>
          </cell>
        </row>
        <row r="76">
          <cell r="C76">
            <v>80</v>
          </cell>
          <cell r="D76">
            <v>0</v>
          </cell>
          <cell r="E76">
            <v>28.284271247461906</v>
          </cell>
          <cell r="F76">
            <v>40.00000000000001</v>
          </cell>
          <cell r="G76">
            <v>48.98979485566357</v>
          </cell>
          <cell r="H76">
            <v>56.56854249492381</v>
          </cell>
          <cell r="I76">
            <v>63.24555320336759</v>
          </cell>
          <cell r="J76">
            <v>69.2820323027551</v>
          </cell>
          <cell r="K76">
            <v>74.83314773547883</v>
          </cell>
          <cell r="L76">
            <v>80.00000000000001</v>
          </cell>
        </row>
        <row r="101">
          <cell r="D101">
            <v>0</v>
          </cell>
          <cell r="E101">
            <v>10</v>
          </cell>
          <cell r="F101">
            <v>20</v>
          </cell>
          <cell r="G101">
            <v>30</v>
          </cell>
          <cell r="H101">
            <v>40</v>
          </cell>
          <cell r="I101">
            <v>50</v>
          </cell>
          <cell r="J101">
            <v>60</v>
          </cell>
          <cell r="K101">
            <v>70</v>
          </cell>
          <cell r="L101">
            <v>80</v>
          </cell>
          <cell r="M101">
            <v>90</v>
          </cell>
          <cell r="N101">
            <v>100</v>
          </cell>
        </row>
        <row r="102">
          <cell r="C102">
            <v>0</v>
          </cell>
          <cell r="D102">
            <v>0</v>
          </cell>
          <cell r="E102">
            <v>40</v>
          </cell>
          <cell r="F102">
            <v>160</v>
          </cell>
          <cell r="G102">
            <v>360</v>
          </cell>
          <cell r="H102">
            <v>640</v>
          </cell>
          <cell r="I102">
            <v>1000</v>
          </cell>
          <cell r="J102">
            <v>1440</v>
          </cell>
          <cell r="K102">
            <v>1960</v>
          </cell>
          <cell r="L102">
            <v>2560</v>
          </cell>
          <cell r="M102">
            <v>3240</v>
          </cell>
          <cell r="N102">
            <v>4000</v>
          </cell>
        </row>
        <row r="103">
          <cell r="C103">
            <v>10</v>
          </cell>
          <cell r="D103">
            <v>20</v>
          </cell>
          <cell r="E103">
            <v>90</v>
          </cell>
          <cell r="F103">
            <v>240</v>
          </cell>
          <cell r="G103">
            <v>470</v>
          </cell>
          <cell r="H103">
            <v>780</v>
          </cell>
          <cell r="I103">
            <v>1170</v>
          </cell>
          <cell r="J103">
            <v>1640</v>
          </cell>
          <cell r="K103">
            <v>2190</v>
          </cell>
          <cell r="L103">
            <v>2820</v>
          </cell>
          <cell r="M103">
            <v>3530</v>
          </cell>
          <cell r="N103">
            <v>4320</v>
          </cell>
        </row>
        <row r="104">
          <cell r="C104">
            <v>20</v>
          </cell>
          <cell r="D104">
            <v>80</v>
          </cell>
          <cell r="E104">
            <v>180</v>
          </cell>
          <cell r="F104">
            <v>360</v>
          </cell>
          <cell r="G104">
            <v>620</v>
          </cell>
          <cell r="H104">
            <v>960</v>
          </cell>
          <cell r="I104">
            <v>1380</v>
          </cell>
          <cell r="J104">
            <v>1880</v>
          </cell>
          <cell r="K104">
            <v>2460</v>
          </cell>
          <cell r="L104">
            <v>3120</v>
          </cell>
          <cell r="M104">
            <v>3860</v>
          </cell>
          <cell r="N104">
            <v>4680</v>
          </cell>
        </row>
        <row r="105">
          <cell r="C105">
            <v>30</v>
          </cell>
          <cell r="D105">
            <v>180</v>
          </cell>
          <cell r="E105">
            <v>310</v>
          </cell>
          <cell r="F105">
            <v>520</v>
          </cell>
          <cell r="G105">
            <v>810</v>
          </cell>
          <cell r="H105">
            <v>1180</v>
          </cell>
          <cell r="I105">
            <v>1630</v>
          </cell>
          <cell r="J105">
            <v>2160</v>
          </cell>
          <cell r="K105">
            <v>2770</v>
          </cell>
          <cell r="L105">
            <v>3460</v>
          </cell>
          <cell r="M105">
            <v>4230</v>
          </cell>
          <cell r="N105">
            <v>5080</v>
          </cell>
        </row>
        <row r="106">
          <cell r="C106">
            <v>40</v>
          </cell>
          <cell r="D106">
            <v>320</v>
          </cell>
          <cell r="E106">
            <v>480</v>
          </cell>
          <cell r="F106">
            <v>720</v>
          </cell>
          <cell r="G106">
            <v>1040</v>
          </cell>
          <cell r="H106">
            <v>1440</v>
          </cell>
          <cell r="I106">
            <v>1920</v>
          </cell>
          <cell r="J106">
            <v>2480</v>
          </cell>
          <cell r="K106">
            <v>3120</v>
          </cell>
          <cell r="L106">
            <v>3840</v>
          </cell>
          <cell r="M106">
            <v>4640</v>
          </cell>
          <cell r="N106">
            <v>5520</v>
          </cell>
        </row>
        <row r="107">
          <cell r="C107">
            <v>50</v>
          </cell>
          <cell r="D107">
            <v>500</v>
          </cell>
          <cell r="E107">
            <v>690</v>
          </cell>
          <cell r="F107">
            <v>960</v>
          </cell>
          <cell r="G107">
            <v>1310</v>
          </cell>
          <cell r="H107">
            <v>1740</v>
          </cell>
          <cell r="I107">
            <v>2250</v>
          </cell>
          <cell r="J107">
            <v>2840</v>
          </cell>
          <cell r="K107">
            <v>3510</v>
          </cell>
          <cell r="L107">
            <v>4260</v>
          </cell>
          <cell r="M107">
            <v>5090</v>
          </cell>
          <cell r="N107">
            <v>6000</v>
          </cell>
        </row>
        <row r="108">
          <cell r="C108">
            <v>60</v>
          </cell>
          <cell r="D108">
            <v>720</v>
          </cell>
          <cell r="E108">
            <v>940</v>
          </cell>
          <cell r="F108">
            <v>1240</v>
          </cell>
          <cell r="G108">
            <v>1620</v>
          </cell>
          <cell r="H108">
            <v>2080</v>
          </cell>
          <cell r="I108">
            <v>2620</v>
          </cell>
          <cell r="J108">
            <v>3240</v>
          </cell>
          <cell r="K108">
            <v>3940</v>
          </cell>
          <cell r="L108">
            <v>4720</v>
          </cell>
          <cell r="M108">
            <v>5580</v>
          </cell>
          <cell r="N108">
            <v>6520</v>
          </cell>
        </row>
        <row r="109">
          <cell r="C109">
            <v>70</v>
          </cell>
          <cell r="D109">
            <v>980</v>
          </cell>
          <cell r="E109">
            <v>1230</v>
          </cell>
          <cell r="F109">
            <v>1560</v>
          </cell>
          <cell r="G109">
            <v>1970</v>
          </cell>
          <cell r="H109">
            <v>2460</v>
          </cell>
          <cell r="I109">
            <v>3030</v>
          </cell>
          <cell r="J109">
            <v>3680</v>
          </cell>
          <cell r="K109">
            <v>4410</v>
          </cell>
          <cell r="L109">
            <v>5220</v>
          </cell>
          <cell r="M109">
            <v>6110</v>
          </cell>
          <cell r="N109">
            <v>7080</v>
          </cell>
        </row>
        <row r="110">
          <cell r="C110">
            <v>80</v>
          </cell>
          <cell r="D110">
            <v>1280</v>
          </cell>
          <cell r="E110">
            <v>1560</v>
          </cell>
          <cell r="F110">
            <v>1920</v>
          </cell>
          <cell r="G110">
            <v>2360</v>
          </cell>
          <cell r="H110">
            <v>2880</v>
          </cell>
          <cell r="I110">
            <v>3480</v>
          </cell>
          <cell r="J110">
            <v>4160</v>
          </cell>
          <cell r="K110">
            <v>4920</v>
          </cell>
          <cell r="L110">
            <v>5760</v>
          </cell>
          <cell r="M110">
            <v>6680</v>
          </cell>
          <cell r="N110">
            <v>7680</v>
          </cell>
        </row>
        <row r="129">
          <cell r="D129">
            <v>0</v>
          </cell>
          <cell r="E129">
            <v>10</v>
          </cell>
          <cell r="F129">
            <v>20</v>
          </cell>
          <cell r="G129">
            <v>30</v>
          </cell>
          <cell r="H129">
            <v>40</v>
          </cell>
          <cell r="I129">
            <v>50</v>
          </cell>
          <cell r="J129">
            <v>60</v>
          </cell>
          <cell r="K129">
            <v>70</v>
          </cell>
          <cell r="L129">
            <v>80</v>
          </cell>
          <cell r="M129">
            <v>90</v>
          </cell>
          <cell r="N129">
            <v>100</v>
          </cell>
        </row>
        <row r="130">
          <cell r="C130">
            <v>0</v>
          </cell>
          <cell r="D130" t="e">
            <v>#DIV/0!</v>
          </cell>
          <cell r="E130">
            <v>4</v>
          </cell>
          <cell r="F130">
            <v>8</v>
          </cell>
          <cell r="G130">
            <v>12</v>
          </cell>
          <cell r="H130">
            <v>16</v>
          </cell>
          <cell r="I130">
            <v>20</v>
          </cell>
          <cell r="J130">
            <v>24</v>
          </cell>
          <cell r="K130">
            <v>28</v>
          </cell>
          <cell r="L130">
            <v>32</v>
          </cell>
          <cell r="M130">
            <v>36</v>
          </cell>
          <cell r="N130">
            <v>40</v>
          </cell>
        </row>
        <row r="131">
          <cell r="C131">
            <v>10</v>
          </cell>
          <cell r="D131" t="e">
            <v>#DIV/0!</v>
          </cell>
          <cell r="E131">
            <v>9</v>
          </cell>
          <cell r="F131">
            <v>12</v>
          </cell>
          <cell r="G131">
            <v>15.666666666666666</v>
          </cell>
          <cell r="H131">
            <v>19.5</v>
          </cell>
          <cell r="I131">
            <v>23.4</v>
          </cell>
          <cell r="J131">
            <v>27.333333333333332</v>
          </cell>
          <cell r="K131">
            <v>31.285714285714285</v>
          </cell>
          <cell r="L131">
            <v>35.25</v>
          </cell>
          <cell r="M131">
            <v>39.22222222222222</v>
          </cell>
          <cell r="N131">
            <v>43.2</v>
          </cell>
        </row>
        <row r="132">
          <cell r="C132">
            <v>20</v>
          </cell>
          <cell r="D132" t="e">
            <v>#DIV/0!</v>
          </cell>
          <cell r="E132">
            <v>18</v>
          </cell>
          <cell r="F132">
            <v>18</v>
          </cell>
          <cell r="G132">
            <v>20.666666666666668</v>
          </cell>
          <cell r="H132">
            <v>24</v>
          </cell>
          <cell r="I132">
            <v>27.6</v>
          </cell>
          <cell r="J132">
            <v>31.333333333333332</v>
          </cell>
          <cell r="K132">
            <v>35.142857142857146</v>
          </cell>
          <cell r="L132">
            <v>39</v>
          </cell>
          <cell r="M132">
            <v>42.888888888888886</v>
          </cell>
          <cell r="N132">
            <v>46.8</v>
          </cell>
        </row>
        <row r="133">
          <cell r="C133">
            <v>30</v>
          </cell>
          <cell r="D133" t="e">
            <v>#DIV/0!</v>
          </cell>
          <cell r="E133">
            <v>31</v>
          </cell>
          <cell r="F133">
            <v>26</v>
          </cell>
          <cell r="G133">
            <v>27</v>
          </cell>
          <cell r="H133">
            <v>29.5</v>
          </cell>
          <cell r="I133">
            <v>32.6</v>
          </cell>
          <cell r="J133">
            <v>36</v>
          </cell>
          <cell r="K133">
            <v>39.57142857142857</v>
          </cell>
          <cell r="L133">
            <v>43.25</v>
          </cell>
          <cell r="M133">
            <v>47</v>
          </cell>
          <cell r="N133">
            <v>50.8</v>
          </cell>
        </row>
        <row r="134">
          <cell r="C134">
            <v>40</v>
          </cell>
          <cell r="D134" t="e">
            <v>#DIV/0!</v>
          </cell>
          <cell r="E134">
            <v>48</v>
          </cell>
          <cell r="F134">
            <v>36</v>
          </cell>
          <cell r="G134">
            <v>34.666666666666664</v>
          </cell>
          <cell r="H134">
            <v>36</v>
          </cell>
          <cell r="I134">
            <v>38.4</v>
          </cell>
          <cell r="J134">
            <v>41.333333333333336</v>
          </cell>
          <cell r="K134">
            <v>44.57142857142857</v>
          </cell>
          <cell r="L134">
            <v>48</v>
          </cell>
          <cell r="M134">
            <v>51.55555555555556</v>
          </cell>
          <cell r="N134">
            <v>55.2</v>
          </cell>
        </row>
        <row r="135">
          <cell r="C135">
            <v>50</v>
          </cell>
          <cell r="D135" t="e">
            <v>#DIV/0!</v>
          </cell>
          <cell r="E135">
            <v>69</v>
          </cell>
          <cell r="F135">
            <v>48</v>
          </cell>
          <cell r="G135">
            <v>43.666666666666664</v>
          </cell>
          <cell r="H135">
            <v>43.5</v>
          </cell>
          <cell r="I135">
            <v>45</v>
          </cell>
          <cell r="J135">
            <v>47.333333333333336</v>
          </cell>
          <cell r="K135">
            <v>50.142857142857146</v>
          </cell>
          <cell r="L135">
            <v>53.25</v>
          </cell>
          <cell r="M135">
            <v>56.55555555555556</v>
          </cell>
          <cell r="N135">
            <v>60</v>
          </cell>
        </row>
        <row r="136">
          <cell r="C136">
            <v>60</v>
          </cell>
          <cell r="D136" t="e">
            <v>#DIV/0!</v>
          </cell>
          <cell r="E136">
            <v>94</v>
          </cell>
          <cell r="F136">
            <v>62</v>
          </cell>
          <cell r="G136">
            <v>54</v>
          </cell>
          <cell r="H136">
            <v>52</v>
          </cell>
          <cell r="I136">
            <v>52.4</v>
          </cell>
          <cell r="J136">
            <v>54</v>
          </cell>
          <cell r="K136">
            <v>56.285714285714285</v>
          </cell>
          <cell r="L136">
            <v>59</v>
          </cell>
          <cell r="M136">
            <v>62</v>
          </cell>
          <cell r="N136">
            <v>65.2</v>
          </cell>
        </row>
        <row r="137">
          <cell r="C137">
            <v>70</v>
          </cell>
          <cell r="D137" t="e">
            <v>#DIV/0!</v>
          </cell>
          <cell r="E137">
            <v>123</v>
          </cell>
          <cell r="F137">
            <v>78</v>
          </cell>
          <cell r="G137">
            <v>65.66666666666667</v>
          </cell>
          <cell r="H137">
            <v>61.5</v>
          </cell>
          <cell r="I137">
            <v>60.6</v>
          </cell>
          <cell r="J137">
            <v>61.333333333333336</v>
          </cell>
          <cell r="K137">
            <v>63</v>
          </cell>
          <cell r="L137">
            <v>65.25</v>
          </cell>
          <cell r="M137">
            <v>67.88888888888889</v>
          </cell>
          <cell r="N137">
            <v>70.8</v>
          </cell>
        </row>
        <row r="138">
          <cell r="C138">
            <v>80</v>
          </cell>
          <cell r="D138" t="e">
            <v>#DIV/0!</v>
          </cell>
          <cell r="E138">
            <v>156</v>
          </cell>
          <cell r="F138">
            <v>96</v>
          </cell>
          <cell r="G138">
            <v>78.66666666666667</v>
          </cell>
          <cell r="H138">
            <v>72</v>
          </cell>
          <cell r="I138">
            <v>69.6</v>
          </cell>
          <cell r="J138">
            <v>69.33333333333333</v>
          </cell>
          <cell r="K138">
            <v>70.28571428571429</v>
          </cell>
          <cell r="L138">
            <v>72</v>
          </cell>
          <cell r="M138">
            <v>74.22222222222223</v>
          </cell>
          <cell r="N138">
            <v>76.8</v>
          </cell>
        </row>
        <row r="160">
          <cell r="D160">
            <v>0</v>
          </cell>
          <cell r="E160">
            <v>10</v>
          </cell>
          <cell r="F160">
            <v>20</v>
          </cell>
          <cell r="G160">
            <v>30</v>
          </cell>
          <cell r="H160">
            <v>40</v>
          </cell>
          <cell r="I160">
            <v>50</v>
          </cell>
          <cell r="J160">
            <v>60</v>
          </cell>
          <cell r="K160">
            <v>70</v>
          </cell>
          <cell r="L160">
            <v>80</v>
          </cell>
          <cell r="M160">
            <v>90</v>
          </cell>
          <cell r="N160">
            <v>100</v>
          </cell>
        </row>
        <row r="161">
          <cell r="C161">
            <v>0</v>
          </cell>
          <cell r="D161" t="e">
            <v>#DIV/0!</v>
          </cell>
          <cell r="E161" t="e">
            <v>#DIV/0!</v>
          </cell>
          <cell r="F161" t="e">
            <v>#DIV/0!</v>
          </cell>
          <cell r="G161" t="e">
            <v>#DIV/0!</v>
          </cell>
          <cell r="H161" t="e">
            <v>#DIV/0!</v>
          </cell>
          <cell r="I161" t="e">
            <v>#DIV/0!</v>
          </cell>
          <cell r="J161" t="e">
            <v>#DIV/0!</v>
          </cell>
          <cell r="K161" t="e">
            <v>#DIV/0!</v>
          </cell>
          <cell r="L161" t="e">
            <v>#DIV/0!</v>
          </cell>
          <cell r="M161" t="e">
            <v>#DIV/0!</v>
          </cell>
          <cell r="N161" t="e">
            <v>#DIV/0!</v>
          </cell>
        </row>
        <row r="162">
          <cell r="C162">
            <v>10</v>
          </cell>
          <cell r="D162">
            <v>2</v>
          </cell>
          <cell r="E162">
            <v>9</v>
          </cell>
          <cell r="F162">
            <v>24</v>
          </cell>
          <cell r="G162">
            <v>47</v>
          </cell>
          <cell r="H162">
            <v>78</v>
          </cell>
          <cell r="I162">
            <v>117</v>
          </cell>
          <cell r="J162">
            <v>164</v>
          </cell>
          <cell r="K162">
            <v>219</v>
          </cell>
          <cell r="L162">
            <v>282</v>
          </cell>
          <cell r="M162">
            <v>353</v>
          </cell>
          <cell r="N162">
            <v>432</v>
          </cell>
        </row>
        <row r="163">
          <cell r="C163">
            <v>20</v>
          </cell>
          <cell r="D163">
            <v>4</v>
          </cell>
          <cell r="E163">
            <v>9</v>
          </cell>
          <cell r="F163">
            <v>18</v>
          </cell>
          <cell r="G163">
            <v>31</v>
          </cell>
          <cell r="H163">
            <v>48</v>
          </cell>
          <cell r="I163">
            <v>69</v>
          </cell>
          <cell r="J163">
            <v>94</v>
          </cell>
          <cell r="K163">
            <v>123</v>
          </cell>
          <cell r="L163">
            <v>156</v>
          </cell>
          <cell r="M163">
            <v>193</v>
          </cell>
          <cell r="N163">
            <v>234</v>
          </cell>
        </row>
        <row r="164">
          <cell r="C164">
            <v>30</v>
          </cell>
          <cell r="D164">
            <v>6</v>
          </cell>
          <cell r="E164">
            <v>10.333333333333334</v>
          </cell>
          <cell r="F164">
            <v>17.333333333333332</v>
          </cell>
          <cell r="G164">
            <v>27</v>
          </cell>
          <cell r="H164">
            <v>39.333333333333336</v>
          </cell>
          <cell r="I164">
            <v>54.333333333333336</v>
          </cell>
          <cell r="J164">
            <v>72</v>
          </cell>
          <cell r="K164">
            <v>92.33333333333333</v>
          </cell>
          <cell r="L164">
            <v>115.33333333333333</v>
          </cell>
          <cell r="M164">
            <v>141</v>
          </cell>
          <cell r="N164">
            <v>169.33333333333334</v>
          </cell>
        </row>
        <row r="165">
          <cell r="C165">
            <v>40</v>
          </cell>
          <cell r="D165">
            <v>8</v>
          </cell>
          <cell r="E165">
            <v>12</v>
          </cell>
          <cell r="F165">
            <v>18</v>
          </cell>
          <cell r="G165">
            <v>26</v>
          </cell>
          <cell r="H165">
            <v>36</v>
          </cell>
          <cell r="I165">
            <v>48</v>
          </cell>
          <cell r="J165">
            <v>62</v>
          </cell>
          <cell r="K165">
            <v>78</v>
          </cell>
          <cell r="L165">
            <v>96</v>
          </cell>
          <cell r="M165">
            <v>116</v>
          </cell>
          <cell r="N165">
            <v>138</v>
          </cell>
        </row>
        <row r="166">
          <cell r="C166">
            <v>50</v>
          </cell>
          <cell r="D166">
            <v>10</v>
          </cell>
          <cell r="E166">
            <v>13.8</v>
          </cell>
          <cell r="F166">
            <v>19.2</v>
          </cell>
          <cell r="G166">
            <v>26.2</v>
          </cell>
          <cell r="H166">
            <v>34.8</v>
          </cell>
          <cell r="I166">
            <v>45</v>
          </cell>
          <cell r="J166">
            <v>56.8</v>
          </cell>
          <cell r="K166">
            <v>70.2</v>
          </cell>
          <cell r="L166">
            <v>85.2</v>
          </cell>
          <cell r="M166">
            <v>101.8</v>
          </cell>
          <cell r="N166">
            <v>120</v>
          </cell>
        </row>
        <row r="167">
          <cell r="C167">
            <v>60</v>
          </cell>
          <cell r="D167">
            <v>12</v>
          </cell>
          <cell r="E167">
            <v>15.666666666666666</v>
          </cell>
          <cell r="F167">
            <v>20.666666666666668</v>
          </cell>
          <cell r="G167">
            <v>27</v>
          </cell>
          <cell r="H167">
            <v>34.666666666666664</v>
          </cell>
          <cell r="I167">
            <v>43.666666666666664</v>
          </cell>
          <cell r="J167">
            <v>54</v>
          </cell>
          <cell r="K167">
            <v>65.66666666666667</v>
          </cell>
          <cell r="L167">
            <v>78.66666666666667</v>
          </cell>
          <cell r="M167">
            <v>93</v>
          </cell>
          <cell r="N167">
            <v>108.66666666666667</v>
          </cell>
        </row>
        <row r="168">
          <cell r="C168">
            <v>70</v>
          </cell>
          <cell r="D168">
            <v>14</v>
          </cell>
          <cell r="E168">
            <v>17.571428571428573</v>
          </cell>
          <cell r="F168">
            <v>22.285714285714285</v>
          </cell>
          <cell r="G168">
            <v>28.142857142857142</v>
          </cell>
          <cell r="H168">
            <v>35.142857142857146</v>
          </cell>
          <cell r="I168">
            <v>43.285714285714285</v>
          </cell>
          <cell r="J168">
            <v>52.57142857142857</v>
          </cell>
          <cell r="K168">
            <v>63</v>
          </cell>
          <cell r="L168">
            <v>74.57142857142857</v>
          </cell>
          <cell r="M168">
            <v>87.28571428571429</v>
          </cell>
          <cell r="N168">
            <v>101.14285714285714</v>
          </cell>
        </row>
        <row r="169">
          <cell r="C169">
            <v>80</v>
          </cell>
          <cell r="D169">
            <v>16</v>
          </cell>
          <cell r="E169">
            <v>19.5</v>
          </cell>
          <cell r="F169">
            <v>24</v>
          </cell>
          <cell r="G169">
            <v>29.5</v>
          </cell>
          <cell r="H169">
            <v>36</v>
          </cell>
          <cell r="I169">
            <v>43.5</v>
          </cell>
          <cell r="J169">
            <v>52</v>
          </cell>
          <cell r="K169">
            <v>61.5</v>
          </cell>
          <cell r="L169">
            <v>72</v>
          </cell>
          <cell r="M169">
            <v>83.5</v>
          </cell>
          <cell r="N169">
            <v>96</v>
          </cell>
        </row>
        <row r="187">
          <cell r="D187">
            <v>0</v>
          </cell>
          <cell r="E187">
            <v>10</v>
          </cell>
          <cell r="F187">
            <v>20</v>
          </cell>
          <cell r="G187">
            <v>30</v>
          </cell>
          <cell r="H187">
            <v>40</v>
          </cell>
          <cell r="I187">
            <v>50</v>
          </cell>
          <cell r="J187">
            <v>60</v>
          </cell>
          <cell r="K187">
            <v>70</v>
          </cell>
          <cell r="L187">
            <v>80</v>
          </cell>
          <cell r="M187">
            <v>90</v>
          </cell>
          <cell r="N187">
            <v>100</v>
          </cell>
        </row>
        <row r="188">
          <cell r="C188">
            <v>0</v>
          </cell>
          <cell r="D188">
            <v>0</v>
          </cell>
          <cell r="E188">
            <v>8</v>
          </cell>
          <cell r="F188">
            <v>16</v>
          </cell>
          <cell r="G188">
            <v>24</v>
          </cell>
          <cell r="H188">
            <v>32</v>
          </cell>
          <cell r="I188">
            <v>40</v>
          </cell>
          <cell r="J188">
            <v>48</v>
          </cell>
          <cell r="K188">
            <v>56</v>
          </cell>
          <cell r="L188">
            <v>64</v>
          </cell>
          <cell r="M188">
            <v>72</v>
          </cell>
          <cell r="N188">
            <v>80</v>
          </cell>
        </row>
        <row r="189">
          <cell r="C189">
            <v>10</v>
          </cell>
          <cell r="D189">
            <v>23</v>
          </cell>
          <cell r="E189">
            <v>31</v>
          </cell>
          <cell r="F189">
            <v>39</v>
          </cell>
          <cell r="G189">
            <v>47</v>
          </cell>
          <cell r="H189">
            <v>55</v>
          </cell>
          <cell r="I189">
            <v>63</v>
          </cell>
          <cell r="J189">
            <v>71</v>
          </cell>
          <cell r="K189">
            <v>79</v>
          </cell>
          <cell r="L189">
            <v>87</v>
          </cell>
          <cell r="M189">
            <v>95</v>
          </cell>
          <cell r="N189">
            <v>103</v>
          </cell>
        </row>
        <row r="190">
          <cell r="C190">
            <v>20</v>
          </cell>
          <cell r="D190">
            <v>86</v>
          </cell>
          <cell r="E190">
            <v>94</v>
          </cell>
          <cell r="F190">
            <v>102</v>
          </cell>
          <cell r="G190">
            <v>110</v>
          </cell>
          <cell r="H190">
            <v>118</v>
          </cell>
          <cell r="I190">
            <v>126</v>
          </cell>
          <cell r="J190">
            <v>134</v>
          </cell>
          <cell r="K190">
            <v>142</v>
          </cell>
          <cell r="L190">
            <v>150</v>
          </cell>
          <cell r="M190">
            <v>158</v>
          </cell>
          <cell r="N190">
            <v>166</v>
          </cell>
        </row>
        <row r="191">
          <cell r="C191">
            <v>30</v>
          </cell>
          <cell r="D191">
            <v>189</v>
          </cell>
          <cell r="E191">
            <v>197</v>
          </cell>
          <cell r="F191">
            <v>205</v>
          </cell>
          <cell r="G191">
            <v>213</v>
          </cell>
          <cell r="H191">
            <v>221</v>
          </cell>
          <cell r="I191">
            <v>229</v>
          </cell>
          <cell r="J191">
            <v>237</v>
          </cell>
          <cell r="K191">
            <v>245</v>
          </cell>
          <cell r="L191">
            <v>253</v>
          </cell>
          <cell r="M191">
            <v>261</v>
          </cell>
          <cell r="N191">
            <v>269</v>
          </cell>
        </row>
        <row r="192">
          <cell r="C192">
            <v>40</v>
          </cell>
          <cell r="D192">
            <v>332</v>
          </cell>
          <cell r="E192">
            <v>340</v>
          </cell>
          <cell r="F192">
            <v>348</v>
          </cell>
          <cell r="G192">
            <v>356</v>
          </cell>
          <cell r="H192">
            <v>364</v>
          </cell>
          <cell r="I192">
            <v>372</v>
          </cell>
          <cell r="J192">
            <v>380</v>
          </cell>
          <cell r="K192">
            <v>388</v>
          </cell>
          <cell r="L192">
            <v>396</v>
          </cell>
          <cell r="M192">
            <v>404</v>
          </cell>
          <cell r="N192">
            <v>412</v>
          </cell>
        </row>
        <row r="193">
          <cell r="C193">
            <v>50</v>
          </cell>
          <cell r="D193">
            <v>515</v>
          </cell>
          <cell r="E193">
            <v>523</v>
          </cell>
          <cell r="F193">
            <v>531</v>
          </cell>
          <cell r="G193">
            <v>539</v>
          </cell>
          <cell r="H193">
            <v>547</v>
          </cell>
          <cell r="I193">
            <v>555</v>
          </cell>
          <cell r="J193">
            <v>563</v>
          </cell>
          <cell r="K193">
            <v>571</v>
          </cell>
          <cell r="L193">
            <v>579</v>
          </cell>
          <cell r="M193">
            <v>587</v>
          </cell>
          <cell r="N193">
            <v>595</v>
          </cell>
        </row>
        <row r="194">
          <cell r="C194">
            <v>60</v>
          </cell>
          <cell r="D194">
            <v>738</v>
          </cell>
          <cell r="E194">
            <v>746</v>
          </cell>
          <cell r="F194">
            <v>754</v>
          </cell>
          <cell r="G194">
            <v>762</v>
          </cell>
          <cell r="H194">
            <v>770</v>
          </cell>
          <cell r="I194">
            <v>778</v>
          </cell>
          <cell r="J194">
            <v>786</v>
          </cell>
          <cell r="K194">
            <v>794</v>
          </cell>
          <cell r="L194">
            <v>802</v>
          </cell>
          <cell r="M194">
            <v>810</v>
          </cell>
          <cell r="N194">
            <v>818</v>
          </cell>
        </row>
        <row r="195">
          <cell r="C195">
            <v>70</v>
          </cell>
          <cell r="D195">
            <v>1001</v>
          </cell>
          <cell r="E195">
            <v>1009</v>
          </cell>
          <cell r="F195">
            <v>1017</v>
          </cell>
          <cell r="G195">
            <v>1025</v>
          </cell>
          <cell r="H195">
            <v>1033</v>
          </cell>
          <cell r="I195">
            <v>1041</v>
          </cell>
          <cell r="J195">
            <v>1049</v>
          </cell>
          <cell r="K195">
            <v>1057</v>
          </cell>
          <cell r="L195">
            <v>1065</v>
          </cell>
          <cell r="M195">
            <v>1073</v>
          </cell>
          <cell r="N195">
            <v>1081</v>
          </cell>
        </row>
        <row r="196">
          <cell r="C196">
            <v>80</v>
          </cell>
          <cell r="D196">
            <v>1304</v>
          </cell>
          <cell r="E196">
            <v>1312</v>
          </cell>
          <cell r="F196">
            <v>1320</v>
          </cell>
          <cell r="G196">
            <v>1328</v>
          </cell>
          <cell r="H196">
            <v>1336</v>
          </cell>
          <cell r="I196">
            <v>1344</v>
          </cell>
          <cell r="J196">
            <v>1352</v>
          </cell>
          <cell r="K196">
            <v>1360</v>
          </cell>
          <cell r="L196">
            <v>1368</v>
          </cell>
          <cell r="M196">
            <v>1376</v>
          </cell>
          <cell r="N196">
            <v>1384</v>
          </cell>
        </row>
        <row r="219">
          <cell r="D219">
            <v>0</v>
          </cell>
          <cell r="E219">
            <v>10</v>
          </cell>
          <cell r="F219">
            <v>20</v>
          </cell>
          <cell r="G219">
            <v>30</v>
          </cell>
          <cell r="H219">
            <v>40</v>
          </cell>
          <cell r="I219">
            <v>50</v>
          </cell>
          <cell r="J219">
            <v>60</v>
          </cell>
          <cell r="K219">
            <v>70</v>
          </cell>
          <cell r="L219">
            <v>80</v>
          </cell>
          <cell r="M219">
            <v>90</v>
          </cell>
          <cell r="N219">
            <v>100</v>
          </cell>
        </row>
        <row r="220">
          <cell r="C220">
            <v>0</v>
          </cell>
          <cell r="D220">
            <v>0</v>
          </cell>
          <cell r="E220">
            <v>43</v>
          </cell>
          <cell r="F220">
            <v>166</v>
          </cell>
          <cell r="G220">
            <v>369</v>
          </cell>
          <cell r="H220">
            <v>652</v>
          </cell>
          <cell r="I220">
            <v>1015</v>
          </cell>
          <cell r="J220">
            <v>1458</v>
          </cell>
          <cell r="K220">
            <v>1981</v>
          </cell>
          <cell r="L220">
            <v>2584</v>
          </cell>
          <cell r="M220">
            <v>3267</v>
          </cell>
          <cell r="N220">
            <v>4030</v>
          </cell>
        </row>
        <row r="221">
          <cell r="C221">
            <v>10</v>
          </cell>
          <cell r="D221">
            <v>4</v>
          </cell>
          <cell r="E221">
            <v>47</v>
          </cell>
          <cell r="F221">
            <v>170</v>
          </cell>
          <cell r="G221">
            <v>373</v>
          </cell>
          <cell r="H221">
            <v>656</v>
          </cell>
          <cell r="I221">
            <v>1019</v>
          </cell>
          <cell r="J221">
            <v>1462</v>
          </cell>
          <cell r="K221">
            <v>1985</v>
          </cell>
          <cell r="L221">
            <v>2588</v>
          </cell>
          <cell r="M221">
            <v>3271</v>
          </cell>
          <cell r="N221">
            <v>4034</v>
          </cell>
        </row>
        <row r="222">
          <cell r="C222">
            <v>20</v>
          </cell>
          <cell r="D222">
            <v>8</v>
          </cell>
          <cell r="E222">
            <v>51</v>
          </cell>
          <cell r="F222">
            <v>174</v>
          </cell>
          <cell r="G222">
            <v>377</v>
          </cell>
          <cell r="H222">
            <v>660</v>
          </cell>
          <cell r="I222">
            <v>1023</v>
          </cell>
          <cell r="J222">
            <v>1466</v>
          </cell>
          <cell r="K222">
            <v>1989</v>
          </cell>
          <cell r="L222">
            <v>2592</v>
          </cell>
          <cell r="M222">
            <v>3275</v>
          </cell>
          <cell r="N222">
            <v>4038</v>
          </cell>
        </row>
        <row r="223">
          <cell r="C223">
            <v>30</v>
          </cell>
          <cell r="D223">
            <v>12</v>
          </cell>
          <cell r="E223">
            <v>55</v>
          </cell>
          <cell r="F223">
            <v>178</v>
          </cell>
          <cell r="G223">
            <v>381</v>
          </cell>
          <cell r="H223">
            <v>664</v>
          </cell>
          <cell r="I223">
            <v>1027</v>
          </cell>
          <cell r="J223">
            <v>1470</v>
          </cell>
          <cell r="K223">
            <v>1993</v>
          </cell>
          <cell r="L223">
            <v>2596</v>
          </cell>
          <cell r="M223">
            <v>3279</v>
          </cell>
          <cell r="N223">
            <v>4042</v>
          </cell>
        </row>
        <row r="224">
          <cell r="C224">
            <v>40</v>
          </cell>
          <cell r="D224">
            <v>16</v>
          </cell>
          <cell r="E224">
            <v>59</v>
          </cell>
          <cell r="F224">
            <v>182</v>
          </cell>
          <cell r="G224">
            <v>385</v>
          </cell>
          <cell r="H224">
            <v>668</v>
          </cell>
          <cell r="I224">
            <v>1031</v>
          </cell>
          <cell r="J224">
            <v>1474</v>
          </cell>
          <cell r="K224">
            <v>1997</v>
          </cell>
          <cell r="L224">
            <v>2600</v>
          </cell>
          <cell r="M224">
            <v>3283</v>
          </cell>
          <cell r="N224">
            <v>4046</v>
          </cell>
        </row>
        <row r="225">
          <cell r="C225">
            <v>50</v>
          </cell>
          <cell r="D225">
            <v>20</v>
          </cell>
          <cell r="E225">
            <v>63</v>
          </cell>
          <cell r="F225">
            <v>186</v>
          </cell>
          <cell r="G225">
            <v>389</v>
          </cell>
          <cell r="H225">
            <v>672</v>
          </cell>
          <cell r="I225">
            <v>1035</v>
          </cell>
          <cell r="J225">
            <v>1478</v>
          </cell>
          <cell r="K225">
            <v>2001</v>
          </cell>
          <cell r="L225">
            <v>2604</v>
          </cell>
          <cell r="M225">
            <v>3287</v>
          </cell>
          <cell r="N225">
            <v>4050</v>
          </cell>
        </row>
        <row r="226">
          <cell r="C226">
            <v>60</v>
          </cell>
          <cell r="D226">
            <v>24</v>
          </cell>
          <cell r="E226">
            <v>67</v>
          </cell>
          <cell r="F226">
            <v>190</v>
          </cell>
          <cell r="G226">
            <v>393</v>
          </cell>
          <cell r="H226">
            <v>676</v>
          </cell>
          <cell r="I226">
            <v>1039</v>
          </cell>
          <cell r="J226">
            <v>1482</v>
          </cell>
          <cell r="K226">
            <v>2005</v>
          </cell>
          <cell r="L226">
            <v>2608</v>
          </cell>
          <cell r="M226">
            <v>3291</v>
          </cell>
          <cell r="N226">
            <v>4054</v>
          </cell>
        </row>
        <row r="227">
          <cell r="C227">
            <v>70</v>
          </cell>
          <cell r="D227">
            <v>28</v>
          </cell>
          <cell r="E227">
            <v>71</v>
          </cell>
          <cell r="F227">
            <v>194</v>
          </cell>
          <cell r="G227">
            <v>397</v>
          </cell>
          <cell r="H227">
            <v>680</v>
          </cell>
          <cell r="I227">
            <v>1043</v>
          </cell>
          <cell r="J227">
            <v>1486</v>
          </cell>
          <cell r="K227">
            <v>2009</v>
          </cell>
          <cell r="L227">
            <v>2612</v>
          </cell>
          <cell r="M227">
            <v>3295</v>
          </cell>
          <cell r="N227">
            <v>4058</v>
          </cell>
        </row>
        <row r="228">
          <cell r="C228">
            <v>80</v>
          </cell>
          <cell r="D228">
            <v>32</v>
          </cell>
          <cell r="E228">
            <v>75</v>
          </cell>
          <cell r="F228">
            <v>198</v>
          </cell>
          <cell r="G228">
            <v>401</v>
          </cell>
          <cell r="H228">
            <v>684</v>
          </cell>
          <cell r="I228">
            <v>1047</v>
          </cell>
          <cell r="J228">
            <v>1490</v>
          </cell>
          <cell r="K228">
            <v>2013</v>
          </cell>
          <cell r="L228">
            <v>2616</v>
          </cell>
          <cell r="M228">
            <v>3299</v>
          </cell>
          <cell r="N228">
            <v>4062</v>
          </cell>
        </row>
        <row r="235">
          <cell r="A235">
            <v>0</v>
          </cell>
          <cell r="B235">
            <v>0</v>
          </cell>
          <cell r="C235">
            <v>120</v>
          </cell>
          <cell r="D235">
            <v>120</v>
          </cell>
        </row>
        <row r="236">
          <cell r="A236">
            <v>1</v>
          </cell>
          <cell r="B236">
            <v>126.66666666666667</v>
          </cell>
          <cell r="C236">
            <v>133</v>
          </cell>
          <cell r="D236">
            <v>126.66666666666667</v>
          </cell>
        </row>
        <row r="237">
          <cell r="A237">
            <v>2</v>
          </cell>
          <cell r="B237">
            <v>265.3333333333333</v>
          </cell>
          <cell r="C237">
            <v>144</v>
          </cell>
          <cell r="D237">
            <v>132.66666666666666</v>
          </cell>
        </row>
        <row r="238">
          <cell r="A238">
            <v>3</v>
          </cell>
          <cell r="B238">
            <v>414</v>
          </cell>
          <cell r="C238">
            <v>153</v>
          </cell>
          <cell r="D238">
            <v>138</v>
          </cell>
        </row>
        <row r="239">
          <cell r="A239">
            <v>4</v>
          </cell>
          <cell r="B239">
            <v>570.6666666666666</v>
          </cell>
          <cell r="C239">
            <v>160</v>
          </cell>
          <cell r="D239">
            <v>142.66666666666666</v>
          </cell>
        </row>
        <row r="240">
          <cell r="A240">
            <v>5</v>
          </cell>
          <cell r="B240">
            <v>733.3333333333334</v>
          </cell>
          <cell r="C240">
            <v>165</v>
          </cell>
          <cell r="D240">
            <v>146.66666666666666</v>
          </cell>
        </row>
        <row r="241">
          <cell r="A241">
            <v>6</v>
          </cell>
          <cell r="B241">
            <v>900</v>
          </cell>
          <cell r="C241">
            <v>168</v>
          </cell>
          <cell r="D241">
            <v>150</v>
          </cell>
        </row>
        <row r="242">
          <cell r="A242">
            <v>7</v>
          </cell>
          <cell r="B242">
            <v>1068.6666666666667</v>
          </cell>
          <cell r="C242">
            <v>169</v>
          </cell>
          <cell r="D242">
            <v>152.66666666666666</v>
          </cell>
        </row>
        <row r="243">
          <cell r="A243">
            <v>8</v>
          </cell>
          <cell r="B243">
            <v>1237.3333333333333</v>
          </cell>
          <cell r="C243">
            <v>168</v>
          </cell>
          <cell r="D243">
            <v>154.66666666666666</v>
          </cell>
        </row>
        <row r="244">
          <cell r="A244">
            <v>9</v>
          </cell>
          <cell r="B244">
            <v>1404</v>
          </cell>
          <cell r="C244">
            <v>165</v>
          </cell>
          <cell r="D244">
            <v>156</v>
          </cell>
        </row>
        <row r="245">
          <cell r="A245">
            <v>10</v>
          </cell>
          <cell r="B245">
            <v>1566.6666666666667</v>
          </cell>
          <cell r="C245">
            <v>160</v>
          </cell>
          <cell r="D245">
            <v>156.66666666666669</v>
          </cell>
        </row>
        <row r="246">
          <cell r="A246">
            <v>10.5</v>
          </cell>
          <cell r="B246">
            <v>1645.875</v>
          </cell>
          <cell r="C246">
            <v>156.75</v>
          </cell>
          <cell r="D246">
            <v>156.75</v>
          </cell>
        </row>
        <row r="247">
          <cell r="A247">
            <v>11</v>
          </cell>
          <cell r="B247">
            <v>1723.3333333333335</v>
          </cell>
          <cell r="C247">
            <v>153</v>
          </cell>
          <cell r="D247">
            <v>156.66666666666669</v>
          </cell>
        </row>
        <row r="248">
          <cell r="A248">
            <v>12</v>
          </cell>
          <cell r="B248">
            <v>1872</v>
          </cell>
          <cell r="C248">
            <v>144</v>
          </cell>
          <cell r="D248">
            <v>156</v>
          </cell>
        </row>
        <row r="249">
          <cell r="A249">
            <v>13</v>
          </cell>
          <cell r="B249">
            <v>2010.6666666666667</v>
          </cell>
          <cell r="C249">
            <v>133</v>
          </cell>
          <cell r="D249">
            <v>154.66666666666669</v>
          </cell>
        </row>
        <row r="250">
          <cell r="A250">
            <v>14</v>
          </cell>
          <cell r="B250">
            <v>2137.3333333333335</v>
          </cell>
          <cell r="C250">
            <v>120</v>
          </cell>
          <cell r="D250">
            <v>152.66666666666669</v>
          </cell>
        </row>
        <row r="251">
          <cell r="A251">
            <v>15</v>
          </cell>
          <cell r="B251">
            <v>2250</v>
          </cell>
          <cell r="C251">
            <v>105</v>
          </cell>
          <cell r="D251">
            <v>150</v>
          </cell>
        </row>
        <row r="252">
          <cell r="A252">
            <v>16</v>
          </cell>
          <cell r="B252">
            <v>2346.666666666667</v>
          </cell>
          <cell r="C252">
            <v>88</v>
          </cell>
          <cell r="D252">
            <v>146.66666666666669</v>
          </cell>
        </row>
        <row r="253">
          <cell r="A253">
            <v>17</v>
          </cell>
          <cell r="B253">
            <v>2425.3333333333335</v>
          </cell>
          <cell r="C253">
            <v>69</v>
          </cell>
          <cell r="D253">
            <v>142.66666666666669</v>
          </cell>
        </row>
        <row r="254">
          <cell r="A254">
            <v>18</v>
          </cell>
          <cell r="B254">
            <v>2484</v>
          </cell>
          <cell r="C254">
            <v>48</v>
          </cell>
          <cell r="D254">
            <v>138</v>
          </cell>
        </row>
        <row r="255">
          <cell r="A255">
            <v>19</v>
          </cell>
          <cell r="B255">
            <v>2520.666666666667</v>
          </cell>
          <cell r="C255">
            <v>25</v>
          </cell>
          <cell r="D255">
            <v>132.66666666666669</v>
          </cell>
        </row>
        <row r="256">
          <cell r="A256">
            <v>20</v>
          </cell>
          <cell r="B256">
            <v>2533.333333333334</v>
          </cell>
          <cell r="C256">
            <v>0</v>
          </cell>
          <cell r="D256">
            <v>126.66666666666669</v>
          </cell>
        </row>
        <row r="257">
          <cell r="A257">
            <v>21</v>
          </cell>
          <cell r="B257">
            <v>2520</v>
          </cell>
          <cell r="C257">
            <v>-27</v>
          </cell>
          <cell r="D257">
            <v>120</v>
          </cell>
        </row>
        <row r="258">
          <cell r="A258">
            <v>22</v>
          </cell>
          <cell r="B258">
            <v>2478.666666666667</v>
          </cell>
          <cell r="C258">
            <v>-56</v>
          </cell>
          <cell r="D258">
            <v>112.66666666666669</v>
          </cell>
        </row>
        <row r="259">
          <cell r="A259">
            <v>23</v>
          </cell>
          <cell r="B259">
            <v>2407.333333333334</v>
          </cell>
          <cell r="C259">
            <v>-87</v>
          </cell>
          <cell r="D259">
            <v>104.66666666666669</v>
          </cell>
        </row>
        <row r="260">
          <cell r="A260">
            <v>24</v>
          </cell>
          <cell r="B260">
            <v>2304</v>
          </cell>
          <cell r="C260">
            <v>-120</v>
          </cell>
          <cell r="D260">
            <v>96</v>
          </cell>
        </row>
        <row r="261">
          <cell r="A261">
            <v>25</v>
          </cell>
          <cell r="B261">
            <v>2166.666666666667</v>
          </cell>
          <cell r="C261">
            <v>-155</v>
          </cell>
          <cell r="D261">
            <v>86.66666666666669</v>
          </cell>
        </row>
        <row r="262">
          <cell r="A262">
            <v>26</v>
          </cell>
          <cell r="B262">
            <v>1993.333333333334</v>
          </cell>
          <cell r="C262">
            <v>-192</v>
          </cell>
          <cell r="D262">
            <v>76.66666666666669</v>
          </cell>
        </row>
        <row r="263">
          <cell r="A263">
            <v>27</v>
          </cell>
          <cell r="B263">
            <v>1782</v>
          </cell>
          <cell r="C263">
            <v>-231</v>
          </cell>
          <cell r="D263">
            <v>66</v>
          </cell>
        </row>
        <row r="264">
          <cell r="A264">
            <v>28</v>
          </cell>
          <cell r="B264">
            <v>1530.666666666667</v>
          </cell>
          <cell r="C264">
            <v>-272</v>
          </cell>
          <cell r="D264">
            <v>54.666666666666686</v>
          </cell>
        </row>
        <row r="265">
          <cell r="A265">
            <v>29</v>
          </cell>
          <cell r="B265">
            <v>1237.333333333334</v>
          </cell>
          <cell r="C265">
            <v>-315</v>
          </cell>
          <cell r="D265">
            <v>42.666666666666686</v>
          </cell>
        </row>
        <row r="266">
          <cell r="A266">
            <v>30</v>
          </cell>
          <cell r="B266">
            <v>900</v>
          </cell>
          <cell r="C266">
            <v>-360</v>
          </cell>
          <cell r="D266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3"/>
  <sheetViews>
    <sheetView zoomScale="120" zoomScaleNormal="120" zoomScalePageLayoutView="0" workbookViewId="0" topLeftCell="A1">
      <selection activeCell="C23" sqref="C23"/>
    </sheetView>
  </sheetViews>
  <sheetFormatPr defaultColWidth="11.421875" defaultRowHeight="12.75"/>
  <cols>
    <col min="1" max="1" width="8.8515625" style="0" customWidth="1"/>
    <col min="2" max="2" width="36.28125" style="0" customWidth="1"/>
    <col min="3" max="16384" width="8.8515625" style="0" customWidth="1"/>
  </cols>
  <sheetData>
    <row r="3" spans="1:6" ht="12.75">
      <c r="A3" s="145"/>
      <c r="B3" s="138" t="s">
        <v>283</v>
      </c>
      <c r="C3" s="145"/>
      <c r="D3" s="145"/>
      <c r="E3" s="146"/>
      <c r="F3" s="146"/>
    </row>
    <row r="4" spans="1:6" ht="12.75">
      <c r="A4" s="146">
        <v>1</v>
      </c>
      <c r="B4" s="147" t="s">
        <v>270</v>
      </c>
      <c r="C4" s="147" t="s">
        <v>258</v>
      </c>
      <c r="D4" s="148"/>
      <c r="E4" s="148"/>
      <c r="F4" s="148"/>
    </row>
    <row r="5" spans="1:6" ht="12.75">
      <c r="A5" s="148">
        <v>2</v>
      </c>
      <c r="B5" s="147" t="s">
        <v>271</v>
      </c>
      <c r="C5" s="147" t="s">
        <v>259</v>
      </c>
      <c r="D5" s="148"/>
      <c r="E5" s="148"/>
      <c r="F5" s="148"/>
    </row>
    <row r="6" spans="1:6" ht="12.75">
      <c r="A6" s="148">
        <v>3</v>
      </c>
      <c r="B6" s="147" t="s">
        <v>261</v>
      </c>
      <c r="C6" s="147" t="s">
        <v>260</v>
      </c>
      <c r="D6" s="148"/>
      <c r="E6" s="148"/>
      <c r="F6" s="148"/>
    </row>
    <row r="7" spans="1:6" ht="12.75">
      <c r="A7" s="148">
        <v>4</v>
      </c>
      <c r="B7" s="147" t="s">
        <v>262</v>
      </c>
      <c r="C7" s="147" t="s">
        <v>263</v>
      </c>
      <c r="D7" s="148"/>
      <c r="E7" s="148"/>
      <c r="F7" s="148"/>
    </row>
    <row r="8" spans="1:6" ht="12.75">
      <c r="A8" s="148">
        <v>5</v>
      </c>
      <c r="B8" s="147" t="s">
        <v>264</v>
      </c>
      <c r="C8" s="147" t="s">
        <v>265</v>
      </c>
      <c r="D8" s="148"/>
      <c r="E8" s="148"/>
      <c r="F8" s="148"/>
    </row>
    <row r="9" spans="1:5" ht="12.75">
      <c r="A9" s="148">
        <v>6</v>
      </c>
      <c r="B9" s="147" t="s">
        <v>266</v>
      </c>
      <c r="C9" s="147"/>
      <c r="D9" s="147" t="s">
        <v>267</v>
      </c>
      <c r="E9" s="147"/>
    </row>
    <row r="10" spans="1:4" ht="12.75">
      <c r="A10" s="148">
        <v>7</v>
      </c>
      <c r="B10" s="147" t="s">
        <v>284</v>
      </c>
      <c r="C10" s="147" t="s">
        <v>268</v>
      </c>
      <c r="D10" s="148"/>
    </row>
    <row r="11" spans="1:4" ht="12.75">
      <c r="A11" s="148">
        <v>8</v>
      </c>
      <c r="B11" s="147" t="s">
        <v>269</v>
      </c>
      <c r="C11" s="147"/>
      <c r="D11" s="147" t="s">
        <v>285</v>
      </c>
    </row>
    <row r="12" spans="1:6" ht="12.75">
      <c r="A12" s="148">
        <v>9</v>
      </c>
      <c r="B12" s="147" t="s">
        <v>272</v>
      </c>
      <c r="C12" s="147" t="s">
        <v>286</v>
      </c>
      <c r="D12" s="147"/>
      <c r="E12" s="148"/>
      <c r="F12" s="148"/>
    </row>
    <row r="13" spans="1:6" ht="12.75">
      <c r="A13" s="148">
        <v>10</v>
      </c>
      <c r="B13" s="147" t="s">
        <v>273</v>
      </c>
      <c r="C13" s="147" t="s">
        <v>287</v>
      </c>
      <c r="D13" s="148"/>
      <c r="F13" s="148"/>
    </row>
    <row r="14" spans="1:6" ht="12.75">
      <c r="A14" s="148">
        <v>11</v>
      </c>
      <c r="B14" s="147" t="s">
        <v>274</v>
      </c>
      <c r="C14" s="147" t="s">
        <v>288</v>
      </c>
      <c r="D14" s="148"/>
      <c r="F14" s="148"/>
    </row>
    <row r="15" spans="1:6" ht="12.75">
      <c r="A15" s="148">
        <v>12</v>
      </c>
      <c r="B15" s="147" t="s">
        <v>275</v>
      </c>
      <c r="C15" s="147" t="s">
        <v>289</v>
      </c>
      <c r="D15" s="148"/>
      <c r="E15" s="148"/>
      <c r="F15" s="148"/>
    </row>
    <row r="16" spans="1:6" ht="12.75">
      <c r="A16" s="148">
        <v>13</v>
      </c>
      <c r="B16" s="147" t="s">
        <v>276</v>
      </c>
      <c r="C16" s="147" t="s">
        <v>290</v>
      </c>
      <c r="D16" s="148"/>
      <c r="E16" s="148"/>
      <c r="F16" s="148"/>
    </row>
    <row r="17" spans="1:6" ht="12.75">
      <c r="A17" s="148">
        <v>14</v>
      </c>
      <c r="B17" s="147" t="s">
        <v>277</v>
      </c>
      <c r="C17" s="147" t="s">
        <v>280</v>
      </c>
      <c r="D17" s="148"/>
      <c r="E17" s="148"/>
      <c r="F17" s="148"/>
    </row>
    <row r="18" spans="1:6" ht="12.75">
      <c r="A18" s="148">
        <v>15</v>
      </c>
      <c r="B18" s="147" t="s">
        <v>279</v>
      </c>
      <c r="C18" s="147" t="s">
        <v>281</v>
      </c>
      <c r="D18" s="148"/>
      <c r="E18" s="148"/>
      <c r="F18" s="148"/>
    </row>
    <row r="19" spans="1:6" ht="12.75">
      <c r="A19" s="148">
        <v>16</v>
      </c>
      <c r="B19" s="147" t="s">
        <v>278</v>
      </c>
      <c r="C19" s="147" t="s">
        <v>282</v>
      </c>
      <c r="D19" s="148"/>
      <c r="E19" s="148"/>
      <c r="F19" s="148"/>
    </row>
    <row r="20" spans="1:4" ht="12.75">
      <c r="A20" s="148">
        <v>17</v>
      </c>
      <c r="B20" s="166" t="s">
        <v>292</v>
      </c>
      <c r="C20" s="166" t="s">
        <v>293</v>
      </c>
      <c r="D20" s="148"/>
    </row>
    <row r="21" spans="1:3" ht="12.75">
      <c r="A21" s="148">
        <v>18</v>
      </c>
      <c r="B21" s="166" t="s">
        <v>294</v>
      </c>
      <c r="C21" s="166" t="s">
        <v>297</v>
      </c>
    </row>
    <row r="22" spans="1:3" ht="12.75">
      <c r="A22" s="148">
        <v>19</v>
      </c>
      <c r="B22" s="166" t="s">
        <v>295</v>
      </c>
      <c r="C22" s="166" t="s">
        <v>298</v>
      </c>
    </row>
    <row r="23" spans="1:3" ht="12.75">
      <c r="A23" s="148">
        <v>20</v>
      </c>
      <c r="B23" s="166" t="s">
        <v>296</v>
      </c>
      <c r="C23" s="166" t="s">
        <v>299</v>
      </c>
    </row>
  </sheetData>
  <sheetProtection/>
  <hyperlinks>
    <hyperlink ref="B4:C4" location="'G1'!A1" display="Demanda"/>
    <hyperlink ref="B5:C5" location="'G2'!A1" display="Oferta"/>
    <hyperlink ref="B6:C6" location="'G3'!A1" display="Oferta e demanda"/>
    <hyperlink ref="B6" location="'G3'!A1" display="Oferta e Demanda"/>
    <hyperlink ref="B7:C7" location="'G4'!A1" display="Oferta e Demanda - variação"/>
    <hyperlink ref="B8:C8" location="'G5-G6'!A1" display="Índice Geral de Preços (IGP) "/>
    <hyperlink ref="B9:E9" location="'G7'!A1" display="Elasticidade-Preço da Demanda (Transporte Aéreo) "/>
    <hyperlink ref="B11:D11" location="'G10-G11'!A1" display="Teoria da Produção, Produção Média e Produtividade"/>
    <hyperlink ref="B11" location="'G8-G9'!A1" display="Teoria da Produção, Produção Média e Produtividade"/>
    <hyperlink ref="B4" location="'G1'!A1" display="Teoria da Demanda"/>
    <hyperlink ref="B5" location="'G2'!A1" display="Teoria da Oferta"/>
    <hyperlink ref="B12:D12" location="'G12-13-14-15-16'!A1" display="Teoria dos Custos"/>
    <hyperlink ref="B13:C13" location="'G17-18'!A1" display="Teoria da Firma - Conc Perfeita (1)"/>
    <hyperlink ref="B14:D14" location="'G18-19'!A1" display="Teoria da Firma (2)"/>
    <hyperlink ref="B13" location="'G16-17'!A1" display="Teoria da Firma - Conc Perfeita (1)"/>
    <hyperlink ref="B14" location="'G18-19'!A1" display="Teoria da Firma - Conc Perfeita (2)"/>
    <hyperlink ref="B15:C15" location="'G21-22'!A1" display="Teoria da Firma - Monopólio (1)"/>
    <hyperlink ref="B16:C16" location="'G23-24'!A1" display="Teoria da Firma - Monopólio (2)"/>
    <hyperlink ref="B17:C17" location="'P11'!A1" display="Função de Produção (1)"/>
    <hyperlink ref="B18:C18" location="'P12'!A1" display="Função de Produção (2)"/>
    <hyperlink ref="B19:C19" location="'P13'!A1" display="Função de Produção (3)"/>
    <hyperlink ref="B10:C10" location="'G8-G9'!A1" display="Previsão de Demanda"/>
    <hyperlink ref="B10" location="'G8-G9'!A1" display="Previsão de Demanda - série histórica"/>
    <hyperlink ref="B14:C14" location="'G19-20'!A1" display="Teoria da Firma - Conc Perfeita (2)"/>
    <hyperlink ref="B20:C20" location="'EX 14'!A1" display="Exercicio 14"/>
    <hyperlink ref="B21:C21" location="'EX 15'!A1" display="Exercicio 15"/>
    <hyperlink ref="B22:C22" location="'EX 16'!A1" display="Exercicio 16"/>
    <hyperlink ref="B23:C23" location="'EX 17'!A1" display="Exercicio 17"/>
  </hyperlinks>
  <printOptions/>
  <pageMargins left="0.75" right="0.75" top="1" bottom="1" header="0.492125985" footer="0.49212598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4"/>
  <sheetViews>
    <sheetView zoomScale="75" zoomScaleNormal="75" zoomScalePageLayoutView="0" workbookViewId="0" topLeftCell="A1">
      <selection activeCell="T32" sqref="T32"/>
    </sheetView>
  </sheetViews>
  <sheetFormatPr defaultColWidth="11.421875" defaultRowHeight="12.75"/>
  <cols>
    <col min="1" max="16384" width="8.8515625" style="0" customWidth="1"/>
  </cols>
  <sheetData>
    <row r="2" spans="2:3" ht="12.75">
      <c r="B2" t="s">
        <v>46</v>
      </c>
      <c r="C2">
        <v>600</v>
      </c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/>
      <c r="J3" s="10"/>
      <c r="K3" s="10"/>
    </row>
    <row r="4" spans="1:11" ht="12.75">
      <c r="A4" s="5">
        <f>'G3'!E6</f>
        <v>0</v>
      </c>
      <c r="B4" s="5"/>
      <c r="C4" s="11">
        <f>$C$2</f>
        <v>600</v>
      </c>
      <c r="D4" s="32"/>
      <c r="E4" s="12">
        <f>D4*A4</f>
        <v>0</v>
      </c>
      <c r="F4" s="12">
        <f>E4+C4</f>
        <v>600</v>
      </c>
      <c r="G4" s="12"/>
      <c r="H4" s="12"/>
      <c r="I4" s="12"/>
      <c r="J4" s="12"/>
      <c r="K4" s="12"/>
    </row>
    <row r="5" spans="1:11" ht="12.75">
      <c r="A5" s="5">
        <f>'G3'!E7</f>
        <v>10</v>
      </c>
      <c r="B5" s="11">
        <f>C5/A5</f>
        <v>60</v>
      </c>
      <c r="C5" s="11">
        <f aca="true" t="shared" si="0" ref="C5:C14">$C$2</f>
        <v>600</v>
      </c>
      <c r="D5" s="32">
        <f>'G10-G11'!E5</f>
        <v>60</v>
      </c>
      <c r="E5" s="12">
        <f>D5*A5</f>
        <v>600</v>
      </c>
      <c r="F5" s="12">
        <f>E5+C5</f>
        <v>1200</v>
      </c>
      <c r="G5" s="12">
        <f>F5/A5</f>
        <v>120</v>
      </c>
      <c r="H5" s="12">
        <f>(F5-F4)/(A5-A4)</f>
        <v>60</v>
      </c>
      <c r="I5" s="12"/>
      <c r="J5" s="12"/>
      <c r="K5" s="12"/>
    </row>
    <row r="6" spans="1:11" ht="12.75">
      <c r="A6" s="5">
        <f>'G3'!E8</f>
        <v>20</v>
      </c>
      <c r="B6" s="11">
        <f aca="true" t="shared" si="1" ref="B6:B14">C6/A6</f>
        <v>30</v>
      </c>
      <c r="C6" s="11">
        <f t="shared" si="0"/>
        <v>600</v>
      </c>
      <c r="D6" s="32">
        <f>'G10-G11'!E6</f>
        <v>40</v>
      </c>
      <c r="E6" s="12">
        <f aca="true" t="shared" si="2" ref="E6:E14">D6*A6</f>
        <v>800</v>
      </c>
      <c r="F6" s="12">
        <f aca="true" t="shared" si="3" ref="F6:F14">E6+C6</f>
        <v>1400</v>
      </c>
      <c r="G6" s="12">
        <f aca="true" t="shared" si="4" ref="G6:G14">F6/A6</f>
        <v>70</v>
      </c>
      <c r="H6" s="12">
        <f aca="true" t="shared" si="5" ref="H6:H14">(F6-F5)/(A6-A5)</f>
        <v>20</v>
      </c>
      <c r="I6" s="12"/>
      <c r="J6" s="12"/>
      <c r="K6" s="12"/>
    </row>
    <row r="7" spans="1:11" ht="12.75">
      <c r="A7" s="5">
        <f>'G3'!E9</f>
        <v>30</v>
      </c>
      <c r="B7" s="11">
        <f t="shared" si="1"/>
        <v>20</v>
      </c>
      <c r="C7" s="11">
        <f t="shared" si="0"/>
        <v>600</v>
      </c>
      <c r="D7" s="32">
        <f>'G10-G11'!E7</f>
        <v>32.142857142857146</v>
      </c>
      <c r="E7" s="12">
        <f t="shared" si="2"/>
        <v>964.2857142857143</v>
      </c>
      <c r="F7" s="12">
        <f t="shared" si="3"/>
        <v>1564.2857142857142</v>
      </c>
      <c r="G7" s="12">
        <f t="shared" si="4"/>
        <v>52.14285714285714</v>
      </c>
      <c r="H7" s="12">
        <f t="shared" si="5"/>
        <v>16.428571428571423</v>
      </c>
      <c r="I7" s="12"/>
      <c r="J7" s="12"/>
      <c r="K7" s="12"/>
    </row>
    <row r="8" spans="1:11" ht="12.75">
      <c r="A8" s="5">
        <f>'G3'!E10</f>
        <v>40</v>
      </c>
      <c r="B8" s="11">
        <f t="shared" si="1"/>
        <v>15</v>
      </c>
      <c r="C8" s="11">
        <f t="shared" si="0"/>
        <v>600</v>
      </c>
      <c r="D8" s="32">
        <f>'G10-G11'!E8</f>
        <v>26.666666666666668</v>
      </c>
      <c r="E8" s="12">
        <f t="shared" si="2"/>
        <v>1066.6666666666667</v>
      </c>
      <c r="F8" s="12">
        <f t="shared" si="3"/>
        <v>1666.6666666666667</v>
      </c>
      <c r="G8" s="12">
        <f t="shared" si="4"/>
        <v>41.66666666666667</v>
      </c>
      <c r="H8" s="12">
        <f t="shared" si="5"/>
        <v>10.238095238095251</v>
      </c>
      <c r="I8" s="12"/>
      <c r="J8" s="12"/>
      <c r="K8" s="12"/>
    </row>
    <row r="9" spans="1:11" ht="12.75">
      <c r="A9" s="5">
        <f>'G3'!E11</f>
        <v>50</v>
      </c>
      <c r="B9" s="11">
        <f t="shared" si="1"/>
        <v>12</v>
      </c>
      <c r="C9" s="11">
        <f t="shared" si="0"/>
        <v>600</v>
      </c>
      <c r="D9" s="32">
        <f>'G10-G11'!E9</f>
        <v>23.076923076923077</v>
      </c>
      <c r="E9" s="12">
        <f t="shared" si="2"/>
        <v>1153.8461538461538</v>
      </c>
      <c r="F9" s="12">
        <f t="shared" si="3"/>
        <v>1753.8461538461538</v>
      </c>
      <c r="G9" s="12">
        <f t="shared" si="4"/>
        <v>35.07692307692307</v>
      </c>
      <c r="H9" s="12">
        <f t="shared" si="5"/>
        <v>8.717948717948707</v>
      </c>
      <c r="I9" s="12"/>
      <c r="J9" s="12"/>
      <c r="K9" s="12"/>
    </row>
    <row r="10" spans="1:11" ht="12.75">
      <c r="A10" s="5">
        <f>'G3'!E12</f>
        <v>60</v>
      </c>
      <c r="B10" s="11">
        <f t="shared" si="1"/>
        <v>10</v>
      </c>
      <c r="C10" s="11">
        <f t="shared" si="0"/>
        <v>600</v>
      </c>
      <c r="D10" s="32">
        <f>'G10-G11'!E10</f>
        <v>21.176470588235293</v>
      </c>
      <c r="E10" s="12">
        <f t="shared" si="2"/>
        <v>1270.5882352941176</v>
      </c>
      <c r="F10" s="12">
        <f t="shared" si="3"/>
        <v>1870.5882352941176</v>
      </c>
      <c r="G10" s="12">
        <f t="shared" si="4"/>
        <v>31.176470588235293</v>
      </c>
      <c r="H10" s="12">
        <f t="shared" si="5"/>
        <v>11.674208144796376</v>
      </c>
      <c r="I10" s="12"/>
      <c r="J10" s="12"/>
      <c r="K10" s="12"/>
    </row>
    <row r="11" spans="1:11" ht="12.75">
      <c r="A11" s="5">
        <f>'G3'!E13</f>
        <v>70</v>
      </c>
      <c r="B11" s="11">
        <f t="shared" si="1"/>
        <v>8.571428571428571</v>
      </c>
      <c r="C11" s="11">
        <f t="shared" si="0"/>
        <v>600</v>
      </c>
      <c r="D11" s="32">
        <f>'G10-G11'!E11</f>
        <v>22.105263157894736</v>
      </c>
      <c r="E11" s="12">
        <f t="shared" si="2"/>
        <v>1547.3684210526314</v>
      </c>
      <c r="F11" s="12">
        <f t="shared" si="3"/>
        <v>2147.3684210526317</v>
      </c>
      <c r="G11" s="12">
        <f t="shared" si="4"/>
        <v>30.67669172932331</v>
      </c>
      <c r="H11" s="12">
        <f t="shared" si="5"/>
        <v>27.67801857585141</v>
      </c>
      <c r="I11" s="12"/>
      <c r="J11" s="12"/>
      <c r="K11" s="12"/>
    </row>
    <row r="12" spans="1:11" ht="12.75">
      <c r="A12" s="5">
        <f>'G3'!E14</f>
        <v>80</v>
      </c>
      <c r="B12" s="11">
        <f t="shared" si="1"/>
        <v>7.5</v>
      </c>
      <c r="C12" s="11">
        <f t="shared" si="0"/>
        <v>600</v>
      </c>
      <c r="D12" s="32">
        <f>'G10-G11'!E12</f>
        <v>24</v>
      </c>
      <c r="E12" s="12">
        <f t="shared" si="2"/>
        <v>1920</v>
      </c>
      <c r="F12" s="12">
        <f t="shared" si="3"/>
        <v>2520</v>
      </c>
      <c r="G12" s="12">
        <f t="shared" si="4"/>
        <v>31.5</v>
      </c>
      <c r="H12" s="12">
        <f t="shared" si="5"/>
        <v>37.263157894736835</v>
      </c>
      <c r="I12" s="12"/>
      <c r="J12" s="12"/>
      <c r="K12" s="12"/>
    </row>
    <row r="13" spans="1:11" ht="12.75">
      <c r="A13" s="5">
        <f>'G3'!E15</f>
        <v>90</v>
      </c>
      <c r="B13" s="11">
        <f t="shared" si="1"/>
        <v>6.666666666666667</v>
      </c>
      <c r="C13" s="11">
        <f t="shared" si="0"/>
        <v>600</v>
      </c>
      <c r="D13" s="32">
        <f>'G10-G11'!E13</f>
        <v>28.42105263157895</v>
      </c>
      <c r="E13" s="12">
        <f t="shared" si="2"/>
        <v>2557.8947368421054</v>
      </c>
      <c r="F13" s="12">
        <f t="shared" si="3"/>
        <v>3157.8947368421054</v>
      </c>
      <c r="G13" s="12">
        <f t="shared" si="4"/>
        <v>35.08771929824562</v>
      </c>
      <c r="H13" s="12">
        <f t="shared" si="5"/>
        <v>63.78947368421054</v>
      </c>
      <c r="I13" s="12"/>
      <c r="J13" s="12"/>
      <c r="K13" s="12"/>
    </row>
    <row r="14" spans="1:11" ht="12.75">
      <c r="A14" s="5">
        <f>'G3'!E16</f>
        <v>100</v>
      </c>
      <c r="B14" s="11">
        <f t="shared" si="1"/>
        <v>6</v>
      </c>
      <c r="C14" s="11">
        <f t="shared" si="0"/>
        <v>600</v>
      </c>
      <c r="D14" s="32">
        <f>'G10-G11'!E14</f>
        <v>37.5</v>
      </c>
      <c r="E14" s="12">
        <f t="shared" si="2"/>
        <v>3750</v>
      </c>
      <c r="F14" s="12">
        <f t="shared" si="3"/>
        <v>4350</v>
      </c>
      <c r="G14" s="12">
        <f t="shared" si="4"/>
        <v>43.5</v>
      </c>
      <c r="H14" s="12">
        <f t="shared" si="5"/>
        <v>119.21052631578945</v>
      </c>
      <c r="I14" s="12"/>
      <c r="J14" s="12"/>
      <c r="K14" s="12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f>'G12-13-14-15-16'!C4</f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f>'G12-13-14-15-16'!C5</f>
        <v>600</v>
      </c>
      <c r="D5" s="11">
        <v>30</v>
      </c>
      <c r="E5" s="12">
        <f aca="true" t="shared" si="0" ref="E5:E14">D5*A5</f>
        <v>300</v>
      </c>
      <c r="F5" s="12">
        <f aca="true" t="shared" si="1" ref="F5:F14">C5+E5</f>
        <v>900</v>
      </c>
      <c r="G5" s="11">
        <f>'G12-13-14-15-16'!G5</f>
        <v>120</v>
      </c>
      <c r="H5" s="11">
        <f>(F5-F4)/10</f>
        <v>30</v>
      </c>
      <c r="I5" s="12">
        <f>'G3'!$E$20</f>
        <v>50</v>
      </c>
      <c r="J5" s="12">
        <f>I5*A5</f>
        <v>500</v>
      </c>
      <c r="K5" s="12">
        <f>J5-F5</f>
        <v>-400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f>'G12-13-14-15-16'!C6</f>
        <v>600</v>
      </c>
      <c r="D6" s="11">
        <f>$D$5</f>
        <v>30</v>
      </c>
      <c r="E6" s="12">
        <f t="shared" si="0"/>
        <v>600</v>
      </c>
      <c r="F6" s="12">
        <f t="shared" si="1"/>
        <v>1200</v>
      </c>
      <c r="G6" s="11">
        <f>'G12-13-14-15-16'!G6</f>
        <v>70</v>
      </c>
      <c r="H6" s="11">
        <f aca="true" t="shared" si="3" ref="H6:H14">(F6-F5)/10</f>
        <v>30</v>
      </c>
      <c r="I6" s="12">
        <f>'G3'!$E$20</f>
        <v>50</v>
      </c>
      <c r="J6" s="12">
        <f aca="true" t="shared" si="4" ref="J6:J14">I6*A6</f>
        <v>1000</v>
      </c>
      <c r="K6" s="12">
        <f>J6-F6</f>
        <v>-200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f>'G12-13-14-15-16'!C7</f>
        <v>600</v>
      </c>
      <c r="D7" s="11">
        <f aca="true" t="shared" si="5" ref="D7:D14">$D$5</f>
        <v>30</v>
      </c>
      <c r="E7" s="12">
        <f t="shared" si="0"/>
        <v>900</v>
      </c>
      <c r="F7" s="12">
        <f t="shared" si="1"/>
        <v>1500</v>
      </c>
      <c r="G7" s="11">
        <f>'G12-13-14-15-16'!G7</f>
        <v>52.14285714285714</v>
      </c>
      <c r="H7" s="11">
        <f t="shared" si="3"/>
        <v>30</v>
      </c>
      <c r="I7" s="12">
        <f>'G3'!$E$20</f>
        <v>50</v>
      </c>
      <c r="J7" s="12">
        <f t="shared" si="4"/>
        <v>1500</v>
      </c>
      <c r="K7" s="12">
        <f>J7-F7</f>
        <v>0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f>'G12-13-14-15-16'!C8</f>
        <v>600</v>
      </c>
      <c r="D8" s="11">
        <f t="shared" si="5"/>
        <v>30</v>
      </c>
      <c r="E8" s="12">
        <f t="shared" si="0"/>
        <v>1200</v>
      </c>
      <c r="F8" s="12">
        <f t="shared" si="1"/>
        <v>1800</v>
      </c>
      <c r="G8" s="11">
        <f>'G12-13-14-15-16'!G8</f>
        <v>41.66666666666667</v>
      </c>
      <c r="H8" s="11">
        <f t="shared" si="3"/>
        <v>30</v>
      </c>
      <c r="I8" s="12">
        <f>'G3'!$E$20</f>
        <v>50</v>
      </c>
      <c r="J8" s="12">
        <f t="shared" si="4"/>
        <v>2000</v>
      </c>
      <c r="K8" s="12">
        <f>J8-F8</f>
        <v>200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f>'G12-13-14-15-16'!C9</f>
        <v>600</v>
      </c>
      <c r="D9" s="11">
        <f t="shared" si="5"/>
        <v>30</v>
      </c>
      <c r="E9" s="12">
        <f t="shared" si="0"/>
        <v>1500</v>
      </c>
      <c r="F9" s="12">
        <f t="shared" si="1"/>
        <v>2100</v>
      </c>
      <c r="G9" s="11">
        <f>'G12-13-14-15-16'!G9</f>
        <v>35.07692307692307</v>
      </c>
      <c r="H9" s="11">
        <f t="shared" si="3"/>
        <v>30</v>
      </c>
      <c r="I9" s="12">
        <f>'G3'!$E$20</f>
        <v>50</v>
      </c>
      <c r="J9" s="12">
        <f t="shared" si="4"/>
        <v>2500</v>
      </c>
      <c r="K9" s="12">
        <f aca="true" t="shared" si="6" ref="K9:K14">J9-F9</f>
        <v>400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f>'G12-13-14-15-16'!C10</f>
        <v>600</v>
      </c>
      <c r="D10" s="11">
        <f t="shared" si="5"/>
        <v>30</v>
      </c>
      <c r="E10" s="12">
        <f t="shared" si="0"/>
        <v>1800</v>
      </c>
      <c r="F10" s="12">
        <f t="shared" si="1"/>
        <v>2400</v>
      </c>
      <c r="G10" s="11">
        <f>'G12-13-14-15-16'!G10</f>
        <v>31.176470588235293</v>
      </c>
      <c r="H10" s="11">
        <f t="shared" si="3"/>
        <v>30</v>
      </c>
      <c r="I10" s="12">
        <f>'G3'!$E$20</f>
        <v>50</v>
      </c>
      <c r="J10" s="12">
        <f t="shared" si="4"/>
        <v>3000</v>
      </c>
      <c r="K10" s="12">
        <f t="shared" si="6"/>
        <v>600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f>'G12-13-14-15-16'!C11</f>
        <v>600</v>
      </c>
      <c r="D11" s="11">
        <f t="shared" si="5"/>
        <v>30</v>
      </c>
      <c r="E11" s="12">
        <f t="shared" si="0"/>
        <v>2100</v>
      </c>
      <c r="F11" s="12">
        <f t="shared" si="1"/>
        <v>2700</v>
      </c>
      <c r="G11" s="11">
        <f>'G12-13-14-15-16'!G11</f>
        <v>30.67669172932331</v>
      </c>
      <c r="H11" s="11">
        <f t="shared" si="3"/>
        <v>30</v>
      </c>
      <c r="I11" s="12">
        <f>'G3'!$E$20</f>
        <v>50</v>
      </c>
      <c r="J11" s="12">
        <f t="shared" si="4"/>
        <v>3500</v>
      </c>
      <c r="K11" s="12">
        <f t="shared" si="6"/>
        <v>800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f>'G12-13-14-15-16'!C12</f>
        <v>600</v>
      </c>
      <c r="D12" s="11">
        <f t="shared" si="5"/>
        <v>30</v>
      </c>
      <c r="E12" s="12">
        <f t="shared" si="0"/>
        <v>2400</v>
      </c>
      <c r="F12" s="12">
        <f t="shared" si="1"/>
        <v>3000</v>
      </c>
      <c r="G12" s="11">
        <f>'G12-13-14-15-16'!G12</f>
        <v>31.5</v>
      </c>
      <c r="H12" s="11">
        <f t="shared" si="3"/>
        <v>30</v>
      </c>
      <c r="I12" s="12">
        <f>'G3'!$E$20</f>
        <v>50</v>
      </c>
      <c r="J12" s="12">
        <f t="shared" si="4"/>
        <v>4000</v>
      </c>
      <c r="K12" s="12">
        <f t="shared" si="6"/>
        <v>1000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f>'G12-13-14-15-16'!C13</f>
        <v>600</v>
      </c>
      <c r="D13" s="11">
        <f t="shared" si="5"/>
        <v>30</v>
      </c>
      <c r="E13" s="12">
        <f t="shared" si="0"/>
        <v>2700</v>
      </c>
      <c r="F13" s="12">
        <f t="shared" si="1"/>
        <v>3300</v>
      </c>
      <c r="G13" s="11">
        <f>'G12-13-14-15-16'!G13</f>
        <v>35.08771929824562</v>
      </c>
      <c r="H13" s="11">
        <f t="shared" si="3"/>
        <v>30</v>
      </c>
      <c r="I13" s="12">
        <f>'G3'!$E$20</f>
        <v>50</v>
      </c>
      <c r="J13" s="12">
        <f t="shared" si="4"/>
        <v>4500</v>
      </c>
      <c r="K13" s="12">
        <f t="shared" si="6"/>
        <v>1200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f>'G12-13-14-15-16'!C14</f>
        <v>600</v>
      </c>
      <c r="D14" s="11">
        <f t="shared" si="5"/>
        <v>30</v>
      </c>
      <c r="E14" s="12">
        <f t="shared" si="0"/>
        <v>3000</v>
      </c>
      <c r="F14" s="12">
        <f t="shared" si="1"/>
        <v>3600</v>
      </c>
      <c r="G14" s="11">
        <f>'G12-13-14-15-16'!G14</f>
        <v>43.5</v>
      </c>
      <c r="H14" s="11">
        <f t="shared" si="3"/>
        <v>30</v>
      </c>
      <c r="I14" s="12">
        <f>'G3'!$E$20</f>
        <v>50</v>
      </c>
      <c r="J14" s="12">
        <f t="shared" si="4"/>
        <v>5000</v>
      </c>
      <c r="K14" s="12">
        <f t="shared" si="6"/>
        <v>1400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I31" sqref="I31"/>
    </sheetView>
  </sheetViews>
  <sheetFormatPr defaultColWidth="11.421875" defaultRowHeight="12.75"/>
  <cols>
    <col min="1" max="16384" width="8.8515625" style="0" customWidth="1"/>
  </cols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'G10-G11'!E5</f>
        <v>60</v>
      </c>
      <c r="E5" s="12">
        <f aca="true" t="shared" si="0" ref="E5:E14">D5*A5</f>
        <v>600</v>
      </c>
      <c r="F5" s="12">
        <f aca="true" t="shared" si="1" ref="F5:F14">C5+E5</f>
        <v>1200</v>
      </c>
      <c r="G5" s="11">
        <f>F5/A5</f>
        <v>120</v>
      </c>
      <c r="H5" s="11">
        <f>(F5-F4)/10</f>
        <v>60</v>
      </c>
      <c r="I5" s="12">
        <f>'G3'!$E$20</f>
        <v>50</v>
      </c>
      <c r="J5" s="12">
        <f>I5*A5</f>
        <v>500</v>
      </c>
      <c r="K5" s="12">
        <f>J5-F5</f>
        <v>-700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v>600</v>
      </c>
      <c r="D6" s="11">
        <f>'G10-G11'!E6</f>
        <v>40</v>
      </c>
      <c r="E6" s="12">
        <f t="shared" si="0"/>
        <v>800</v>
      </c>
      <c r="F6" s="12">
        <f t="shared" si="1"/>
        <v>1400</v>
      </c>
      <c r="G6" s="11">
        <f aca="true" t="shared" si="3" ref="G6:G14">F6/A6</f>
        <v>70</v>
      </c>
      <c r="H6" s="11">
        <f aca="true" t="shared" si="4" ref="H6:H14">(F6-F5)/10</f>
        <v>20</v>
      </c>
      <c r="I6" s="12">
        <f>'G3'!$E$20</f>
        <v>50</v>
      </c>
      <c r="J6" s="12">
        <f aca="true" t="shared" si="5" ref="J6:J14">I6*A6</f>
        <v>1000</v>
      </c>
      <c r="K6" s="12">
        <f>J6-F6</f>
        <v>-400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v>600</v>
      </c>
      <c r="D7" s="11">
        <f>'G10-G11'!E7</f>
        <v>32.142857142857146</v>
      </c>
      <c r="E7" s="12">
        <f t="shared" si="0"/>
        <v>964.2857142857143</v>
      </c>
      <c r="F7" s="12">
        <f t="shared" si="1"/>
        <v>1564.2857142857142</v>
      </c>
      <c r="G7" s="11">
        <f t="shared" si="3"/>
        <v>52.14285714285714</v>
      </c>
      <c r="H7" s="11">
        <f t="shared" si="4"/>
        <v>16.428571428571423</v>
      </c>
      <c r="I7" s="12">
        <f>'G3'!$E$20</f>
        <v>50</v>
      </c>
      <c r="J7" s="12">
        <f t="shared" si="5"/>
        <v>1500</v>
      </c>
      <c r="K7" s="12">
        <f>J7-F7</f>
        <v>-64.28571428571422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v>600</v>
      </c>
      <c r="D8" s="11">
        <f>'G10-G11'!E8</f>
        <v>26.666666666666668</v>
      </c>
      <c r="E8" s="12">
        <f t="shared" si="0"/>
        <v>1066.6666666666667</v>
      </c>
      <c r="F8" s="12">
        <f t="shared" si="1"/>
        <v>1666.6666666666667</v>
      </c>
      <c r="G8" s="11">
        <f t="shared" si="3"/>
        <v>41.66666666666667</v>
      </c>
      <c r="H8" s="11">
        <f t="shared" si="4"/>
        <v>10.238095238095251</v>
      </c>
      <c r="I8" s="12">
        <f>'G3'!$E$20</f>
        <v>50</v>
      </c>
      <c r="J8" s="12">
        <f t="shared" si="5"/>
        <v>2000</v>
      </c>
      <c r="K8" s="12">
        <f>J8-F8</f>
        <v>333.33333333333326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v>600</v>
      </c>
      <c r="D9" s="11">
        <f>'G10-G11'!E9</f>
        <v>23.076923076923077</v>
      </c>
      <c r="E9" s="12">
        <f t="shared" si="0"/>
        <v>1153.8461538461538</v>
      </c>
      <c r="F9" s="12">
        <f t="shared" si="1"/>
        <v>1753.8461538461538</v>
      </c>
      <c r="G9" s="11">
        <f t="shared" si="3"/>
        <v>35.07692307692307</v>
      </c>
      <c r="H9" s="11">
        <f t="shared" si="4"/>
        <v>8.717948717948707</v>
      </c>
      <c r="I9" s="12">
        <f>'G3'!$E$20</f>
        <v>50</v>
      </c>
      <c r="J9" s="12">
        <f t="shared" si="5"/>
        <v>2500</v>
      </c>
      <c r="K9" s="12">
        <f aca="true" t="shared" si="6" ref="K9:K14">J9-F9</f>
        <v>746.1538461538462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v>600</v>
      </c>
      <c r="D10" s="11">
        <f>'G10-G11'!E10</f>
        <v>21.176470588235293</v>
      </c>
      <c r="E10" s="12">
        <f t="shared" si="0"/>
        <v>1270.5882352941176</v>
      </c>
      <c r="F10" s="12">
        <f t="shared" si="1"/>
        <v>1870.5882352941176</v>
      </c>
      <c r="G10" s="11">
        <f t="shared" si="3"/>
        <v>31.176470588235293</v>
      </c>
      <c r="H10" s="11">
        <f t="shared" si="4"/>
        <v>11.674208144796376</v>
      </c>
      <c r="I10" s="12">
        <f>'G3'!$E$20</f>
        <v>50</v>
      </c>
      <c r="J10" s="12">
        <f t="shared" si="5"/>
        <v>3000</v>
      </c>
      <c r="K10" s="12">
        <f t="shared" si="6"/>
        <v>1129.4117647058824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v>600</v>
      </c>
      <c r="D11" s="11">
        <f>'G10-G11'!E11</f>
        <v>22.105263157894736</v>
      </c>
      <c r="E11" s="12">
        <f t="shared" si="0"/>
        <v>1547.3684210526314</v>
      </c>
      <c r="F11" s="12">
        <f t="shared" si="1"/>
        <v>2147.3684210526317</v>
      </c>
      <c r="G11" s="11">
        <f t="shared" si="3"/>
        <v>30.67669172932331</v>
      </c>
      <c r="H11" s="11">
        <f t="shared" si="4"/>
        <v>27.67801857585141</v>
      </c>
      <c r="I11" s="12">
        <f>'G3'!$E$20</f>
        <v>50</v>
      </c>
      <c r="J11" s="12">
        <f t="shared" si="5"/>
        <v>3500</v>
      </c>
      <c r="K11" s="12">
        <f t="shared" si="6"/>
        <v>1352.6315789473683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v>600</v>
      </c>
      <c r="D12" s="11">
        <f>'G10-G11'!E12</f>
        <v>24</v>
      </c>
      <c r="E12" s="12">
        <f t="shared" si="0"/>
        <v>1920</v>
      </c>
      <c r="F12" s="12">
        <f t="shared" si="1"/>
        <v>2520</v>
      </c>
      <c r="G12" s="11">
        <f t="shared" si="3"/>
        <v>31.5</v>
      </c>
      <c r="H12" s="11">
        <f t="shared" si="4"/>
        <v>37.263157894736835</v>
      </c>
      <c r="I12" s="12">
        <f>'G3'!$E$20</f>
        <v>50</v>
      </c>
      <c r="J12" s="12">
        <f t="shared" si="5"/>
        <v>4000</v>
      </c>
      <c r="K12" s="12">
        <f t="shared" si="6"/>
        <v>1480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v>600</v>
      </c>
      <c r="D13" s="11">
        <f>'G10-G11'!E13</f>
        <v>28.42105263157895</v>
      </c>
      <c r="E13" s="12">
        <f t="shared" si="0"/>
        <v>2557.8947368421054</v>
      </c>
      <c r="F13" s="12">
        <f t="shared" si="1"/>
        <v>3157.8947368421054</v>
      </c>
      <c r="G13" s="11">
        <f t="shared" si="3"/>
        <v>35.08771929824562</v>
      </c>
      <c r="H13" s="11">
        <f t="shared" si="4"/>
        <v>63.78947368421054</v>
      </c>
      <c r="I13" s="12">
        <f>'G3'!$E$20</f>
        <v>50</v>
      </c>
      <c r="J13" s="12">
        <f t="shared" si="5"/>
        <v>4500</v>
      </c>
      <c r="K13" s="12">
        <f t="shared" si="6"/>
        <v>1342.1052631578946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v>600</v>
      </c>
      <c r="D14" s="11">
        <f>'G10-G11'!E14</f>
        <v>37.5</v>
      </c>
      <c r="E14" s="12">
        <f t="shared" si="0"/>
        <v>3750</v>
      </c>
      <c r="F14" s="12">
        <f t="shared" si="1"/>
        <v>4350</v>
      </c>
      <c r="G14" s="11">
        <f t="shared" si="3"/>
        <v>43.5</v>
      </c>
      <c r="H14" s="11">
        <f t="shared" si="4"/>
        <v>119.21052631578945</v>
      </c>
      <c r="I14" s="12">
        <f>'G3'!$E$20</f>
        <v>50</v>
      </c>
      <c r="J14" s="12">
        <f t="shared" si="5"/>
        <v>5000</v>
      </c>
      <c r="K14" s="12">
        <f t="shared" si="6"/>
        <v>650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2" ht="12.75">
      <c r="L2" s="124" t="s">
        <v>186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E4+C4</f>
        <v>600</v>
      </c>
      <c r="G4" s="11"/>
      <c r="H4" s="11">
        <f aca="true" t="shared" si="0" ref="H4:H13">(F5-F4)/10</f>
        <v>30</v>
      </c>
      <c r="I4" s="12"/>
      <c r="J4" s="12"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v>30</v>
      </c>
      <c r="E5" s="11">
        <f>D5*A5</f>
        <v>300</v>
      </c>
      <c r="F5" s="12">
        <f aca="true" t="shared" si="1" ref="F5:F14">E5+C5</f>
        <v>900</v>
      </c>
      <c r="G5" s="11">
        <f>F5/A5</f>
        <v>90</v>
      </c>
      <c r="H5" s="11">
        <f t="shared" si="0"/>
        <v>30</v>
      </c>
      <c r="I5" s="12">
        <f>'G1'!J7</f>
        <v>90</v>
      </c>
      <c r="J5" s="12">
        <f>I5*A5</f>
        <v>900</v>
      </c>
      <c r="K5" s="12">
        <f aca="true" t="shared" si="2" ref="K5:K14">J5-F5</f>
        <v>0</v>
      </c>
      <c r="N5">
        <v>48.997299999999996</v>
      </c>
    </row>
    <row r="6" spans="1:14" ht="12.75">
      <c r="A6" s="5">
        <v>20</v>
      </c>
      <c r="B6" s="11">
        <f aca="true" t="shared" si="3" ref="B6:B14">C6/A6</f>
        <v>30</v>
      </c>
      <c r="C6" s="11">
        <v>600</v>
      </c>
      <c r="D6" s="11">
        <v>30</v>
      </c>
      <c r="E6" s="11">
        <f aca="true" t="shared" si="4" ref="E6:E14">D6*A6</f>
        <v>600</v>
      </c>
      <c r="F6" s="12">
        <f t="shared" si="1"/>
        <v>1200</v>
      </c>
      <c r="G6" s="11">
        <f aca="true" t="shared" si="5" ref="G6:G14">F6/A6</f>
        <v>60</v>
      </c>
      <c r="H6" s="11">
        <f t="shared" si="0"/>
        <v>30</v>
      </c>
      <c r="I6" s="12">
        <f>'G1'!J8</f>
        <v>82</v>
      </c>
      <c r="J6" s="12">
        <f aca="true" t="shared" si="6" ref="J6:J14">I6*A6</f>
        <v>1640</v>
      </c>
      <c r="K6" s="12">
        <f t="shared" si="2"/>
        <v>440</v>
      </c>
      <c r="L6" s="20">
        <f aca="true" t="shared" si="7" ref="L6:L14">(J6-J5)/10</f>
        <v>74</v>
      </c>
      <c r="N6">
        <v>27.91910000000007</v>
      </c>
    </row>
    <row r="7" spans="1:14" ht="12.75">
      <c r="A7" s="5">
        <v>30</v>
      </c>
      <c r="B7" s="11">
        <f t="shared" si="3"/>
        <v>20</v>
      </c>
      <c r="C7" s="11">
        <v>600</v>
      </c>
      <c r="D7" s="11">
        <v>30</v>
      </c>
      <c r="E7" s="11">
        <f t="shared" si="4"/>
        <v>900</v>
      </c>
      <c r="F7" s="12">
        <f t="shared" si="1"/>
        <v>1500</v>
      </c>
      <c r="G7" s="11">
        <f t="shared" si="5"/>
        <v>50</v>
      </c>
      <c r="H7" s="11">
        <f t="shared" si="0"/>
        <v>30</v>
      </c>
      <c r="I7" s="12">
        <f>'G1'!J9</f>
        <v>74</v>
      </c>
      <c r="J7" s="12">
        <f t="shared" si="6"/>
        <v>2220</v>
      </c>
      <c r="K7" s="12">
        <f t="shared" si="2"/>
        <v>720</v>
      </c>
      <c r="L7" s="20">
        <f t="shared" si="7"/>
        <v>58</v>
      </c>
      <c r="N7">
        <v>12.32669999999996</v>
      </c>
    </row>
    <row r="8" spans="1:14" ht="12.75">
      <c r="A8" s="5">
        <v>40</v>
      </c>
      <c r="B8" s="11">
        <f t="shared" si="3"/>
        <v>15</v>
      </c>
      <c r="C8" s="11">
        <v>600</v>
      </c>
      <c r="D8" s="11">
        <v>30</v>
      </c>
      <c r="E8" s="11">
        <f t="shared" si="4"/>
        <v>1200</v>
      </c>
      <c r="F8" s="12">
        <f t="shared" si="1"/>
        <v>1800</v>
      </c>
      <c r="G8" s="11">
        <f t="shared" si="5"/>
        <v>45</v>
      </c>
      <c r="H8" s="11">
        <f t="shared" si="0"/>
        <v>30</v>
      </c>
      <c r="I8" s="12">
        <f>'G1'!J10</f>
        <v>66</v>
      </c>
      <c r="J8" s="12">
        <f t="shared" si="6"/>
        <v>2640</v>
      </c>
      <c r="K8" s="12">
        <f t="shared" si="2"/>
        <v>840</v>
      </c>
      <c r="L8" s="20">
        <f t="shared" si="7"/>
        <v>42</v>
      </c>
      <c r="N8">
        <v>2.220100000000002</v>
      </c>
    </row>
    <row r="9" spans="1:14" ht="12.75">
      <c r="A9" s="5">
        <v>50</v>
      </c>
      <c r="B9" s="11">
        <f t="shared" si="3"/>
        <v>12</v>
      </c>
      <c r="C9" s="11">
        <v>600</v>
      </c>
      <c r="D9" s="11">
        <v>30</v>
      </c>
      <c r="E9" s="11">
        <f t="shared" si="4"/>
        <v>1500</v>
      </c>
      <c r="F9" s="12">
        <f t="shared" si="1"/>
        <v>2100</v>
      </c>
      <c r="G9" s="11">
        <f t="shared" si="5"/>
        <v>42</v>
      </c>
      <c r="H9" s="11">
        <f t="shared" si="0"/>
        <v>30</v>
      </c>
      <c r="I9" s="12">
        <f>'G1'!J11</f>
        <v>58</v>
      </c>
      <c r="J9" s="12">
        <f t="shared" si="6"/>
        <v>2900</v>
      </c>
      <c r="K9" s="12">
        <f t="shared" si="2"/>
        <v>800</v>
      </c>
      <c r="L9" s="20">
        <f t="shared" si="7"/>
        <v>26</v>
      </c>
      <c r="N9">
        <v>-2.400700000000029</v>
      </c>
    </row>
    <row r="10" spans="1:14" ht="12.75">
      <c r="A10" s="5">
        <v>60</v>
      </c>
      <c r="B10" s="11">
        <f t="shared" si="3"/>
        <v>10</v>
      </c>
      <c r="C10" s="11">
        <v>600</v>
      </c>
      <c r="D10" s="11">
        <v>30</v>
      </c>
      <c r="E10" s="11">
        <f t="shared" si="4"/>
        <v>1800</v>
      </c>
      <c r="F10" s="12">
        <f t="shared" si="1"/>
        <v>2400</v>
      </c>
      <c r="G10" s="11">
        <f t="shared" si="5"/>
        <v>40</v>
      </c>
      <c r="H10" s="11">
        <f t="shared" si="0"/>
        <v>30</v>
      </c>
      <c r="I10" s="12">
        <f>'G1'!J12</f>
        <v>50</v>
      </c>
      <c r="J10" s="12">
        <f t="shared" si="6"/>
        <v>3000</v>
      </c>
      <c r="K10" s="12">
        <f t="shared" si="2"/>
        <v>600</v>
      </c>
      <c r="L10" s="20">
        <f t="shared" si="7"/>
        <v>10</v>
      </c>
      <c r="N10">
        <v>-1.5357000000000198</v>
      </c>
    </row>
    <row r="11" spans="1:14" ht="12.75">
      <c r="A11" s="5">
        <v>70</v>
      </c>
      <c r="B11" s="11">
        <f t="shared" si="3"/>
        <v>8.571428571428571</v>
      </c>
      <c r="C11" s="11">
        <v>600</v>
      </c>
      <c r="D11" s="11">
        <v>30</v>
      </c>
      <c r="E11" s="11">
        <f t="shared" si="4"/>
        <v>2100</v>
      </c>
      <c r="F11" s="12">
        <f t="shared" si="1"/>
        <v>2700</v>
      </c>
      <c r="G11" s="11">
        <f t="shared" si="5"/>
        <v>38.57142857142857</v>
      </c>
      <c r="H11" s="11">
        <f t="shared" si="0"/>
        <v>30</v>
      </c>
      <c r="I11" s="12">
        <f>'G1'!J13</f>
        <v>42</v>
      </c>
      <c r="J11" s="12">
        <f t="shared" si="6"/>
        <v>2940</v>
      </c>
      <c r="K11" s="12">
        <f t="shared" si="2"/>
        <v>240</v>
      </c>
      <c r="L11" s="20">
        <f t="shared" si="7"/>
        <v>-6</v>
      </c>
      <c r="N11">
        <v>4.8151000000000295</v>
      </c>
    </row>
    <row r="12" spans="1:14" ht="12.75">
      <c r="A12" s="5">
        <v>80</v>
      </c>
      <c r="B12" s="11">
        <f t="shared" si="3"/>
        <v>7.5</v>
      </c>
      <c r="C12" s="11">
        <v>600</v>
      </c>
      <c r="D12" s="11">
        <v>30</v>
      </c>
      <c r="E12" s="11">
        <f t="shared" si="4"/>
        <v>2400</v>
      </c>
      <c r="F12" s="12">
        <f t="shared" si="1"/>
        <v>3000</v>
      </c>
      <c r="G12" s="11">
        <f t="shared" si="5"/>
        <v>37.5</v>
      </c>
      <c r="H12" s="11">
        <f t="shared" si="0"/>
        <v>30</v>
      </c>
      <c r="I12" s="12">
        <f>'G1'!J14</f>
        <v>34</v>
      </c>
      <c r="J12" s="12">
        <f t="shared" si="6"/>
        <v>2720</v>
      </c>
      <c r="K12" s="12">
        <f t="shared" si="2"/>
        <v>-280</v>
      </c>
      <c r="L12" s="20">
        <f t="shared" si="7"/>
        <v>-22</v>
      </c>
      <c r="N12">
        <v>16.651700000000005</v>
      </c>
    </row>
    <row r="13" spans="1:14" ht="12.75">
      <c r="A13" s="5">
        <v>90</v>
      </c>
      <c r="B13" s="11">
        <f t="shared" si="3"/>
        <v>6.666666666666667</v>
      </c>
      <c r="C13" s="11">
        <v>600</v>
      </c>
      <c r="D13" s="11">
        <v>30</v>
      </c>
      <c r="E13" s="11">
        <f t="shared" si="4"/>
        <v>2700</v>
      </c>
      <c r="F13" s="12">
        <f t="shared" si="1"/>
        <v>3300</v>
      </c>
      <c r="G13" s="11">
        <f t="shared" si="5"/>
        <v>36.666666666666664</v>
      </c>
      <c r="H13" s="11">
        <f t="shared" si="0"/>
        <v>30</v>
      </c>
      <c r="I13" s="12">
        <f>'G1'!J15</f>
        <v>26</v>
      </c>
      <c r="J13" s="12">
        <f t="shared" si="6"/>
        <v>2340</v>
      </c>
      <c r="K13" s="12">
        <f t="shared" si="2"/>
        <v>-960</v>
      </c>
      <c r="L13" s="20">
        <f t="shared" si="7"/>
        <v>-38</v>
      </c>
      <c r="N13">
        <v>33.97410000000002</v>
      </c>
    </row>
    <row r="14" spans="1:14" ht="12.75">
      <c r="A14" s="5">
        <v>100</v>
      </c>
      <c r="B14" s="11">
        <f t="shared" si="3"/>
        <v>6</v>
      </c>
      <c r="C14" s="11">
        <v>600</v>
      </c>
      <c r="D14" s="11">
        <v>30</v>
      </c>
      <c r="E14" s="11">
        <f t="shared" si="4"/>
        <v>3000</v>
      </c>
      <c r="F14" s="12">
        <f t="shared" si="1"/>
        <v>3600</v>
      </c>
      <c r="G14" s="11">
        <f t="shared" si="5"/>
        <v>36</v>
      </c>
      <c r="I14" s="12">
        <f>'G1'!J16</f>
        <v>18</v>
      </c>
      <c r="J14" s="12">
        <f t="shared" si="6"/>
        <v>1800</v>
      </c>
      <c r="K14" s="12">
        <f t="shared" si="2"/>
        <v>-1800</v>
      </c>
      <c r="L14" s="20">
        <f t="shared" si="7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D36" sqref="D36"/>
    </sheetView>
  </sheetViews>
  <sheetFormatPr defaultColWidth="11.421875" defaultRowHeight="12.75"/>
  <cols>
    <col min="1" max="16384" width="8.8515625" style="0" customWidth="1"/>
  </cols>
  <sheetData>
    <row r="2" ht="12.75">
      <c r="L2" t="s">
        <v>187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25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'G12-13-14-15-16'!F4</f>
        <v>600</v>
      </c>
      <c r="G4" s="11"/>
      <c r="H4" s="12"/>
      <c r="I4" s="12"/>
      <c r="J4" s="12"/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'G12-13-14-15-16'!D5</f>
        <v>60</v>
      </c>
      <c r="E5" s="11">
        <f>'G12-13-14-15-16'!E5</f>
        <v>600</v>
      </c>
      <c r="F5" s="12">
        <f>'G12-13-14-15-16'!F5</f>
        <v>1200</v>
      </c>
      <c r="G5" s="11">
        <f>'G12-13-14-15-16'!G5</f>
        <v>120</v>
      </c>
      <c r="H5" s="11">
        <f>'G12-13-14-15-16'!H5</f>
        <v>60</v>
      </c>
      <c r="I5" s="12">
        <f>'G1'!J7</f>
        <v>90</v>
      </c>
      <c r="J5" s="12">
        <f>I5*A5</f>
        <v>900</v>
      </c>
      <c r="K5" s="12">
        <f aca="true" t="shared" si="0" ref="K5:K14">J5-F5</f>
        <v>-300</v>
      </c>
      <c r="N5">
        <v>48.997299999999996</v>
      </c>
    </row>
    <row r="6" spans="1:14" ht="12.75">
      <c r="A6" s="5">
        <v>20</v>
      </c>
      <c r="B6" s="11">
        <f aca="true" t="shared" si="1" ref="B6:B14">C6/A6</f>
        <v>30</v>
      </c>
      <c r="C6" s="11">
        <v>600</v>
      </c>
      <c r="D6" s="11">
        <f>'G12-13-14-15-16'!D6</f>
        <v>40</v>
      </c>
      <c r="E6" s="11">
        <f>'G12-13-14-15-16'!E6</f>
        <v>800</v>
      </c>
      <c r="F6" s="12">
        <f>'G12-13-14-15-16'!F6</f>
        <v>1400</v>
      </c>
      <c r="G6" s="11">
        <f>'G12-13-14-15-16'!G6</f>
        <v>70</v>
      </c>
      <c r="H6" s="11">
        <f>'G12-13-14-15-16'!H6</f>
        <v>20</v>
      </c>
      <c r="I6" s="12">
        <f>'G1'!J8</f>
        <v>82</v>
      </c>
      <c r="J6" s="12">
        <f aca="true" t="shared" si="2" ref="J6:J14">I6*A6</f>
        <v>1640</v>
      </c>
      <c r="K6" s="12">
        <f t="shared" si="0"/>
        <v>240</v>
      </c>
      <c r="L6">
        <f>(J6-J5)/10</f>
        <v>74</v>
      </c>
      <c r="N6">
        <v>27.91910000000007</v>
      </c>
    </row>
    <row r="7" spans="1:14" ht="12.75">
      <c r="A7" s="5">
        <v>30</v>
      </c>
      <c r="B7" s="11">
        <f t="shared" si="1"/>
        <v>20</v>
      </c>
      <c r="C7" s="11">
        <v>600</v>
      </c>
      <c r="D7" s="11">
        <f>'G12-13-14-15-16'!D7</f>
        <v>32.142857142857146</v>
      </c>
      <c r="E7" s="11">
        <f>'G12-13-14-15-16'!E7</f>
        <v>964.2857142857143</v>
      </c>
      <c r="F7" s="12">
        <f>'G12-13-14-15-16'!F7</f>
        <v>1564.2857142857142</v>
      </c>
      <c r="G7" s="11">
        <f>'G12-13-14-15-16'!G7</f>
        <v>52.14285714285714</v>
      </c>
      <c r="H7" s="11">
        <f>'G12-13-14-15-16'!H7</f>
        <v>16.428571428571423</v>
      </c>
      <c r="I7" s="12">
        <f>'G1'!J9</f>
        <v>74</v>
      </c>
      <c r="J7" s="12">
        <f t="shared" si="2"/>
        <v>2220</v>
      </c>
      <c r="K7" s="12">
        <f t="shared" si="0"/>
        <v>655.7142857142858</v>
      </c>
      <c r="L7">
        <f aca="true" t="shared" si="3" ref="L7:L14">(J7-J6)/10</f>
        <v>58</v>
      </c>
      <c r="N7">
        <v>12.32669999999996</v>
      </c>
    </row>
    <row r="8" spans="1:14" ht="12.75">
      <c r="A8" s="5">
        <v>40</v>
      </c>
      <c r="B8" s="11">
        <f t="shared" si="1"/>
        <v>15</v>
      </c>
      <c r="C8" s="11">
        <v>600</v>
      </c>
      <c r="D8" s="11">
        <f>'G12-13-14-15-16'!D8</f>
        <v>26.666666666666668</v>
      </c>
      <c r="E8" s="11">
        <f>'G12-13-14-15-16'!E8</f>
        <v>1066.6666666666667</v>
      </c>
      <c r="F8" s="12">
        <f>'G12-13-14-15-16'!F8</f>
        <v>1666.6666666666667</v>
      </c>
      <c r="G8" s="11">
        <f>'G12-13-14-15-16'!G8</f>
        <v>41.66666666666667</v>
      </c>
      <c r="H8" s="11">
        <f>'G12-13-14-15-16'!H8</f>
        <v>10.238095238095251</v>
      </c>
      <c r="I8" s="12">
        <f>'G1'!J10</f>
        <v>66</v>
      </c>
      <c r="J8" s="12">
        <f t="shared" si="2"/>
        <v>2640</v>
      </c>
      <c r="K8" s="12">
        <f t="shared" si="0"/>
        <v>973.3333333333333</v>
      </c>
      <c r="L8">
        <f t="shared" si="3"/>
        <v>42</v>
      </c>
      <c r="N8">
        <v>2.220100000000002</v>
      </c>
    </row>
    <row r="9" spans="1:14" ht="12.75">
      <c r="A9" s="5">
        <v>50</v>
      </c>
      <c r="B9" s="11">
        <f t="shared" si="1"/>
        <v>12</v>
      </c>
      <c r="C9" s="11">
        <v>600</v>
      </c>
      <c r="D9" s="11">
        <f>'G12-13-14-15-16'!D9</f>
        <v>23.076923076923077</v>
      </c>
      <c r="E9" s="11">
        <f>'G12-13-14-15-16'!E9</f>
        <v>1153.8461538461538</v>
      </c>
      <c r="F9" s="12">
        <f>'G12-13-14-15-16'!F9</f>
        <v>1753.8461538461538</v>
      </c>
      <c r="G9" s="11">
        <f>'G12-13-14-15-16'!G9</f>
        <v>35.07692307692307</v>
      </c>
      <c r="H9" s="11">
        <f>'G12-13-14-15-16'!H9</f>
        <v>8.717948717948707</v>
      </c>
      <c r="I9" s="12">
        <f>'G1'!J11</f>
        <v>58</v>
      </c>
      <c r="J9" s="12">
        <f t="shared" si="2"/>
        <v>2900</v>
      </c>
      <c r="K9" s="12">
        <f t="shared" si="0"/>
        <v>1146.1538461538462</v>
      </c>
      <c r="L9">
        <f t="shared" si="3"/>
        <v>26</v>
      </c>
      <c r="N9">
        <v>-2.400700000000029</v>
      </c>
    </row>
    <row r="10" spans="1:14" ht="12.75">
      <c r="A10" s="5">
        <v>60</v>
      </c>
      <c r="B10" s="11">
        <f t="shared" si="1"/>
        <v>10</v>
      </c>
      <c r="C10" s="11">
        <v>600</v>
      </c>
      <c r="D10" s="11">
        <f>'G12-13-14-15-16'!D10</f>
        <v>21.176470588235293</v>
      </c>
      <c r="E10" s="11">
        <f>'G12-13-14-15-16'!E10</f>
        <v>1270.5882352941176</v>
      </c>
      <c r="F10" s="12">
        <f>'G12-13-14-15-16'!F10</f>
        <v>1870.5882352941176</v>
      </c>
      <c r="G10" s="11">
        <f>'G12-13-14-15-16'!G10</f>
        <v>31.176470588235293</v>
      </c>
      <c r="H10" s="11">
        <f>'G12-13-14-15-16'!H10</f>
        <v>11.674208144796376</v>
      </c>
      <c r="I10" s="12">
        <f>'G1'!J12</f>
        <v>50</v>
      </c>
      <c r="J10" s="12">
        <f t="shared" si="2"/>
        <v>3000</v>
      </c>
      <c r="K10" s="12">
        <f t="shared" si="0"/>
        <v>1129.4117647058824</v>
      </c>
      <c r="L10">
        <f t="shared" si="3"/>
        <v>10</v>
      </c>
      <c r="N10">
        <v>-1.5357000000000198</v>
      </c>
    </row>
    <row r="11" spans="1:14" ht="12.75">
      <c r="A11" s="5">
        <v>70</v>
      </c>
      <c r="B11" s="11">
        <f t="shared" si="1"/>
        <v>8.571428571428571</v>
      </c>
      <c r="C11" s="11">
        <v>600</v>
      </c>
      <c r="D11" s="11">
        <f>'G12-13-14-15-16'!D11</f>
        <v>22.105263157894736</v>
      </c>
      <c r="E11" s="11">
        <f>'G12-13-14-15-16'!E11</f>
        <v>1547.3684210526314</v>
      </c>
      <c r="F11" s="12">
        <f>'G12-13-14-15-16'!F11</f>
        <v>2147.3684210526317</v>
      </c>
      <c r="G11" s="11">
        <f>'G12-13-14-15-16'!G11</f>
        <v>30.67669172932331</v>
      </c>
      <c r="H11" s="11">
        <f>'G12-13-14-15-16'!H11</f>
        <v>27.67801857585141</v>
      </c>
      <c r="I11" s="12">
        <f>'G1'!J13</f>
        <v>42</v>
      </c>
      <c r="J11" s="12">
        <f t="shared" si="2"/>
        <v>2940</v>
      </c>
      <c r="K11" s="12">
        <f t="shared" si="0"/>
        <v>792.6315789473683</v>
      </c>
      <c r="L11">
        <f t="shared" si="3"/>
        <v>-6</v>
      </c>
      <c r="N11">
        <v>4.8151000000000295</v>
      </c>
    </row>
    <row r="12" spans="1:14" ht="12.75">
      <c r="A12" s="5">
        <v>80</v>
      </c>
      <c r="B12" s="11">
        <f t="shared" si="1"/>
        <v>7.5</v>
      </c>
      <c r="C12" s="11">
        <v>600</v>
      </c>
      <c r="D12" s="11">
        <f>'G12-13-14-15-16'!D12</f>
        <v>24</v>
      </c>
      <c r="E12" s="11">
        <f>'G12-13-14-15-16'!E12</f>
        <v>1920</v>
      </c>
      <c r="F12" s="12">
        <f>'G12-13-14-15-16'!F12</f>
        <v>2520</v>
      </c>
      <c r="G12" s="11">
        <f>'G12-13-14-15-16'!G12</f>
        <v>31.5</v>
      </c>
      <c r="H12" s="11">
        <f>'G12-13-14-15-16'!H12</f>
        <v>37.263157894736835</v>
      </c>
      <c r="I12" s="12">
        <f>'G1'!J14</f>
        <v>34</v>
      </c>
      <c r="J12" s="12">
        <f t="shared" si="2"/>
        <v>2720</v>
      </c>
      <c r="K12" s="12">
        <f t="shared" si="0"/>
        <v>200</v>
      </c>
      <c r="L12">
        <f t="shared" si="3"/>
        <v>-22</v>
      </c>
      <c r="N12">
        <v>16.651700000000005</v>
      </c>
    </row>
    <row r="13" spans="1:14" ht="12.75">
      <c r="A13" s="5">
        <v>90</v>
      </c>
      <c r="B13" s="11">
        <f t="shared" si="1"/>
        <v>6.666666666666667</v>
      </c>
      <c r="C13" s="11">
        <v>600</v>
      </c>
      <c r="D13" s="11">
        <f>'G12-13-14-15-16'!D13</f>
        <v>28.42105263157895</v>
      </c>
      <c r="E13" s="11">
        <f>'G12-13-14-15-16'!E13</f>
        <v>2557.8947368421054</v>
      </c>
      <c r="F13" s="12">
        <f>'G12-13-14-15-16'!F13</f>
        <v>3157.8947368421054</v>
      </c>
      <c r="G13" s="11">
        <f>'G12-13-14-15-16'!G13</f>
        <v>35.08771929824562</v>
      </c>
      <c r="H13" s="11">
        <f>'G12-13-14-15-16'!H13</f>
        <v>63.78947368421054</v>
      </c>
      <c r="I13" s="12">
        <f>'G1'!J15</f>
        <v>26</v>
      </c>
      <c r="J13" s="12">
        <f t="shared" si="2"/>
        <v>2340</v>
      </c>
      <c r="K13" s="12">
        <f t="shared" si="0"/>
        <v>-817.8947368421054</v>
      </c>
      <c r="L13">
        <f t="shared" si="3"/>
        <v>-38</v>
      </c>
      <c r="N13">
        <v>33.97410000000002</v>
      </c>
    </row>
    <row r="14" spans="1:14" ht="12.75">
      <c r="A14" s="5">
        <v>100</v>
      </c>
      <c r="B14" s="11">
        <f t="shared" si="1"/>
        <v>6</v>
      </c>
      <c r="C14" s="11">
        <v>600</v>
      </c>
      <c r="D14" s="11">
        <f>'G12-13-14-15-16'!D14</f>
        <v>37.5</v>
      </c>
      <c r="E14" s="11">
        <f>'G12-13-14-15-16'!E14</f>
        <v>3750</v>
      </c>
      <c r="F14" s="12">
        <f>'G12-13-14-15-16'!F14</f>
        <v>4350</v>
      </c>
      <c r="G14" s="11">
        <f>'G12-13-14-15-16'!G14</f>
        <v>43.5</v>
      </c>
      <c r="H14" s="11">
        <f>'G12-13-14-15-16'!H14</f>
        <v>119.21052631578945</v>
      </c>
      <c r="I14" s="12">
        <f>'G1'!J16</f>
        <v>18</v>
      </c>
      <c r="J14" s="12">
        <f t="shared" si="2"/>
        <v>1800</v>
      </c>
      <c r="K14" s="12">
        <f t="shared" si="0"/>
        <v>-2550</v>
      </c>
      <c r="L14">
        <f t="shared" si="3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 gridLines="1" horizontalCentered="1" verticalCentered="1"/>
  <pageMargins left="0.7874015748031497" right="0.7874015748031497" top="0.69" bottom="0.71" header="0.5118110236220472" footer="0.5118110236220472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zoomScalePageLayoutView="0" workbookViewId="0" topLeftCell="A1">
      <selection activeCell="A1" sqref="A1:F1"/>
    </sheetView>
  </sheetViews>
  <sheetFormatPr defaultColWidth="11.421875" defaultRowHeight="12.75"/>
  <cols>
    <col min="1" max="1" width="14.8515625" style="0" customWidth="1"/>
    <col min="2" max="2" width="16.8515625" style="0" customWidth="1"/>
    <col min="3" max="3" width="12.7109375" style="0" customWidth="1"/>
    <col min="4" max="4" width="21.140625" style="0" customWidth="1"/>
    <col min="5" max="5" width="17.421875" style="0" customWidth="1"/>
    <col min="6" max="16384" width="8.8515625" style="0" customWidth="1"/>
  </cols>
  <sheetData>
    <row r="1" spans="1:6" ht="12.75">
      <c r="A1" s="191" t="s">
        <v>42</v>
      </c>
      <c r="B1" s="191"/>
      <c r="C1" s="191"/>
      <c r="D1" s="191"/>
      <c r="E1" s="191"/>
      <c r="F1" s="191"/>
    </row>
    <row r="2" ht="13.5" thickBot="1">
      <c r="A2" t="s">
        <v>69</v>
      </c>
    </row>
    <row r="3" spans="1:5" ht="25.5" customHeight="1">
      <c r="A3" s="35" t="s">
        <v>66</v>
      </c>
      <c r="B3" s="35" t="s">
        <v>68</v>
      </c>
      <c r="C3" s="35" t="s">
        <v>67</v>
      </c>
      <c r="D3" s="42" t="s">
        <v>65</v>
      </c>
      <c r="E3" s="42"/>
    </row>
    <row r="4" spans="1:5" ht="12.75">
      <c r="A4" s="36">
        <v>0</v>
      </c>
      <c r="B4" s="36">
        <v>0</v>
      </c>
      <c r="C4" s="36">
        <v>0</v>
      </c>
      <c r="D4" s="46">
        <v>0</v>
      </c>
      <c r="E4" s="43"/>
    </row>
    <row r="5" spans="1:5" ht="12.75">
      <c r="A5" s="36">
        <v>1</v>
      </c>
      <c r="B5" s="36">
        <v>10</v>
      </c>
      <c r="C5" s="36">
        <f>B5/A5</f>
        <v>10</v>
      </c>
      <c r="D5" s="40">
        <f>(B5-B4)/(A5-A4)</f>
        <v>10</v>
      </c>
      <c r="E5" s="44"/>
    </row>
    <row r="6" spans="1:5" ht="12.75">
      <c r="A6" s="36">
        <v>2</v>
      </c>
      <c r="B6" s="36">
        <v>30</v>
      </c>
      <c r="C6" s="36">
        <f aca="true" t="shared" si="0" ref="C6:C14">B6/A6</f>
        <v>15</v>
      </c>
      <c r="D6" s="40">
        <f aca="true" t="shared" si="1" ref="D6:D14">(B6-B5)/(A6-A5)</f>
        <v>20</v>
      </c>
      <c r="E6" s="44"/>
    </row>
    <row r="7" spans="1:5" ht="12.75">
      <c r="A7" s="36">
        <v>3</v>
      </c>
      <c r="B7" s="36">
        <v>60</v>
      </c>
      <c r="C7" s="36">
        <f t="shared" si="0"/>
        <v>20</v>
      </c>
      <c r="D7" s="40">
        <f t="shared" si="1"/>
        <v>30</v>
      </c>
      <c r="E7" s="44"/>
    </row>
    <row r="8" spans="1:5" ht="12.75">
      <c r="A8" s="36">
        <v>4</v>
      </c>
      <c r="B8" s="36">
        <v>80</v>
      </c>
      <c r="C8" s="36">
        <f t="shared" si="0"/>
        <v>20</v>
      </c>
      <c r="D8" s="40">
        <f t="shared" si="1"/>
        <v>20</v>
      </c>
      <c r="E8" s="44"/>
    </row>
    <row r="9" spans="1:5" ht="12.75">
      <c r="A9" s="36">
        <v>5</v>
      </c>
      <c r="B9" s="36">
        <v>95</v>
      </c>
      <c r="C9" s="36">
        <f t="shared" si="0"/>
        <v>19</v>
      </c>
      <c r="D9" s="40">
        <f t="shared" si="1"/>
        <v>15</v>
      </c>
      <c r="E9" s="44"/>
    </row>
    <row r="10" spans="1:5" ht="12.75">
      <c r="A10" s="36">
        <v>6</v>
      </c>
      <c r="B10" s="36">
        <v>108</v>
      </c>
      <c r="C10" s="36">
        <f t="shared" si="0"/>
        <v>18</v>
      </c>
      <c r="D10" s="40">
        <f t="shared" si="1"/>
        <v>13</v>
      </c>
      <c r="E10" s="44"/>
    </row>
    <row r="11" spans="1:5" ht="12.75">
      <c r="A11" s="36">
        <v>7</v>
      </c>
      <c r="B11" s="36">
        <v>112</v>
      </c>
      <c r="C11" s="36">
        <f t="shared" si="0"/>
        <v>16</v>
      </c>
      <c r="D11" s="40">
        <f t="shared" si="1"/>
        <v>4</v>
      </c>
      <c r="E11" s="44"/>
    </row>
    <row r="12" spans="1:5" ht="12.75">
      <c r="A12" s="36">
        <v>8</v>
      </c>
      <c r="B12" s="36">
        <v>112</v>
      </c>
      <c r="C12" s="36">
        <f t="shared" si="0"/>
        <v>14</v>
      </c>
      <c r="D12" s="40">
        <f t="shared" si="1"/>
        <v>0</v>
      </c>
      <c r="E12" s="44"/>
    </row>
    <row r="13" spans="1:5" ht="12.75">
      <c r="A13" s="36">
        <v>9</v>
      </c>
      <c r="B13" s="36">
        <v>108</v>
      </c>
      <c r="C13" s="36">
        <f t="shared" si="0"/>
        <v>12</v>
      </c>
      <c r="D13" s="40">
        <f t="shared" si="1"/>
        <v>-4</v>
      </c>
      <c r="E13" s="44"/>
    </row>
    <row r="14" spans="1:5" ht="13.5" thickBot="1">
      <c r="A14" s="37">
        <v>10</v>
      </c>
      <c r="B14" s="37">
        <v>100</v>
      </c>
      <c r="C14" s="37">
        <f t="shared" si="0"/>
        <v>10</v>
      </c>
      <c r="D14" s="47">
        <f t="shared" si="1"/>
        <v>-8</v>
      </c>
      <c r="E14" s="45"/>
    </row>
    <row r="15" ht="12.75">
      <c r="A15" t="s">
        <v>70</v>
      </c>
    </row>
    <row r="16" spans="1:6" ht="13.5" thickBot="1">
      <c r="A16" t="s">
        <v>72</v>
      </c>
      <c r="B16" s="190" t="s">
        <v>71</v>
      </c>
      <c r="C16" s="190"/>
      <c r="D16" s="190"/>
      <c r="E16" s="190"/>
      <c r="F16" s="190"/>
    </row>
    <row r="17" spans="1:6" ht="12.75">
      <c r="A17" s="38">
        <v>0</v>
      </c>
      <c r="B17" s="35">
        <v>1</v>
      </c>
      <c r="C17" s="35">
        <v>2</v>
      </c>
      <c r="D17" s="35">
        <v>3</v>
      </c>
      <c r="E17" s="48">
        <v>4</v>
      </c>
      <c r="F17" s="48">
        <v>5</v>
      </c>
    </row>
    <row r="18" spans="1:6" ht="12.75">
      <c r="A18" s="39">
        <v>1</v>
      </c>
      <c r="B18" s="36">
        <v>10</v>
      </c>
      <c r="C18" s="36">
        <v>20</v>
      </c>
      <c r="D18" s="36">
        <v>27</v>
      </c>
      <c r="E18" s="46">
        <v>33</v>
      </c>
      <c r="F18" s="43">
        <v>37</v>
      </c>
    </row>
    <row r="19" spans="1:6" ht="12.75">
      <c r="A19" s="39">
        <v>2</v>
      </c>
      <c r="B19" s="36">
        <v>20</v>
      </c>
      <c r="C19" s="36">
        <v>30</v>
      </c>
      <c r="D19" s="36">
        <v>33</v>
      </c>
      <c r="E19" s="40">
        <v>42</v>
      </c>
      <c r="F19" s="44">
        <v>45</v>
      </c>
    </row>
    <row r="20" spans="1:6" ht="12.75">
      <c r="A20" s="39">
        <v>3</v>
      </c>
      <c r="B20" s="36">
        <v>27</v>
      </c>
      <c r="C20" s="36">
        <v>37</v>
      </c>
      <c r="D20" s="36">
        <v>45</v>
      </c>
      <c r="E20" s="40">
        <v>50</v>
      </c>
      <c r="F20" s="44">
        <v>52</v>
      </c>
    </row>
    <row r="21" spans="1:6" ht="12.75">
      <c r="A21" s="39">
        <v>4</v>
      </c>
      <c r="B21" s="36">
        <v>32</v>
      </c>
      <c r="C21" s="36">
        <v>43</v>
      </c>
      <c r="D21" s="36">
        <v>50</v>
      </c>
      <c r="E21" s="40">
        <v>55</v>
      </c>
      <c r="F21" s="44">
        <v>57</v>
      </c>
    </row>
    <row r="22" spans="1:6" ht="12.75">
      <c r="A22" s="39">
        <v>5</v>
      </c>
      <c r="B22" s="36">
        <v>37</v>
      </c>
      <c r="C22" s="36">
        <v>45</v>
      </c>
      <c r="D22" s="36">
        <v>52</v>
      </c>
      <c r="E22" s="40">
        <v>57</v>
      </c>
      <c r="F22" s="44">
        <v>60</v>
      </c>
    </row>
    <row r="23" spans="1:6" ht="12.75">
      <c r="A23" s="39"/>
      <c r="B23" s="36"/>
      <c r="C23" s="36"/>
      <c r="D23" s="36"/>
      <c r="E23" s="40"/>
      <c r="F23" s="44"/>
    </row>
    <row r="24" spans="1:6" ht="12.75">
      <c r="A24" s="39"/>
      <c r="B24" s="36"/>
      <c r="C24" s="36"/>
      <c r="D24" s="36"/>
      <c r="E24" s="40"/>
      <c r="F24" s="44"/>
    </row>
    <row r="25" spans="1:6" ht="12.75">
      <c r="A25" s="39"/>
      <c r="B25" s="36"/>
      <c r="C25" s="36"/>
      <c r="D25" s="36"/>
      <c r="E25" s="40"/>
      <c r="F25" s="44"/>
    </row>
    <row r="26" spans="1:6" ht="12.75">
      <c r="A26" s="39"/>
      <c r="B26" s="36"/>
      <c r="C26" s="36"/>
      <c r="D26" s="36"/>
      <c r="E26" s="40"/>
      <c r="F26" s="44"/>
    </row>
    <row r="27" spans="1:6" ht="12.75">
      <c r="A27" s="39"/>
      <c r="B27" s="36"/>
      <c r="C27" s="36"/>
      <c r="D27" s="36"/>
      <c r="E27" s="40"/>
      <c r="F27" s="44"/>
    </row>
    <row r="28" spans="1:6" ht="13.5" thickBot="1">
      <c r="A28" s="41"/>
      <c r="B28" s="37"/>
      <c r="C28" s="37"/>
      <c r="D28" s="37"/>
      <c r="E28" s="47"/>
      <c r="F28" s="45"/>
    </row>
  </sheetData>
  <sheetProtection/>
  <mergeCells count="2">
    <mergeCell ref="B16:F16"/>
    <mergeCell ref="A1:F1"/>
  </mergeCells>
  <printOptions/>
  <pageMargins left="0.75" right="0.75" top="1" bottom="1" header="0.492125985" footer="0.492125985"/>
  <pageSetup orientation="portrait" paperSize="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A475"/>
  <sheetViews>
    <sheetView zoomScalePageLayoutView="0" workbookViewId="0" topLeftCell="A98">
      <selection activeCell="M120" sqref="M120"/>
    </sheetView>
  </sheetViews>
  <sheetFormatPr defaultColWidth="11.421875" defaultRowHeight="12.75"/>
  <cols>
    <col min="1" max="1" width="8.8515625" style="0" customWidth="1"/>
    <col min="2" max="2" width="10.8515625" style="0" customWidth="1"/>
    <col min="3" max="3" width="10.421875" style="0" customWidth="1"/>
    <col min="4" max="4" width="12.7109375" style="0" customWidth="1"/>
    <col min="5" max="6" width="11.28125" style="0" customWidth="1"/>
    <col min="7" max="16384" width="8.8515625" style="0" customWidth="1"/>
  </cols>
  <sheetData>
    <row r="1" spans="1:6" ht="12.75">
      <c r="A1" s="68" t="s">
        <v>122</v>
      </c>
      <c r="B1" s="68"/>
      <c r="C1" s="68"/>
      <c r="D1" s="69"/>
      <c r="E1" s="69"/>
      <c r="F1" s="70"/>
    </row>
    <row r="3" ht="15">
      <c r="B3" s="71" t="s">
        <v>91</v>
      </c>
    </row>
    <row r="4" ht="12.75">
      <c r="B4" t="s">
        <v>92</v>
      </c>
    </row>
    <row r="6" spans="2:3" ht="12.75">
      <c r="B6" t="s">
        <v>93</v>
      </c>
      <c r="C6" s="4">
        <v>3</v>
      </c>
    </row>
    <row r="7" ht="12.75">
      <c r="C7" s="4">
        <v>4</v>
      </c>
    </row>
    <row r="9" spans="2:3" ht="12.75">
      <c r="B9" s="4"/>
      <c r="C9" s="72" t="s">
        <v>33</v>
      </c>
    </row>
    <row r="10" spans="2:12" ht="12.75">
      <c r="B10" s="73" t="s">
        <v>34</v>
      </c>
      <c r="C10" s="17"/>
      <c r="D10" s="74">
        <v>0</v>
      </c>
      <c r="E10" s="74">
        <v>10</v>
      </c>
      <c r="F10" s="74">
        <v>20</v>
      </c>
      <c r="G10" s="74">
        <v>30</v>
      </c>
      <c r="H10" s="74">
        <v>40</v>
      </c>
      <c r="I10" s="74">
        <v>50</v>
      </c>
      <c r="J10" s="74">
        <v>60</v>
      </c>
      <c r="K10" s="74">
        <v>70</v>
      </c>
      <c r="L10" s="74">
        <v>80</v>
      </c>
    </row>
    <row r="11" spans="3:12" ht="12.75">
      <c r="C11" s="75">
        <v>0</v>
      </c>
      <c r="D11">
        <f aca="true" t="shared" si="0" ref="D11:L19">$C$6*$C11+$C$7*D$10</f>
        <v>0</v>
      </c>
      <c r="E11">
        <f t="shared" si="0"/>
        <v>40</v>
      </c>
      <c r="F11">
        <f t="shared" si="0"/>
        <v>80</v>
      </c>
      <c r="G11">
        <f t="shared" si="0"/>
        <v>120</v>
      </c>
      <c r="H11">
        <f t="shared" si="0"/>
        <v>160</v>
      </c>
      <c r="I11">
        <f t="shared" si="0"/>
        <v>200</v>
      </c>
      <c r="J11">
        <f t="shared" si="0"/>
        <v>240</v>
      </c>
      <c r="K11">
        <f t="shared" si="0"/>
        <v>280</v>
      </c>
      <c r="L11">
        <f t="shared" si="0"/>
        <v>320</v>
      </c>
    </row>
    <row r="12" spans="3:12" ht="12.75">
      <c r="C12" s="75">
        <v>10</v>
      </c>
      <c r="D12">
        <f t="shared" si="0"/>
        <v>30</v>
      </c>
      <c r="E12">
        <f t="shared" si="0"/>
        <v>70</v>
      </c>
      <c r="F12">
        <f t="shared" si="0"/>
        <v>110</v>
      </c>
      <c r="G12">
        <f t="shared" si="0"/>
        <v>150</v>
      </c>
      <c r="H12">
        <f t="shared" si="0"/>
        <v>190</v>
      </c>
      <c r="I12">
        <f t="shared" si="0"/>
        <v>230</v>
      </c>
      <c r="J12">
        <f t="shared" si="0"/>
        <v>270</v>
      </c>
      <c r="K12">
        <f t="shared" si="0"/>
        <v>310</v>
      </c>
      <c r="L12">
        <f t="shared" si="0"/>
        <v>350</v>
      </c>
    </row>
    <row r="13" spans="3:12" ht="12.75">
      <c r="C13" s="75">
        <v>20</v>
      </c>
      <c r="D13">
        <f t="shared" si="0"/>
        <v>60</v>
      </c>
      <c r="E13">
        <f t="shared" si="0"/>
        <v>100</v>
      </c>
      <c r="F13">
        <f t="shared" si="0"/>
        <v>140</v>
      </c>
      <c r="G13">
        <f t="shared" si="0"/>
        <v>180</v>
      </c>
      <c r="H13">
        <f t="shared" si="0"/>
        <v>220</v>
      </c>
      <c r="I13">
        <f t="shared" si="0"/>
        <v>260</v>
      </c>
      <c r="J13">
        <f t="shared" si="0"/>
        <v>300</v>
      </c>
      <c r="K13">
        <f t="shared" si="0"/>
        <v>340</v>
      </c>
      <c r="L13">
        <f t="shared" si="0"/>
        <v>380</v>
      </c>
    </row>
    <row r="14" spans="3:12" ht="12.75">
      <c r="C14" s="75">
        <v>30</v>
      </c>
      <c r="D14">
        <f t="shared" si="0"/>
        <v>90</v>
      </c>
      <c r="E14">
        <f t="shared" si="0"/>
        <v>130</v>
      </c>
      <c r="F14">
        <f t="shared" si="0"/>
        <v>170</v>
      </c>
      <c r="G14">
        <f t="shared" si="0"/>
        <v>210</v>
      </c>
      <c r="H14">
        <f t="shared" si="0"/>
        <v>250</v>
      </c>
      <c r="I14">
        <f t="shared" si="0"/>
        <v>290</v>
      </c>
      <c r="J14">
        <f t="shared" si="0"/>
        <v>330</v>
      </c>
      <c r="K14">
        <f t="shared" si="0"/>
        <v>370</v>
      </c>
      <c r="L14" s="76">
        <f t="shared" si="0"/>
        <v>410</v>
      </c>
    </row>
    <row r="15" spans="3:12" ht="12.75">
      <c r="C15" s="75">
        <v>40</v>
      </c>
      <c r="D15">
        <f t="shared" si="0"/>
        <v>120</v>
      </c>
      <c r="E15">
        <f t="shared" si="0"/>
        <v>160</v>
      </c>
      <c r="F15">
        <f t="shared" si="0"/>
        <v>200</v>
      </c>
      <c r="G15">
        <f t="shared" si="0"/>
        <v>240</v>
      </c>
      <c r="H15">
        <f t="shared" si="0"/>
        <v>280</v>
      </c>
      <c r="I15">
        <f t="shared" si="0"/>
        <v>320</v>
      </c>
      <c r="J15">
        <f t="shared" si="0"/>
        <v>360</v>
      </c>
      <c r="K15" s="76">
        <f t="shared" si="0"/>
        <v>400</v>
      </c>
      <c r="L15" s="76">
        <f t="shared" si="0"/>
        <v>440</v>
      </c>
    </row>
    <row r="16" spans="3:13" ht="12.75">
      <c r="C16" s="75">
        <v>50</v>
      </c>
      <c r="D16">
        <f t="shared" si="0"/>
        <v>150</v>
      </c>
      <c r="E16">
        <f t="shared" si="0"/>
        <v>190</v>
      </c>
      <c r="F16">
        <f t="shared" si="0"/>
        <v>230</v>
      </c>
      <c r="G16">
        <f t="shared" si="0"/>
        <v>270</v>
      </c>
      <c r="H16">
        <f t="shared" si="0"/>
        <v>310</v>
      </c>
      <c r="I16">
        <f t="shared" si="0"/>
        <v>350</v>
      </c>
      <c r="J16">
        <f t="shared" si="0"/>
        <v>390</v>
      </c>
      <c r="K16" s="76">
        <f t="shared" si="0"/>
        <v>430</v>
      </c>
      <c r="L16" s="76">
        <f t="shared" si="0"/>
        <v>470</v>
      </c>
      <c r="M16" s="77"/>
    </row>
    <row r="17" spans="3:13" ht="12.75">
      <c r="C17" s="75">
        <v>60</v>
      </c>
      <c r="D17">
        <f t="shared" si="0"/>
        <v>180</v>
      </c>
      <c r="E17">
        <f t="shared" si="0"/>
        <v>220</v>
      </c>
      <c r="F17">
        <f t="shared" si="0"/>
        <v>260</v>
      </c>
      <c r="G17">
        <f t="shared" si="0"/>
        <v>300</v>
      </c>
      <c r="H17">
        <f t="shared" si="0"/>
        <v>340</v>
      </c>
      <c r="I17">
        <f t="shared" si="0"/>
        <v>380</v>
      </c>
      <c r="J17" s="76">
        <f t="shared" si="0"/>
        <v>420</v>
      </c>
      <c r="K17" s="76">
        <f t="shared" si="0"/>
        <v>460</v>
      </c>
      <c r="L17" s="76">
        <f t="shared" si="0"/>
        <v>500</v>
      </c>
      <c r="M17" s="77"/>
    </row>
    <row r="18" spans="3:12" ht="12.75">
      <c r="C18" s="75">
        <v>70</v>
      </c>
      <c r="D18">
        <f t="shared" si="0"/>
        <v>210</v>
      </c>
      <c r="E18">
        <f t="shared" si="0"/>
        <v>250</v>
      </c>
      <c r="F18">
        <f t="shared" si="0"/>
        <v>290</v>
      </c>
      <c r="G18">
        <f t="shared" si="0"/>
        <v>330</v>
      </c>
      <c r="H18">
        <f t="shared" si="0"/>
        <v>370</v>
      </c>
      <c r="I18" s="76">
        <f t="shared" si="0"/>
        <v>410</v>
      </c>
      <c r="J18" s="76">
        <f t="shared" si="0"/>
        <v>450</v>
      </c>
      <c r="K18" s="76">
        <f t="shared" si="0"/>
        <v>490</v>
      </c>
      <c r="L18" s="76">
        <f t="shared" si="0"/>
        <v>530</v>
      </c>
    </row>
    <row r="19" spans="3:12" ht="12.75">
      <c r="C19" s="75">
        <v>80</v>
      </c>
      <c r="D19">
        <f t="shared" si="0"/>
        <v>240</v>
      </c>
      <c r="E19">
        <f t="shared" si="0"/>
        <v>280</v>
      </c>
      <c r="F19">
        <f t="shared" si="0"/>
        <v>320</v>
      </c>
      <c r="G19">
        <f t="shared" si="0"/>
        <v>360</v>
      </c>
      <c r="H19" s="76">
        <f t="shared" si="0"/>
        <v>400</v>
      </c>
      <c r="I19" s="76">
        <f t="shared" si="0"/>
        <v>440</v>
      </c>
      <c r="J19" s="76">
        <f t="shared" si="0"/>
        <v>480</v>
      </c>
      <c r="K19" s="76">
        <f t="shared" si="0"/>
        <v>520</v>
      </c>
      <c r="L19" s="76">
        <f t="shared" si="0"/>
        <v>560</v>
      </c>
    </row>
    <row r="21" ht="12.75"/>
    <row r="24" ht="12.75">
      <c r="M24" s="77"/>
    </row>
    <row r="34" ht="15">
      <c r="B34" s="71" t="s">
        <v>96</v>
      </c>
    </row>
    <row r="35" ht="12.75">
      <c r="B35" t="s">
        <v>94</v>
      </c>
    </row>
    <row r="37" spans="2:3" ht="12.75">
      <c r="B37" s="4"/>
      <c r="C37" s="72" t="s">
        <v>33</v>
      </c>
    </row>
    <row r="38" spans="2:12" ht="12.75">
      <c r="B38" s="73" t="s">
        <v>34</v>
      </c>
      <c r="C38" s="17"/>
      <c r="D38" s="74">
        <v>0</v>
      </c>
      <c r="E38" s="74">
        <v>10</v>
      </c>
      <c r="F38" s="74">
        <v>20</v>
      </c>
      <c r="G38" s="74">
        <v>30</v>
      </c>
      <c r="H38" s="74">
        <v>40</v>
      </c>
      <c r="I38" s="74">
        <v>50</v>
      </c>
      <c r="J38" s="74">
        <v>60</v>
      </c>
      <c r="K38" s="74">
        <v>70</v>
      </c>
      <c r="L38" s="74">
        <v>80</v>
      </c>
    </row>
    <row r="39" spans="3:12" ht="12.75">
      <c r="C39" s="75">
        <v>0</v>
      </c>
      <c r="D39">
        <f aca="true" t="shared" si="1" ref="D39:L47">MIN($C$6*$C39,$C$7*D$10)</f>
        <v>0</v>
      </c>
      <c r="E39">
        <f t="shared" si="1"/>
        <v>0</v>
      </c>
      <c r="F39">
        <f t="shared" si="1"/>
        <v>0</v>
      </c>
      <c r="G39">
        <f t="shared" si="1"/>
        <v>0</v>
      </c>
      <c r="H39">
        <f t="shared" si="1"/>
        <v>0</v>
      </c>
      <c r="I39">
        <f t="shared" si="1"/>
        <v>0</v>
      </c>
      <c r="J39">
        <f t="shared" si="1"/>
        <v>0</v>
      </c>
      <c r="K39">
        <f t="shared" si="1"/>
        <v>0</v>
      </c>
      <c r="L39">
        <f t="shared" si="1"/>
        <v>0</v>
      </c>
    </row>
    <row r="40" spans="3:12" ht="12.75">
      <c r="C40" s="75">
        <v>10</v>
      </c>
      <c r="D40">
        <f t="shared" si="1"/>
        <v>0</v>
      </c>
      <c r="E40">
        <f t="shared" si="1"/>
        <v>30</v>
      </c>
      <c r="F40">
        <f t="shared" si="1"/>
        <v>30</v>
      </c>
      <c r="G40">
        <f t="shared" si="1"/>
        <v>30</v>
      </c>
      <c r="H40">
        <f t="shared" si="1"/>
        <v>30</v>
      </c>
      <c r="I40">
        <f t="shared" si="1"/>
        <v>30</v>
      </c>
      <c r="J40">
        <f t="shared" si="1"/>
        <v>30</v>
      </c>
      <c r="K40">
        <f t="shared" si="1"/>
        <v>30</v>
      </c>
      <c r="L40">
        <f t="shared" si="1"/>
        <v>30</v>
      </c>
    </row>
    <row r="41" spans="3:12" ht="12.75">
      <c r="C41" s="75">
        <v>20</v>
      </c>
      <c r="D41">
        <f t="shared" si="1"/>
        <v>0</v>
      </c>
      <c r="E41">
        <f t="shared" si="1"/>
        <v>40</v>
      </c>
      <c r="F41">
        <f t="shared" si="1"/>
        <v>60</v>
      </c>
      <c r="G41">
        <f t="shared" si="1"/>
        <v>60</v>
      </c>
      <c r="H41">
        <f t="shared" si="1"/>
        <v>60</v>
      </c>
      <c r="I41">
        <f t="shared" si="1"/>
        <v>60</v>
      </c>
      <c r="J41">
        <f t="shared" si="1"/>
        <v>60</v>
      </c>
      <c r="K41">
        <f t="shared" si="1"/>
        <v>60</v>
      </c>
      <c r="L41">
        <f t="shared" si="1"/>
        <v>60</v>
      </c>
    </row>
    <row r="42" spans="3:12" ht="12.75">
      <c r="C42" s="75">
        <v>30</v>
      </c>
      <c r="D42">
        <f t="shared" si="1"/>
        <v>0</v>
      </c>
      <c r="E42">
        <f t="shared" si="1"/>
        <v>40</v>
      </c>
      <c r="F42">
        <f t="shared" si="1"/>
        <v>80</v>
      </c>
      <c r="G42">
        <f t="shared" si="1"/>
        <v>90</v>
      </c>
      <c r="H42">
        <f t="shared" si="1"/>
        <v>90</v>
      </c>
      <c r="I42">
        <f t="shared" si="1"/>
        <v>90</v>
      </c>
      <c r="J42">
        <f t="shared" si="1"/>
        <v>90</v>
      </c>
      <c r="K42">
        <f t="shared" si="1"/>
        <v>90</v>
      </c>
      <c r="L42">
        <f t="shared" si="1"/>
        <v>90</v>
      </c>
    </row>
    <row r="43" spans="3:12" ht="12.75">
      <c r="C43" s="75">
        <v>40</v>
      </c>
      <c r="D43">
        <f t="shared" si="1"/>
        <v>0</v>
      </c>
      <c r="E43">
        <f t="shared" si="1"/>
        <v>40</v>
      </c>
      <c r="F43">
        <f t="shared" si="1"/>
        <v>80</v>
      </c>
      <c r="G43">
        <f t="shared" si="1"/>
        <v>120</v>
      </c>
      <c r="H43">
        <f t="shared" si="1"/>
        <v>120</v>
      </c>
      <c r="I43">
        <f t="shared" si="1"/>
        <v>120</v>
      </c>
      <c r="J43">
        <f t="shared" si="1"/>
        <v>120</v>
      </c>
      <c r="K43">
        <f t="shared" si="1"/>
        <v>120</v>
      </c>
      <c r="L43">
        <f t="shared" si="1"/>
        <v>120</v>
      </c>
    </row>
    <row r="44" spans="3:12" ht="12.75">
      <c r="C44" s="75">
        <v>50</v>
      </c>
      <c r="D44">
        <f t="shared" si="1"/>
        <v>0</v>
      </c>
      <c r="E44">
        <f t="shared" si="1"/>
        <v>40</v>
      </c>
      <c r="F44">
        <f t="shared" si="1"/>
        <v>80</v>
      </c>
      <c r="G44">
        <f t="shared" si="1"/>
        <v>120</v>
      </c>
      <c r="H44">
        <f t="shared" si="1"/>
        <v>150</v>
      </c>
      <c r="I44">
        <f t="shared" si="1"/>
        <v>150</v>
      </c>
      <c r="J44">
        <f t="shared" si="1"/>
        <v>150</v>
      </c>
      <c r="K44">
        <f t="shared" si="1"/>
        <v>150</v>
      </c>
      <c r="L44">
        <f t="shared" si="1"/>
        <v>150</v>
      </c>
    </row>
    <row r="45" spans="3:12" ht="12.75">
      <c r="C45" s="75">
        <v>60</v>
      </c>
      <c r="D45">
        <f t="shared" si="1"/>
        <v>0</v>
      </c>
      <c r="E45">
        <f t="shared" si="1"/>
        <v>40</v>
      </c>
      <c r="F45">
        <f t="shared" si="1"/>
        <v>80</v>
      </c>
      <c r="G45">
        <f t="shared" si="1"/>
        <v>120</v>
      </c>
      <c r="H45">
        <f t="shared" si="1"/>
        <v>160</v>
      </c>
      <c r="I45">
        <f t="shared" si="1"/>
        <v>180</v>
      </c>
      <c r="J45">
        <f t="shared" si="1"/>
        <v>180</v>
      </c>
      <c r="K45">
        <f t="shared" si="1"/>
        <v>180</v>
      </c>
      <c r="L45">
        <f t="shared" si="1"/>
        <v>180</v>
      </c>
    </row>
    <row r="46" spans="3:12" ht="12.75">
      <c r="C46" s="75">
        <v>70</v>
      </c>
      <c r="D46">
        <f t="shared" si="1"/>
        <v>0</v>
      </c>
      <c r="E46">
        <f t="shared" si="1"/>
        <v>40</v>
      </c>
      <c r="F46">
        <f t="shared" si="1"/>
        <v>80</v>
      </c>
      <c r="G46">
        <f t="shared" si="1"/>
        <v>120</v>
      </c>
      <c r="H46">
        <f t="shared" si="1"/>
        <v>160</v>
      </c>
      <c r="I46">
        <f t="shared" si="1"/>
        <v>200</v>
      </c>
      <c r="J46">
        <f t="shared" si="1"/>
        <v>210</v>
      </c>
      <c r="K46">
        <f t="shared" si="1"/>
        <v>210</v>
      </c>
      <c r="L46">
        <f t="shared" si="1"/>
        <v>210</v>
      </c>
    </row>
    <row r="47" spans="3:12" ht="12.75">
      <c r="C47" s="75">
        <v>80</v>
      </c>
      <c r="D47">
        <f t="shared" si="1"/>
        <v>0</v>
      </c>
      <c r="E47">
        <f t="shared" si="1"/>
        <v>40</v>
      </c>
      <c r="F47">
        <f t="shared" si="1"/>
        <v>80</v>
      </c>
      <c r="G47">
        <f t="shared" si="1"/>
        <v>120</v>
      </c>
      <c r="H47">
        <f t="shared" si="1"/>
        <v>160</v>
      </c>
      <c r="I47">
        <f t="shared" si="1"/>
        <v>200</v>
      </c>
      <c r="J47">
        <f t="shared" si="1"/>
        <v>240</v>
      </c>
      <c r="K47">
        <f t="shared" si="1"/>
        <v>240</v>
      </c>
      <c r="L47">
        <f t="shared" si="1"/>
        <v>240</v>
      </c>
    </row>
    <row r="49" ht="12.75"/>
    <row r="64" ht="15">
      <c r="B64" s="71" t="s">
        <v>97</v>
      </c>
    </row>
    <row r="65" ht="14.25">
      <c r="B65" t="s">
        <v>115</v>
      </c>
    </row>
    <row r="66" spans="2:3" ht="12.75">
      <c r="B66" s="4"/>
      <c r="C66" s="72" t="s">
        <v>33</v>
      </c>
    </row>
    <row r="67" spans="2:12" ht="12.75">
      <c r="B67" s="73" t="s">
        <v>34</v>
      </c>
      <c r="C67" s="17"/>
      <c r="D67" s="74">
        <v>0</v>
      </c>
      <c r="E67" s="74">
        <v>10</v>
      </c>
      <c r="F67" s="74">
        <v>20</v>
      </c>
      <c r="G67" s="74">
        <v>30</v>
      </c>
      <c r="H67" s="74">
        <v>40</v>
      </c>
      <c r="I67" s="74">
        <v>50</v>
      </c>
      <c r="J67" s="74">
        <v>60</v>
      </c>
      <c r="K67" s="74">
        <v>70</v>
      </c>
      <c r="L67" s="74">
        <v>80</v>
      </c>
    </row>
    <row r="68" spans="3:12" ht="12.75">
      <c r="C68" s="75">
        <v>0</v>
      </c>
      <c r="D68">
        <f aca="true" t="shared" si="2" ref="D68:L76">$C68^(1/2)*D$67^(1/2)</f>
        <v>0</v>
      </c>
      <c r="E68">
        <f t="shared" si="2"/>
        <v>0</v>
      </c>
      <c r="F68">
        <f t="shared" si="2"/>
        <v>0</v>
      </c>
      <c r="G68">
        <f t="shared" si="2"/>
        <v>0</v>
      </c>
      <c r="H68">
        <f t="shared" si="2"/>
        <v>0</v>
      </c>
      <c r="I68">
        <f t="shared" si="2"/>
        <v>0</v>
      </c>
      <c r="J68">
        <f t="shared" si="2"/>
        <v>0</v>
      </c>
      <c r="K68">
        <f t="shared" si="2"/>
        <v>0</v>
      </c>
      <c r="L68">
        <f t="shared" si="2"/>
        <v>0</v>
      </c>
    </row>
    <row r="69" spans="3:12" ht="12.75">
      <c r="C69" s="75">
        <v>10</v>
      </c>
      <c r="D69">
        <f t="shared" si="2"/>
        <v>0</v>
      </c>
      <c r="E69">
        <f t="shared" si="2"/>
        <v>10.000000000000002</v>
      </c>
      <c r="F69">
        <f t="shared" si="2"/>
        <v>14.142135623730953</v>
      </c>
      <c r="G69">
        <f t="shared" si="2"/>
        <v>17.320508075688775</v>
      </c>
      <c r="H69">
        <f t="shared" si="2"/>
        <v>20.000000000000004</v>
      </c>
      <c r="I69">
        <f t="shared" si="2"/>
        <v>22.360679774997898</v>
      </c>
      <c r="J69">
        <f t="shared" si="2"/>
        <v>24.494897427831784</v>
      </c>
      <c r="K69">
        <f t="shared" si="2"/>
        <v>26.45751311064591</v>
      </c>
      <c r="L69">
        <f t="shared" si="2"/>
        <v>28.284271247461906</v>
      </c>
    </row>
    <row r="70" spans="3:12" ht="12.75">
      <c r="C70" s="75">
        <v>20</v>
      </c>
      <c r="D70">
        <f t="shared" si="2"/>
        <v>0</v>
      </c>
      <c r="E70">
        <f t="shared" si="2"/>
        <v>14.142135623730953</v>
      </c>
      <c r="F70">
        <f t="shared" si="2"/>
        <v>20.000000000000004</v>
      </c>
      <c r="G70">
        <f t="shared" si="2"/>
        <v>24.494897427831784</v>
      </c>
      <c r="H70">
        <f t="shared" si="2"/>
        <v>28.284271247461906</v>
      </c>
      <c r="I70">
        <f t="shared" si="2"/>
        <v>31.622776601683796</v>
      </c>
      <c r="J70">
        <f t="shared" si="2"/>
        <v>34.64101615137755</v>
      </c>
      <c r="K70">
        <f t="shared" si="2"/>
        <v>37.416573867739416</v>
      </c>
      <c r="L70">
        <f t="shared" si="2"/>
        <v>40.00000000000001</v>
      </c>
    </row>
    <row r="71" spans="3:12" ht="12.75">
      <c r="C71" s="75">
        <v>30</v>
      </c>
      <c r="D71">
        <f t="shared" si="2"/>
        <v>0</v>
      </c>
      <c r="E71">
        <f t="shared" si="2"/>
        <v>17.320508075688775</v>
      </c>
      <c r="F71">
        <f t="shared" si="2"/>
        <v>24.494897427831784</v>
      </c>
      <c r="G71">
        <f t="shared" si="2"/>
        <v>30</v>
      </c>
      <c r="H71">
        <f t="shared" si="2"/>
        <v>34.64101615137755</v>
      </c>
      <c r="I71">
        <f t="shared" si="2"/>
        <v>38.72983346207417</v>
      </c>
      <c r="J71">
        <f t="shared" si="2"/>
        <v>42.42640687119285</v>
      </c>
      <c r="K71">
        <f t="shared" si="2"/>
        <v>45.825756949558404</v>
      </c>
      <c r="L71">
        <f t="shared" si="2"/>
        <v>48.98979485566357</v>
      </c>
    </row>
    <row r="72" spans="3:12" ht="12.75">
      <c r="C72" s="75">
        <v>40</v>
      </c>
      <c r="D72">
        <f t="shared" si="2"/>
        <v>0</v>
      </c>
      <c r="E72">
        <f t="shared" si="2"/>
        <v>20.000000000000004</v>
      </c>
      <c r="F72">
        <f t="shared" si="2"/>
        <v>28.284271247461906</v>
      </c>
      <c r="G72">
        <f t="shared" si="2"/>
        <v>34.64101615137755</v>
      </c>
      <c r="H72">
        <f t="shared" si="2"/>
        <v>40.00000000000001</v>
      </c>
      <c r="I72">
        <f t="shared" si="2"/>
        <v>44.721359549995796</v>
      </c>
      <c r="J72">
        <f t="shared" si="2"/>
        <v>48.98979485566357</v>
      </c>
      <c r="K72">
        <f t="shared" si="2"/>
        <v>52.91502622129182</v>
      </c>
      <c r="L72">
        <f t="shared" si="2"/>
        <v>56.56854249492381</v>
      </c>
    </row>
    <row r="73" spans="3:12" ht="12.75">
      <c r="C73" s="75">
        <v>50</v>
      </c>
      <c r="D73">
        <f t="shared" si="2"/>
        <v>0</v>
      </c>
      <c r="E73">
        <f t="shared" si="2"/>
        <v>22.360679774997898</v>
      </c>
      <c r="F73">
        <f t="shared" si="2"/>
        <v>31.622776601683796</v>
      </c>
      <c r="G73">
        <f t="shared" si="2"/>
        <v>38.72983346207417</v>
      </c>
      <c r="H73">
        <f t="shared" si="2"/>
        <v>44.721359549995796</v>
      </c>
      <c r="I73">
        <f t="shared" si="2"/>
        <v>50.00000000000001</v>
      </c>
      <c r="J73">
        <f t="shared" si="2"/>
        <v>54.772255750516614</v>
      </c>
      <c r="K73">
        <f t="shared" si="2"/>
        <v>59.16079783099617</v>
      </c>
      <c r="L73">
        <f t="shared" si="2"/>
        <v>63.24555320336759</v>
      </c>
    </row>
    <row r="74" spans="3:12" ht="12.75">
      <c r="C74" s="75">
        <v>60</v>
      </c>
      <c r="D74">
        <f t="shared" si="2"/>
        <v>0</v>
      </c>
      <c r="E74">
        <f t="shared" si="2"/>
        <v>24.494897427831784</v>
      </c>
      <c r="F74">
        <f t="shared" si="2"/>
        <v>34.64101615137755</v>
      </c>
      <c r="G74">
        <f t="shared" si="2"/>
        <v>42.42640687119285</v>
      </c>
      <c r="H74">
        <f t="shared" si="2"/>
        <v>48.98979485566357</v>
      </c>
      <c r="I74">
        <f t="shared" si="2"/>
        <v>54.772255750516614</v>
      </c>
      <c r="J74">
        <f t="shared" si="2"/>
        <v>60.00000000000001</v>
      </c>
      <c r="K74">
        <f t="shared" si="2"/>
        <v>64.80740698407861</v>
      </c>
      <c r="L74">
        <f t="shared" si="2"/>
        <v>69.2820323027551</v>
      </c>
    </row>
    <row r="75" spans="3:12" ht="12.75">
      <c r="C75" s="75">
        <v>70</v>
      </c>
      <c r="D75">
        <f t="shared" si="2"/>
        <v>0</v>
      </c>
      <c r="E75">
        <f t="shared" si="2"/>
        <v>26.45751311064591</v>
      </c>
      <c r="F75">
        <f t="shared" si="2"/>
        <v>37.416573867739416</v>
      </c>
      <c r="G75">
        <f t="shared" si="2"/>
        <v>45.825756949558404</v>
      </c>
      <c r="H75">
        <f t="shared" si="2"/>
        <v>52.91502622129182</v>
      </c>
      <c r="I75">
        <f t="shared" si="2"/>
        <v>59.16079783099617</v>
      </c>
      <c r="J75">
        <f t="shared" si="2"/>
        <v>64.80740698407861</v>
      </c>
      <c r="K75">
        <f t="shared" si="2"/>
        <v>70</v>
      </c>
      <c r="L75">
        <f t="shared" si="2"/>
        <v>74.83314773547883</v>
      </c>
    </row>
    <row r="76" spans="3:12" ht="12.75">
      <c r="C76" s="75">
        <v>80</v>
      </c>
      <c r="D76">
        <f t="shared" si="2"/>
        <v>0</v>
      </c>
      <c r="E76">
        <f t="shared" si="2"/>
        <v>28.284271247461906</v>
      </c>
      <c r="F76">
        <f t="shared" si="2"/>
        <v>40.00000000000001</v>
      </c>
      <c r="G76">
        <f t="shared" si="2"/>
        <v>48.98979485566357</v>
      </c>
      <c r="H76">
        <f t="shared" si="2"/>
        <v>56.56854249492381</v>
      </c>
      <c r="I76">
        <f t="shared" si="2"/>
        <v>63.24555320336759</v>
      </c>
      <c r="J76">
        <f t="shared" si="2"/>
        <v>69.2820323027551</v>
      </c>
      <c r="K76">
        <f t="shared" si="2"/>
        <v>74.83314773547883</v>
      </c>
      <c r="L76">
        <f t="shared" si="2"/>
        <v>80.00000000000001</v>
      </c>
    </row>
    <row r="79" ht="12.75"/>
    <row r="98" ht="15.75">
      <c r="B98" s="71" t="s">
        <v>98</v>
      </c>
    </row>
    <row r="99" spans="2:3" ht="15">
      <c r="B99" t="s">
        <v>95</v>
      </c>
      <c r="C99" t="s">
        <v>116</v>
      </c>
    </row>
    <row r="100" spans="2:3" ht="12.75">
      <c r="B100" s="4"/>
      <c r="C100" s="72" t="s">
        <v>33</v>
      </c>
    </row>
    <row r="101" spans="2:14" ht="12.75">
      <c r="B101" s="73" t="s">
        <v>34</v>
      </c>
      <c r="C101" s="17"/>
      <c r="D101" s="74">
        <v>0</v>
      </c>
      <c r="E101" s="74">
        <v>10</v>
      </c>
      <c r="F101" s="74">
        <v>20</v>
      </c>
      <c r="G101" s="74">
        <v>30</v>
      </c>
      <c r="H101" s="74">
        <v>40</v>
      </c>
      <c r="I101" s="74">
        <v>50</v>
      </c>
      <c r="J101" s="74">
        <v>60</v>
      </c>
      <c r="K101" s="74">
        <v>70</v>
      </c>
      <c r="L101" s="74">
        <v>80</v>
      </c>
      <c r="M101" s="74">
        <v>90</v>
      </c>
      <c r="N101" s="74">
        <v>100</v>
      </c>
    </row>
    <row r="102" spans="3:14" ht="12.75">
      <c r="C102" s="75">
        <v>0</v>
      </c>
      <c r="D102">
        <f aca="true" t="shared" si="3" ref="D102:N110">0.2*($C102^2)+0.3*$C102*D$101+0.4*(D$101^2)</f>
        <v>0</v>
      </c>
      <c r="E102">
        <f t="shared" si="3"/>
        <v>40</v>
      </c>
      <c r="F102">
        <f t="shared" si="3"/>
        <v>160</v>
      </c>
      <c r="G102">
        <f t="shared" si="3"/>
        <v>360</v>
      </c>
      <c r="H102">
        <f t="shared" si="3"/>
        <v>640</v>
      </c>
      <c r="I102">
        <f t="shared" si="3"/>
        <v>1000</v>
      </c>
      <c r="J102">
        <f t="shared" si="3"/>
        <v>1440</v>
      </c>
      <c r="K102">
        <f t="shared" si="3"/>
        <v>1960</v>
      </c>
      <c r="L102">
        <f t="shared" si="3"/>
        <v>2560</v>
      </c>
      <c r="M102">
        <f t="shared" si="3"/>
        <v>3240</v>
      </c>
      <c r="N102">
        <f t="shared" si="3"/>
        <v>4000</v>
      </c>
    </row>
    <row r="103" spans="3:14" ht="12.75">
      <c r="C103" s="75">
        <v>10</v>
      </c>
      <c r="D103">
        <f t="shared" si="3"/>
        <v>20</v>
      </c>
      <c r="E103">
        <f t="shared" si="3"/>
        <v>90</v>
      </c>
      <c r="F103">
        <f t="shared" si="3"/>
        <v>240</v>
      </c>
      <c r="G103">
        <f t="shared" si="3"/>
        <v>470</v>
      </c>
      <c r="H103">
        <f t="shared" si="3"/>
        <v>780</v>
      </c>
      <c r="I103">
        <f t="shared" si="3"/>
        <v>1170</v>
      </c>
      <c r="J103">
        <f t="shared" si="3"/>
        <v>1640</v>
      </c>
      <c r="K103">
        <f t="shared" si="3"/>
        <v>2190</v>
      </c>
      <c r="L103">
        <f t="shared" si="3"/>
        <v>2820</v>
      </c>
      <c r="M103">
        <f t="shared" si="3"/>
        <v>3530</v>
      </c>
      <c r="N103">
        <f t="shared" si="3"/>
        <v>4320</v>
      </c>
    </row>
    <row r="104" spans="3:14" ht="12.75">
      <c r="C104" s="75">
        <v>20</v>
      </c>
      <c r="D104">
        <f t="shared" si="3"/>
        <v>80</v>
      </c>
      <c r="E104">
        <f t="shared" si="3"/>
        <v>180</v>
      </c>
      <c r="F104">
        <f t="shared" si="3"/>
        <v>360</v>
      </c>
      <c r="G104">
        <f t="shared" si="3"/>
        <v>620</v>
      </c>
      <c r="H104">
        <f t="shared" si="3"/>
        <v>960</v>
      </c>
      <c r="I104">
        <f t="shared" si="3"/>
        <v>1380</v>
      </c>
      <c r="J104">
        <f t="shared" si="3"/>
        <v>1880</v>
      </c>
      <c r="K104">
        <f t="shared" si="3"/>
        <v>2460</v>
      </c>
      <c r="L104">
        <f t="shared" si="3"/>
        <v>3120</v>
      </c>
      <c r="M104">
        <f t="shared" si="3"/>
        <v>3860</v>
      </c>
      <c r="N104">
        <f t="shared" si="3"/>
        <v>4680</v>
      </c>
    </row>
    <row r="105" spans="3:14" ht="12.75">
      <c r="C105" s="75">
        <v>30</v>
      </c>
      <c r="D105">
        <f t="shared" si="3"/>
        <v>180</v>
      </c>
      <c r="E105">
        <f t="shared" si="3"/>
        <v>310</v>
      </c>
      <c r="F105">
        <f t="shared" si="3"/>
        <v>520</v>
      </c>
      <c r="G105">
        <f t="shared" si="3"/>
        <v>810</v>
      </c>
      <c r="H105">
        <f t="shared" si="3"/>
        <v>1180</v>
      </c>
      <c r="I105">
        <f t="shared" si="3"/>
        <v>1630</v>
      </c>
      <c r="J105">
        <f t="shared" si="3"/>
        <v>2160</v>
      </c>
      <c r="K105">
        <f t="shared" si="3"/>
        <v>2770</v>
      </c>
      <c r="L105">
        <f t="shared" si="3"/>
        <v>3460</v>
      </c>
      <c r="M105">
        <f t="shared" si="3"/>
        <v>4230</v>
      </c>
      <c r="N105">
        <f t="shared" si="3"/>
        <v>5080</v>
      </c>
    </row>
    <row r="106" spans="3:14" ht="12.75">
      <c r="C106" s="75">
        <v>40</v>
      </c>
      <c r="D106">
        <f t="shared" si="3"/>
        <v>320</v>
      </c>
      <c r="E106">
        <f t="shared" si="3"/>
        <v>480</v>
      </c>
      <c r="F106">
        <f t="shared" si="3"/>
        <v>720</v>
      </c>
      <c r="G106">
        <f t="shared" si="3"/>
        <v>1040</v>
      </c>
      <c r="H106">
        <f t="shared" si="3"/>
        <v>1440</v>
      </c>
      <c r="I106">
        <f t="shared" si="3"/>
        <v>1920</v>
      </c>
      <c r="J106">
        <f t="shared" si="3"/>
        <v>2480</v>
      </c>
      <c r="K106">
        <f t="shared" si="3"/>
        <v>3120</v>
      </c>
      <c r="L106">
        <f t="shared" si="3"/>
        <v>3840</v>
      </c>
      <c r="M106">
        <f t="shared" si="3"/>
        <v>4640</v>
      </c>
      <c r="N106">
        <f t="shared" si="3"/>
        <v>5520</v>
      </c>
    </row>
    <row r="107" spans="3:14" ht="12.75">
      <c r="C107" s="75">
        <v>50</v>
      </c>
      <c r="D107">
        <f t="shared" si="3"/>
        <v>500</v>
      </c>
      <c r="E107">
        <f t="shared" si="3"/>
        <v>690</v>
      </c>
      <c r="F107">
        <f t="shared" si="3"/>
        <v>960</v>
      </c>
      <c r="G107">
        <f t="shared" si="3"/>
        <v>1310</v>
      </c>
      <c r="H107">
        <f t="shared" si="3"/>
        <v>1740</v>
      </c>
      <c r="I107">
        <f t="shared" si="3"/>
        <v>2250</v>
      </c>
      <c r="J107">
        <f t="shared" si="3"/>
        <v>2840</v>
      </c>
      <c r="K107">
        <f t="shared" si="3"/>
        <v>3510</v>
      </c>
      <c r="L107">
        <f t="shared" si="3"/>
        <v>4260</v>
      </c>
      <c r="M107">
        <f t="shared" si="3"/>
        <v>5090</v>
      </c>
      <c r="N107">
        <f t="shared" si="3"/>
        <v>6000</v>
      </c>
    </row>
    <row r="108" spans="3:14" ht="12.75">
      <c r="C108" s="75">
        <v>60</v>
      </c>
      <c r="D108">
        <f t="shared" si="3"/>
        <v>720</v>
      </c>
      <c r="E108">
        <f t="shared" si="3"/>
        <v>940</v>
      </c>
      <c r="F108">
        <f t="shared" si="3"/>
        <v>1240</v>
      </c>
      <c r="G108">
        <f t="shared" si="3"/>
        <v>1620</v>
      </c>
      <c r="H108">
        <f t="shared" si="3"/>
        <v>2080</v>
      </c>
      <c r="I108">
        <f t="shared" si="3"/>
        <v>2620</v>
      </c>
      <c r="J108">
        <f t="shared" si="3"/>
        <v>3240</v>
      </c>
      <c r="K108">
        <f t="shared" si="3"/>
        <v>3940</v>
      </c>
      <c r="L108">
        <f t="shared" si="3"/>
        <v>4720</v>
      </c>
      <c r="M108">
        <f t="shared" si="3"/>
        <v>5580</v>
      </c>
      <c r="N108">
        <f t="shared" si="3"/>
        <v>6520</v>
      </c>
    </row>
    <row r="109" spans="3:14" ht="12.75">
      <c r="C109" s="75">
        <v>70</v>
      </c>
      <c r="D109">
        <f t="shared" si="3"/>
        <v>980</v>
      </c>
      <c r="E109">
        <f t="shared" si="3"/>
        <v>1230</v>
      </c>
      <c r="F109">
        <f t="shared" si="3"/>
        <v>1560</v>
      </c>
      <c r="G109">
        <f t="shared" si="3"/>
        <v>1970</v>
      </c>
      <c r="H109">
        <f t="shared" si="3"/>
        <v>2460</v>
      </c>
      <c r="I109">
        <f t="shared" si="3"/>
        <v>3030</v>
      </c>
      <c r="J109">
        <f t="shared" si="3"/>
        <v>3680</v>
      </c>
      <c r="K109">
        <f t="shared" si="3"/>
        <v>4410</v>
      </c>
      <c r="L109">
        <f t="shared" si="3"/>
        <v>5220</v>
      </c>
      <c r="M109">
        <f t="shared" si="3"/>
        <v>6110</v>
      </c>
      <c r="N109">
        <f t="shared" si="3"/>
        <v>7080</v>
      </c>
    </row>
    <row r="110" spans="3:14" ht="12.75">
      <c r="C110" s="75">
        <v>80</v>
      </c>
      <c r="D110">
        <f t="shared" si="3"/>
        <v>1280</v>
      </c>
      <c r="E110">
        <f t="shared" si="3"/>
        <v>1560</v>
      </c>
      <c r="F110">
        <f t="shared" si="3"/>
        <v>1920</v>
      </c>
      <c r="G110">
        <f t="shared" si="3"/>
        <v>2360</v>
      </c>
      <c r="H110">
        <f t="shared" si="3"/>
        <v>2880</v>
      </c>
      <c r="I110">
        <f t="shared" si="3"/>
        <v>3480</v>
      </c>
      <c r="J110">
        <f t="shared" si="3"/>
        <v>4160</v>
      </c>
      <c r="K110">
        <f t="shared" si="3"/>
        <v>4920</v>
      </c>
      <c r="L110">
        <f t="shared" si="3"/>
        <v>5760</v>
      </c>
      <c r="M110">
        <f t="shared" si="3"/>
        <v>6680</v>
      </c>
      <c r="N110">
        <f t="shared" si="3"/>
        <v>7680</v>
      </c>
    </row>
    <row r="126" ht="15.75">
      <c r="B126" s="71" t="s">
        <v>100</v>
      </c>
    </row>
    <row r="127" ht="12.75">
      <c r="B127" t="s">
        <v>99</v>
      </c>
    </row>
    <row r="128" spans="2:3" ht="12.75">
      <c r="B128" s="4"/>
      <c r="C128" s="72" t="s">
        <v>33</v>
      </c>
    </row>
    <row r="129" spans="1:14" ht="12.75">
      <c r="A129" s="17"/>
      <c r="B129" s="73" t="s">
        <v>34</v>
      </c>
      <c r="C129" s="17"/>
      <c r="D129" s="74">
        <v>0</v>
      </c>
      <c r="E129" s="74">
        <v>10</v>
      </c>
      <c r="F129" s="74">
        <v>20</v>
      </c>
      <c r="G129" s="74">
        <v>30</v>
      </c>
      <c r="H129" s="74">
        <v>40</v>
      </c>
      <c r="I129" s="74">
        <v>50</v>
      </c>
      <c r="J129" s="74">
        <v>60</v>
      </c>
      <c r="K129" s="74">
        <v>70</v>
      </c>
      <c r="L129" s="74">
        <v>80</v>
      </c>
      <c r="M129" s="74">
        <v>90</v>
      </c>
      <c r="N129" s="74">
        <v>100</v>
      </c>
    </row>
    <row r="130" spans="1:14" ht="12.75">
      <c r="A130" s="17"/>
      <c r="C130" s="75">
        <v>0</v>
      </c>
      <c r="D130" t="e">
        <f aca="true" t="shared" si="4" ref="D130:N138">(0.2*($C130^2)+0.3*$C130*D$129+0.4*(D$129^2))/D$129</f>
        <v>#DIV/0!</v>
      </c>
      <c r="E130">
        <f t="shared" si="4"/>
        <v>4</v>
      </c>
      <c r="F130">
        <f t="shared" si="4"/>
        <v>8</v>
      </c>
      <c r="G130">
        <f t="shared" si="4"/>
        <v>12</v>
      </c>
      <c r="H130">
        <f t="shared" si="4"/>
        <v>16</v>
      </c>
      <c r="I130">
        <f t="shared" si="4"/>
        <v>20</v>
      </c>
      <c r="J130">
        <f t="shared" si="4"/>
        <v>24</v>
      </c>
      <c r="K130">
        <f t="shared" si="4"/>
        <v>28</v>
      </c>
      <c r="L130">
        <f t="shared" si="4"/>
        <v>32</v>
      </c>
      <c r="M130">
        <f t="shared" si="4"/>
        <v>36</v>
      </c>
      <c r="N130">
        <f t="shared" si="4"/>
        <v>40</v>
      </c>
    </row>
    <row r="131" spans="1:14" ht="12.75">
      <c r="A131" s="77"/>
      <c r="C131" s="75">
        <v>10</v>
      </c>
      <c r="D131" t="e">
        <f t="shared" si="4"/>
        <v>#DIV/0!</v>
      </c>
      <c r="E131">
        <f t="shared" si="4"/>
        <v>9</v>
      </c>
      <c r="F131">
        <f t="shared" si="4"/>
        <v>12</v>
      </c>
      <c r="G131">
        <f t="shared" si="4"/>
        <v>15.666666666666666</v>
      </c>
      <c r="H131">
        <f t="shared" si="4"/>
        <v>19.5</v>
      </c>
      <c r="I131">
        <f t="shared" si="4"/>
        <v>23.4</v>
      </c>
      <c r="J131">
        <f t="shared" si="4"/>
        <v>27.333333333333332</v>
      </c>
      <c r="K131">
        <f t="shared" si="4"/>
        <v>31.285714285714285</v>
      </c>
      <c r="L131">
        <f t="shared" si="4"/>
        <v>35.25</v>
      </c>
      <c r="M131">
        <f t="shared" si="4"/>
        <v>39.22222222222222</v>
      </c>
      <c r="N131">
        <f t="shared" si="4"/>
        <v>43.2</v>
      </c>
    </row>
    <row r="132" spans="1:14" ht="12.75">
      <c r="A132" s="77"/>
      <c r="C132" s="75">
        <v>20</v>
      </c>
      <c r="D132" t="e">
        <f t="shared" si="4"/>
        <v>#DIV/0!</v>
      </c>
      <c r="E132">
        <f t="shared" si="4"/>
        <v>18</v>
      </c>
      <c r="F132">
        <f t="shared" si="4"/>
        <v>18</v>
      </c>
      <c r="G132">
        <f t="shared" si="4"/>
        <v>20.666666666666668</v>
      </c>
      <c r="H132">
        <f t="shared" si="4"/>
        <v>24</v>
      </c>
      <c r="I132">
        <f t="shared" si="4"/>
        <v>27.6</v>
      </c>
      <c r="J132">
        <f t="shared" si="4"/>
        <v>31.333333333333332</v>
      </c>
      <c r="K132">
        <f t="shared" si="4"/>
        <v>35.142857142857146</v>
      </c>
      <c r="L132">
        <f t="shared" si="4"/>
        <v>39</v>
      </c>
      <c r="M132">
        <f t="shared" si="4"/>
        <v>42.888888888888886</v>
      </c>
      <c r="N132">
        <f t="shared" si="4"/>
        <v>46.8</v>
      </c>
    </row>
    <row r="133" spans="1:14" ht="12.75">
      <c r="A133" s="77"/>
      <c r="C133" s="75">
        <v>30</v>
      </c>
      <c r="D133" t="e">
        <f t="shared" si="4"/>
        <v>#DIV/0!</v>
      </c>
      <c r="E133">
        <f t="shared" si="4"/>
        <v>31</v>
      </c>
      <c r="F133">
        <f t="shared" si="4"/>
        <v>26</v>
      </c>
      <c r="G133">
        <f t="shared" si="4"/>
        <v>27</v>
      </c>
      <c r="H133">
        <f t="shared" si="4"/>
        <v>29.5</v>
      </c>
      <c r="I133">
        <f t="shared" si="4"/>
        <v>32.6</v>
      </c>
      <c r="J133">
        <f t="shared" si="4"/>
        <v>36</v>
      </c>
      <c r="K133">
        <f t="shared" si="4"/>
        <v>39.57142857142857</v>
      </c>
      <c r="L133">
        <f t="shared" si="4"/>
        <v>43.25</v>
      </c>
      <c r="M133">
        <f t="shared" si="4"/>
        <v>47</v>
      </c>
      <c r="N133">
        <f t="shared" si="4"/>
        <v>50.8</v>
      </c>
    </row>
    <row r="134" spans="1:14" ht="12.75">
      <c r="A134" s="77"/>
      <c r="C134" s="75">
        <v>40</v>
      </c>
      <c r="D134" t="e">
        <f t="shared" si="4"/>
        <v>#DIV/0!</v>
      </c>
      <c r="E134">
        <f t="shared" si="4"/>
        <v>48</v>
      </c>
      <c r="F134">
        <f t="shared" si="4"/>
        <v>36</v>
      </c>
      <c r="G134">
        <f t="shared" si="4"/>
        <v>34.666666666666664</v>
      </c>
      <c r="H134">
        <f t="shared" si="4"/>
        <v>36</v>
      </c>
      <c r="I134">
        <f t="shared" si="4"/>
        <v>38.4</v>
      </c>
      <c r="J134">
        <f t="shared" si="4"/>
        <v>41.333333333333336</v>
      </c>
      <c r="K134">
        <f t="shared" si="4"/>
        <v>44.57142857142857</v>
      </c>
      <c r="L134">
        <f t="shared" si="4"/>
        <v>48</v>
      </c>
      <c r="M134">
        <f t="shared" si="4"/>
        <v>51.55555555555556</v>
      </c>
      <c r="N134">
        <f t="shared" si="4"/>
        <v>55.2</v>
      </c>
    </row>
    <row r="135" spans="1:14" ht="12.75">
      <c r="A135" s="77"/>
      <c r="C135" s="75">
        <v>50</v>
      </c>
      <c r="D135" t="e">
        <f t="shared" si="4"/>
        <v>#DIV/0!</v>
      </c>
      <c r="E135">
        <f t="shared" si="4"/>
        <v>69</v>
      </c>
      <c r="F135">
        <f t="shared" si="4"/>
        <v>48</v>
      </c>
      <c r="G135">
        <f t="shared" si="4"/>
        <v>43.666666666666664</v>
      </c>
      <c r="H135">
        <f t="shared" si="4"/>
        <v>43.5</v>
      </c>
      <c r="I135">
        <f t="shared" si="4"/>
        <v>45</v>
      </c>
      <c r="J135">
        <f t="shared" si="4"/>
        <v>47.333333333333336</v>
      </c>
      <c r="K135">
        <f t="shared" si="4"/>
        <v>50.142857142857146</v>
      </c>
      <c r="L135">
        <f t="shared" si="4"/>
        <v>53.25</v>
      </c>
      <c r="M135">
        <f t="shared" si="4"/>
        <v>56.55555555555556</v>
      </c>
      <c r="N135">
        <f t="shared" si="4"/>
        <v>60</v>
      </c>
    </row>
    <row r="136" spans="1:14" ht="12.75">
      <c r="A136" s="77"/>
      <c r="C136" s="75">
        <v>60</v>
      </c>
      <c r="D136" t="e">
        <f t="shared" si="4"/>
        <v>#DIV/0!</v>
      </c>
      <c r="E136">
        <f t="shared" si="4"/>
        <v>94</v>
      </c>
      <c r="F136">
        <f t="shared" si="4"/>
        <v>62</v>
      </c>
      <c r="G136">
        <f t="shared" si="4"/>
        <v>54</v>
      </c>
      <c r="H136">
        <f t="shared" si="4"/>
        <v>52</v>
      </c>
      <c r="I136">
        <f t="shared" si="4"/>
        <v>52.4</v>
      </c>
      <c r="J136">
        <f t="shared" si="4"/>
        <v>54</v>
      </c>
      <c r="K136">
        <f t="shared" si="4"/>
        <v>56.285714285714285</v>
      </c>
      <c r="L136">
        <f t="shared" si="4"/>
        <v>59</v>
      </c>
      <c r="M136">
        <f t="shared" si="4"/>
        <v>62</v>
      </c>
      <c r="N136">
        <f t="shared" si="4"/>
        <v>65.2</v>
      </c>
    </row>
    <row r="137" spans="1:14" ht="12.75">
      <c r="A137" s="77"/>
      <c r="C137" s="75">
        <v>70</v>
      </c>
      <c r="D137" t="e">
        <f t="shared" si="4"/>
        <v>#DIV/0!</v>
      </c>
      <c r="E137">
        <f t="shared" si="4"/>
        <v>123</v>
      </c>
      <c r="F137">
        <f t="shared" si="4"/>
        <v>78</v>
      </c>
      <c r="G137">
        <f t="shared" si="4"/>
        <v>65.66666666666667</v>
      </c>
      <c r="H137">
        <f t="shared" si="4"/>
        <v>61.5</v>
      </c>
      <c r="I137">
        <f t="shared" si="4"/>
        <v>60.6</v>
      </c>
      <c r="J137">
        <f t="shared" si="4"/>
        <v>61.333333333333336</v>
      </c>
      <c r="K137">
        <f t="shared" si="4"/>
        <v>63</v>
      </c>
      <c r="L137">
        <f t="shared" si="4"/>
        <v>65.25</v>
      </c>
      <c r="M137">
        <f t="shared" si="4"/>
        <v>67.88888888888889</v>
      </c>
      <c r="N137">
        <f t="shared" si="4"/>
        <v>70.8</v>
      </c>
    </row>
    <row r="138" spans="1:14" ht="12.75">
      <c r="A138" s="77"/>
      <c r="C138" s="75">
        <v>80</v>
      </c>
      <c r="D138" t="e">
        <f t="shared" si="4"/>
        <v>#DIV/0!</v>
      </c>
      <c r="E138">
        <f t="shared" si="4"/>
        <v>156</v>
      </c>
      <c r="F138">
        <f t="shared" si="4"/>
        <v>96</v>
      </c>
      <c r="G138">
        <f t="shared" si="4"/>
        <v>78.66666666666667</v>
      </c>
      <c r="H138">
        <f t="shared" si="4"/>
        <v>72</v>
      </c>
      <c r="I138">
        <f t="shared" si="4"/>
        <v>69.6</v>
      </c>
      <c r="J138">
        <f t="shared" si="4"/>
        <v>69.33333333333333</v>
      </c>
      <c r="K138">
        <f t="shared" si="4"/>
        <v>70.28571428571429</v>
      </c>
      <c r="L138">
        <f t="shared" si="4"/>
        <v>72</v>
      </c>
      <c r="M138">
        <f t="shared" si="4"/>
        <v>74.22222222222223</v>
      </c>
      <c r="N138">
        <f t="shared" si="4"/>
        <v>76.8</v>
      </c>
    </row>
    <row r="139" spans="1:15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</row>
    <row r="140" spans="1:15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</row>
    <row r="157" ht="15.75">
      <c r="B157" s="71" t="s">
        <v>101</v>
      </c>
    </row>
    <row r="158" ht="15">
      <c r="B158" t="s">
        <v>117</v>
      </c>
    </row>
    <row r="159" spans="2:3" ht="12.75">
      <c r="B159" s="4"/>
      <c r="C159" s="72" t="s">
        <v>33</v>
      </c>
    </row>
    <row r="160" spans="2:14" ht="12.75">
      <c r="B160" s="73" t="s">
        <v>34</v>
      </c>
      <c r="C160" s="17"/>
      <c r="D160" s="74">
        <v>0</v>
      </c>
      <c r="E160" s="74">
        <v>10</v>
      </c>
      <c r="F160" s="74">
        <v>20</v>
      </c>
      <c r="G160" s="74">
        <v>30</v>
      </c>
      <c r="H160" s="74">
        <v>40</v>
      </c>
      <c r="I160" s="74">
        <v>50</v>
      </c>
      <c r="J160" s="74">
        <v>60</v>
      </c>
      <c r="K160" s="74">
        <v>70</v>
      </c>
      <c r="L160" s="74">
        <v>80</v>
      </c>
      <c r="M160" s="74">
        <v>90</v>
      </c>
      <c r="N160" s="74">
        <v>100</v>
      </c>
    </row>
    <row r="161" spans="3:14" ht="12.75">
      <c r="C161" s="75">
        <v>0</v>
      </c>
      <c r="D161" t="e">
        <f aca="true" t="shared" si="5" ref="D161:N169">(0.2*($C161^2)+0.3*$C161*D$160+0.4*(D$160^2))/$C161</f>
        <v>#DIV/0!</v>
      </c>
      <c r="E161" t="e">
        <f t="shared" si="5"/>
        <v>#DIV/0!</v>
      </c>
      <c r="F161" t="e">
        <f t="shared" si="5"/>
        <v>#DIV/0!</v>
      </c>
      <c r="G161" t="e">
        <f t="shared" si="5"/>
        <v>#DIV/0!</v>
      </c>
      <c r="H161" t="e">
        <f t="shared" si="5"/>
        <v>#DIV/0!</v>
      </c>
      <c r="I161" t="e">
        <f t="shared" si="5"/>
        <v>#DIV/0!</v>
      </c>
      <c r="J161" t="e">
        <f t="shared" si="5"/>
        <v>#DIV/0!</v>
      </c>
      <c r="K161" t="e">
        <f t="shared" si="5"/>
        <v>#DIV/0!</v>
      </c>
      <c r="L161" t="e">
        <f t="shared" si="5"/>
        <v>#DIV/0!</v>
      </c>
      <c r="M161" t="e">
        <f t="shared" si="5"/>
        <v>#DIV/0!</v>
      </c>
      <c r="N161" t="e">
        <f t="shared" si="5"/>
        <v>#DIV/0!</v>
      </c>
    </row>
    <row r="162" spans="3:14" ht="12.75">
      <c r="C162" s="75">
        <v>10</v>
      </c>
      <c r="D162">
        <f t="shared" si="5"/>
        <v>2</v>
      </c>
      <c r="E162">
        <f t="shared" si="5"/>
        <v>9</v>
      </c>
      <c r="F162">
        <f t="shared" si="5"/>
        <v>24</v>
      </c>
      <c r="G162">
        <f t="shared" si="5"/>
        <v>47</v>
      </c>
      <c r="H162">
        <f t="shared" si="5"/>
        <v>78</v>
      </c>
      <c r="I162">
        <f t="shared" si="5"/>
        <v>117</v>
      </c>
      <c r="J162">
        <f t="shared" si="5"/>
        <v>164</v>
      </c>
      <c r="K162">
        <f t="shared" si="5"/>
        <v>219</v>
      </c>
      <c r="L162">
        <f t="shared" si="5"/>
        <v>282</v>
      </c>
      <c r="M162">
        <f t="shared" si="5"/>
        <v>353</v>
      </c>
      <c r="N162">
        <f t="shared" si="5"/>
        <v>432</v>
      </c>
    </row>
    <row r="163" spans="3:14" ht="12.75">
      <c r="C163" s="75">
        <v>20</v>
      </c>
      <c r="D163">
        <f t="shared" si="5"/>
        <v>4</v>
      </c>
      <c r="E163">
        <f t="shared" si="5"/>
        <v>9</v>
      </c>
      <c r="F163">
        <f t="shared" si="5"/>
        <v>18</v>
      </c>
      <c r="G163">
        <f t="shared" si="5"/>
        <v>31</v>
      </c>
      <c r="H163">
        <f t="shared" si="5"/>
        <v>48</v>
      </c>
      <c r="I163">
        <f t="shared" si="5"/>
        <v>69</v>
      </c>
      <c r="J163">
        <f t="shared" si="5"/>
        <v>94</v>
      </c>
      <c r="K163">
        <f t="shared" si="5"/>
        <v>123</v>
      </c>
      <c r="L163">
        <f t="shared" si="5"/>
        <v>156</v>
      </c>
      <c r="M163">
        <f t="shared" si="5"/>
        <v>193</v>
      </c>
      <c r="N163">
        <f t="shared" si="5"/>
        <v>234</v>
      </c>
    </row>
    <row r="164" spans="3:14" ht="12.75">
      <c r="C164" s="75">
        <v>30</v>
      </c>
      <c r="D164">
        <f t="shared" si="5"/>
        <v>6</v>
      </c>
      <c r="E164">
        <f t="shared" si="5"/>
        <v>10.333333333333334</v>
      </c>
      <c r="F164">
        <f t="shared" si="5"/>
        <v>17.333333333333332</v>
      </c>
      <c r="G164">
        <f t="shared" si="5"/>
        <v>27</v>
      </c>
      <c r="H164">
        <f t="shared" si="5"/>
        <v>39.333333333333336</v>
      </c>
      <c r="I164">
        <f t="shared" si="5"/>
        <v>54.333333333333336</v>
      </c>
      <c r="J164">
        <f t="shared" si="5"/>
        <v>72</v>
      </c>
      <c r="K164">
        <f t="shared" si="5"/>
        <v>92.33333333333333</v>
      </c>
      <c r="L164">
        <f t="shared" si="5"/>
        <v>115.33333333333333</v>
      </c>
      <c r="M164">
        <f t="shared" si="5"/>
        <v>141</v>
      </c>
      <c r="N164">
        <f t="shared" si="5"/>
        <v>169.33333333333334</v>
      </c>
    </row>
    <row r="165" spans="3:14" ht="12.75">
      <c r="C165" s="75">
        <v>40</v>
      </c>
      <c r="D165">
        <f t="shared" si="5"/>
        <v>8</v>
      </c>
      <c r="E165">
        <f t="shared" si="5"/>
        <v>12</v>
      </c>
      <c r="F165">
        <f t="shared" si="5"/>
        <v>18</v>
      </c>
      <c r="G165">
        <f t="shared" si="5"/>
        <v>26</v>
      </c>
      <c r="H165">
        <f t="shared" si="5"/>
        <v>36</v>
      </c>
      <c r="I165">
        <f t="shared" si="5"/>
        <v>48</v>
      </c>
      <c r="J165">
        <f t="shared" si="5"/>
        <v>62</v>
      </c>
      <c r="K165">
        <f t="shared" si="5"/>
        <v>78</v>
      </c>
      <c r="L165">
        <f t="shared" si="5"/>
        <v>96</v>
      </c>
      <c r="M165">
        <f t="shared" si="5"/>
        <v>116</v>
      </c>
      <c r="N165">
        <f t="shared" si="5"/>
        <v>138</v>
      </c>
    </row>
    <row r="166" spans="3:14" ht="12.75">
      <c r="C166" s="75">
        <v>50</v>
      </c>
      <c r="D166">
        <f t="shared" si="5"/>
        <v>10</v>
      </c>
      <c r="E166">
        <f t="shared" si="5"/>
        <v>13.8</v>
      </c>
      <c r="F166">
        <f t="shared" si="5"/>
        <v>19.2</v>
      </c>
      <c r="G166">
        <f t="shared" si="5"/>
        <v>26.2</v>
      </c>
      <c r="H166">
        <f t="shared" si="5"/>
        <v>34.8</v>
      </c>
      <c r="I166">
        <f t="shared" si="5"/>
        <v>45</v>
      </c>
      <c r="J166">
        <f t="shared" si="5"/>
        <v>56.8</v>
      </c>
      <c r="K166">
        <f t="shared" si="5"/>
        <v>70.2</v>
      </c>
      <c r="L166">
        <f t="shared" si="5"/>
        <v>85.2</v>
      </c>
      <c r="M166">
        <f t="shared" si="5"/>
        <v>101.8</v>
      </c>
      <c r="N166">
        <f t="shared" si="5"/>
        <v>120</v>
      </c>
    </row>
    <row r="167" spans="3:14" ht="12.75">
      <c r="C167" s="75">
        <v>60</v>
      </c>
      <c r="D167">
        <f t="shared" si="5"/>
        <v>12</v>
      </c>
      <c r="E167">
        <f t="shared" si="5"/>
        <v>15.666666666666666</v>
      </c>
      <c r="F167">
        <f t="shared" si="5"/>
        <v>20.666666666666668</v>
      </c>
      <c r="G167">
        <f t="shared" si="5"/>
        <v>27</v>
      </c>
      <c r="H167">
        <f t="shared" si="5"/>
        <v>34.666666666666664</v>
      </c>
      <c r="I167">
        <f t="shared" si="5"/>
        <v>43.666666666666664</v>
      </c>
      <c r="J167">
        <f t="shared" si="5"/>
        <v>54</v>
      </c>
      <c r="K167">
        <f t="shared" si="5"/>
        <v>65.66666666666667</v>
      </c>
      <c r="L167">
        <f t="shared" si="5"/>
        <v>78.66666666666667</v>
      </c>
      <c r="M167">
        <f t="shared" si="5"/>
        <v>93</v>
      </c>
      <c r="N167">
        <f t="shared" si="5"/>
        <v>108.66666666666667</v>
      </c>
    </row>
    <row r="168" spans="3:14" ht="12.75">
      <c r="C168" s="75">
        <v>70</v>
      </c>
      <c r="D168">
        <f t="shared" si="5"/>
        <v>14</v>
      </c>
      <c r="E168">
        <f t="shared" si="5"/>
        <v>17.571428571428573</v>
      </c>
      <c r="F168">
        <f t="shared" si="5"/>
        <v>22.285714285714285</v>
      </c>
      <c r="G168">
        <f t="shared" si="5"/>
        <v>28.142857142857142</v>
      </c>
      <c r="H168">
        <f t="shared" si="5"/>
        <v>35.142857142857146</v>
      </c>
      <c r="I168">
        <f t="shared" si="5"/>
        <v>43.285714285714285</v>
      </c>
      <c r="J168">
        <f t="shared" si="5"/>
        <v>52.57142857142857</v>
      </c>
      <c r="K168">
        <f t="shared" si="5"/>
        <v>63</v>
      </c>
      <c r="L168">
        <f t="shared" si="5"/>
        <v>74.57142857142857</v>
      </c>
      <c r="M168">
        <f t="shared" si="5"/>
        <v>87.28571428571429</v>
      </c>
      <c r="N168">
        <f t="shared" si="5"/>
        <v>101.14285714285714</v>
      </c>
    </row>
    <row r="169" spans="3:14" ht="12.75">
      <c r="C169" s="75">
        <v>80</v>
      </c>
      <c r="D169">
        <f t="shared" si="5"/>
        <v>16</v>
      </c>
      <c r="E169">
        <f t="shared" si="5"/>
        <v>19.5</v>
      </c>
      <c r="F169">
        <f t="shared" si="5"/>
        <v>24</v>
      </c>
      <c r="G169">
        <f t="shared" si="5"/>
        <v>29.5</v>
      </c>
      <c r="H169">
        <f t="shared" si="5"/>
        <v>36</v>
      </c>
      <c r="I169">
        <f t="shared" si="5"/>
        <v>43.5</v>
      </c>
      <c r="J169">
        <f t="shared" si="5"/>
        <v>52</v>
      </c>
      <c r="K169">
        <f t="shared" si="5"/>
        <v>61.5</v>
      </c>
      <c r="L169">
        <f t="shared" si="5"/>
        <v>72</v>
      </c>
      <c r="M169">
        <f t="shared" si="5"/>
        <v>83.5</v>
      </c>
      <c r="N169">
        <f t="shared" si="5"/>
        <v>96</v>
      </c>
    </row>
    <row r="170" spans="3:4" ht="12.75">
      <c r="C170" s="77"/>
      <c r="D170" s="77"/>
    </row>
    <row r="171" spans="3:4" ht="12.75">
      <c r="C171" s="77"/>
      <c r="D171" s="77"/>
    </row>
    <row r="172" spans="3:4" ht="12.75">
      <c r="C172" s="77"/>
      <c r="D172" s="77"/>
    </row>
    <row r="173" spans="3:4" ht="12.75">
      <c r="C173" s="77"/>
      <c r="D173" s="77"/>
    </row>
    <row r="174" spans="3:4" ht="12.75">
      <c r="C174" s="77"/>
      <c r="D174" s="77"/>
    </row>
    <row r="175" spans="3:4" ht="12.75">
      <c r="C175" s="77"/>
      <c r="D175" s="77"/>
    </row>
    <row r="176" spans="3:4" ht="12.75">
      <c r="C176" s="77"/>
      <c r="D176" s="77"/>
    </row>
    <row r="184" ht="15.75">
      <c r="B184" s="71" t="s">
        <v>102</v>
      </c>
    </row>
    <row r="185" ht="15">
      <c r="B185" t="s">
        <v>117</v>
      </c>
    </row>
    <row r="186" spans="2:3" ht="12.75">
      <c r="B186" s="4"/>
      <c r="C186" s="72" t="s">
        <v>33</v>
      </c>
    </row>
    <row r="187" spans="2:14" ht="12.75">
      <c r="B187" s="73" t="s">
        <v>34</v>
      </c>
      <c r="C187" s="17"/>
      <c r="D187" s="74">
        <v>0</v>
      </c>
      <c r="E187" s="74">
        <v>10</v>
      </c>
      <c r="F187" s="74">
        <v>20</v>
      </c>
      <c r="G187" s="74">
        <v>30</v>
      </c>
      <c r="H187" s="74">
        <v>40</v>
      </c>
      <c r="I187" s="74">
        <v>50</v>
      </c>
      <c r="J187" s="74">
        <v>60</v>
      </c>
      <c r="K187" s="74">
        <v>70</v>
      </c>
      <c r="L187" s="74">
        <v>80</v>
      </c>
      <c r="M187" s="74">
        <v>90</v>
      </c>
      <c r="N187" s="74">
        <v>100</v>
      </c>
    </row>
    <row r="188" spans="3:14" ht="12.75">
      <c r="C188" s="75">
        <v>0</v>
      </c>
      <c r="D188">
        <f aca="true" t="shared" si="6" ref="D188:N196">(0.2*($C188^2)+0.3*$C188+0.4*2*(D$160^1))</f>
        <v>0</v>
      </c>
      <c r="E188">
        <f t="shared" si="6"/>
        <v>8</v>
      </c>
      <c r="F188">
        <f t="shared" si="6"/>
        <v>16</v>
      </c>
      <c r="G188">
        <f t="shared" si="6"/>
        <v>24</v>
      </c>
      <c r="H188">
        <f t="shared" si="6"/>
        <v>32</v>
      </c>
      <c r="I188">
        <f t="shared" si="6"/>
        <v>40</v>
      </c>
      <c r="J188">
        <f t="shared" si="6"/>
        <v>48</v>
      </c>
      <c r="K188">
        <f t="shared" si="6"/>
        <v>56</v>
      </c>
      <c r="L188">
        <f t="shared" si="6"/>
        <v>64</v>
      </c>
      <c r="M188">
        <f t="shared" si="6"/>
        <v>72</v>
      </c>
      <c r="N188">
        <f t="shared" si="6"/>
        <v>80</v>
      </c>
    </row>
    <row r="189" spans="3:14" ht="12.75">
      <c r="C189" s="75">
        <v>10</v>
      </c>
      <c r="D189">
        <f t="shared" si="6"/>
        <v>23</v>
      </c>
      <c r="E189">
        <f t="shared" si="6"/>
        <v>31</v>
      </c>
      <c r="F189">
        <f t="shared" si="6"/>
        <v>39</v>
      </c>
      <c r="G189">
        <f t="shared" si="6"/>
        <v>47</v>
      </c>
      <c r="H189">
        <f t="shared" si="6"/>
        <v>55</v>
      </c>
      <c r="I189">
        <f t="shared" si="6"/>
        <v>63</v>
      </c>
      <c r="J189">
        <f t="shared" si="6"/>
        <v>71</v>
      </c>
      <c r="K189">
        <f t="shared" si="6"/>
        <v>79</v>
      </c>
      <c r="L189">
        <f t="shared" si="6"/>
        <v>87</v>
      </c>
      <c r="M189">
        <f t="shared" si="6"/>
        <v>95</v>
      </c>
      <c r="N189">
        <f t="shared" si="6"/>
        <v>103</v>
      </c>
    </row>
    <row r="190" spans="3:14" ht="12.75">
      <c r="C190" s="75">
        <v>20</v>
      </c>
      <c r="D190">
        <f t="shared" si="6"/>
        <v>86</v>
      </c>
      <c r="E190">
        <f t="shared" si="6"/>
        <v>94</v>
      </c>
      <c r="F190">
        <f t="shared" si="6"/>
        <v>102</v>
      </c>
      <c r="G190">
        <f t="shared" si="6"/>
        <v>110</v>
      </c>
      <c r="H190">
        <f t="shared" si="6"/>
        <v>118</v>
      </c>
      <c r="I190">
        <f t="shared" si="6"/>
        <v>126</v>
      </c>
      <c r="J190">
        <f t="shared" si="6"/>
        <v>134</v>
      </c>
      <c r="K190">
        <f t="shared" si="6"/>
        <v>142</v>
      </c>
      <c r="L190">
        <f t="shared" si="6"/>
        <v>150</v>
      </c>
      <c r="M190">
        <f t="shared" si="6"/>
        <v>158</v>
      </c>
      <c r="N190">
        <f t="shared" si="6"/>
        <v>166</v>
      </c>
    </row>
    <row r="191" spans="3:14" ht="12.75">
      <c r="C191" s="75">
        <v>30</v>
      </c>
      <c r="D191">
        <f t="shared" si="6"/>
        <v>189</v>
      </c>
      <c r="E191">
        <f t="shared" si="6"/>
        <v>197</v>
      </c>
      <c r="F191">
        <f t="shared" si="6"/>
        <v>205</v>
      </c>
      <c r="G191">
        <f t="shared" si="6"/>
        <v>213</v>
      </c>
      <c r="H191">
        <f t="shared" si="6"/>
        <v>221</v>
      </c>
      <c r="I191">
        <f t="shared" si="6"/>
        <v>229</v>
      </c>
      <c r="J191">
        <f t="shared" si="6"/>
        <v>237</v>
      </c>
      <c r="K191">
        <f t="shared" si="6"/>
        <v>245</v>
      </c>
      <c r="L191">
        <f t="shared" si="6"/>
        <v>253</v>
      </c>
      <c r="M191">
        <f t="shared" si="6"/>
        <v>261</v>
      </c>
      <c r="N191">
        <f t="shared" si="6"/>
        <v>269</v>
      </c>
    </row>
    <row r="192" spans="3:14" ht="12.75">
      <c r="C192" s="75">
        <v>40</v>
      </c>
      <c r="D192">
        <f t="shared" si="6"/>
        <v>332</v>
      </c>
      <c r="E192">
        <f t="shared" si="6"/>
        <v>340</v>
      </c>
      <c r="F192">
        <f t="shared" si="6"/>
        <v>348</v>
      </c>
      <c r="G192">
        <f t="shared" si="6"/>
        <v>356</v>
      </c>
      <c r="H192">
        <f t="shared" si="6"/>
        <v>364</v>
      </c>
      <c r="I192">
        <f t="shared" si="6"/>
        <v>372</v>
      </c>
      <c r="J192">
        <f t="shared" si="6"/>
        <v>380</v>
      </c>
      <c r="K192">
        <f t="shared" si="6"/>
        <v>388</v>
      </c>
      <c r="L192">
        <f t="shared" si="6"/>
        <v>396</v>
      </c>
      <c r="M192">
        <f t="shared" si="6"/>
        <v>404</v>
      </c>
      <c r="N192">
        <f t="shared" si="6"/>
        <v>412</v>
      </c>
    </row>
    <row r="193" spans="3:14" ht="12.75">
      <c r="C193" s="75">
        <v>50</v>
      </c>
      <c r="D193">
        <f t="shared" si="6"/>
        <v>515</v>
      </c>
      <c r="E193">
        <f t="shared" si="6"/>
        <v>523</v>
      </c>
      <c r="F193">
        <f t="shared" si="6"/>
        <v>531</v>
      </c>
      <c r="G193">
        <f t="shared" si="6"/>
        <v>539</v>
      </c>
      <c r="H193">
        <f t="shared" si="6"/>
        <v>547</v>
      </c>
      <c r="I193">
        <f t="shared" si="6"/>
        <v>555</v>
      </c>
      <c r="J193">
        <f t="shared" si="6"/>
        <v>563</v>
      </c>
      <c r="K193">
        <f t="shared" si="6"/>
        <v>571</v>
      </c>
      <c r="L193">
        <f t="shared" si="6"/>
        <v>579</v>
      </c>
      <c r="M193">
        <f t="shared" si="6"/>
        <v>587</v>
      </c>
      <c r="N193">
        <f t="shared" si="6"/>
        <v>595</v>
      </c>
    </row>
    <row r="194" spans="3:14" ht="12.75">
      <c r="C194" s="75">
        <v>60</v>
      </c>
      <c r="D194">
        <f t="shared" si="6"/>
        <v>738</v>
      </c>
      <c r="E194">
        <f t="shared" si="6"/>
        <v>746</v>
      </c>
      <c r="F194">
        <f t="shared" si="6"/>
        <v>754</v>
      </c>
      <c r="G194">
        <f t="shared" si="6"/>
        <v>762</v>
      </c>
      <c r="H194">
        <f t="shared" si="6"/>
        <v>770</v>
      </c>
      <c r="I194">
        <f t="shared" si="6"/>
        <v>778</v>
      </c>
      <c r="J194">
        <f t="shared" si="6"/>
        <v>786</v>
      </c>
      <c r="K194">
        <f t="shared" si="6"/>
        <v>794</v>
      </c>
      <c r="L194">
        <f t="shared" si="6"/>
        <v>802</v>
      </c>
      <c r="M194">
        <f t="shared" si="6"/>
        <v>810</v>
      </c>
      <c r="N194">
        <f t="shared" si="6"/>
        <v>818</v>
      </c>
    </row>
    <row r="195" spans="3:14" ht="12.75">
      <c r="C195" s="75">
        <v>70</v>
      </c>
      <c r="D195">
        <f t="shared" si="6"/>
        <v>1001</v>
      </c>
      <c r="E195">
        <f t="shared" si="6"/>
        <v>1009</v>
      </c>
      <c r="F195">
        <f t="shared" si="6"/>
        <v>1017</v>
      </c>
      <c r="G195">
        <f t="shared" si="6"/>
        <v>1025</v>
      </c>
      <c r="H195">
        <f t="shared" si="6"/>
        <v>1033</v>
      </c>
      <c r="I195">
        <f t="shared" si="6"/>
        <v>1041</v>
      </c>
      <c r="J195">
        <f t="shared" si="6"/>
        <v>1049</v>
      </c>
      <c r="K195">
        <f t="shared" si="6"/>
        <v>1057</v>
      </c>
      <c r="L195">
        <f t="shared" si="6"/>
        <v>1065</v>
      </c>
      <c r="M195">
        <f t="shared" si="6"/>
        <v>1073</v>
      </c>
      <c r="N195">
        <f t="shared" si="6"/>
        <v>1081</v>
      </c>
    </row>
    <row r="196" spans="3:14" ht="12.75">
      <c r="C196" s="75">
        <v>80</v>
      </c>
      <c r="D196">
        <f t="shared" si="6"/>
        <v>1304</v>
      </c>
      <c r="E196">
        <f t="shared" si="6"/>
        <v>1312</v>
      </c>
      <c r="F196">
        <f t="shared" si="6"/>
        <v>1320</v>
      </c>
      <c r="G196">
        <f t="shared" si="6"/>
        <v>1328</v>
      </c>
      <c r="H196">
        <f t="shared" si="6"/>
        <v>1336</v>
      </c>
      <c r="I196">
        <f t="shared" si="6"/>
        <v>1344</v>
      </c>
      <c r="J196">
        <f t="shared" si="6"/>
        <v>1352</v>
      </c>
      <c r="K196">
        <f t="shared" si="6"/>
        <v>1360</v>
      </c>
      <c r="L196">
        <f t="shared" si="6"/>
        <v>1368</v>
      </c>
      <c r="M196">
        <f t="shared" si="6"/>
        <v>1376</v>
      </c>
      <c r="N196">
        <f t="shared" si="6"/>
        <v>1384</v>
      </c>
    </row>
    <row r="215" ht="12.75">
      <c r="B215" t="s">
        <v>103</v>
      </c>
    </row>
    <row r="216" ht="15">
      <c r="B216" t="s">
        <v>117</v>
      </c>
    </row>
    <row r="218" spans="2:3" ht="12.75">
      <c r="B218" s="4"/>
      <c r="C218" s="72" t="s">
        <v>33</v>
      </c>
    </row>
    <row r="219" spans="2:14" ht="12.75">
      <c r="B219" s="73" t="s">
        <v>34</v>
      </c>
      <c r="C219" s="17"/>
      <c r="D219" s="74">
        <v>0</v>
      </c>
      <c r="E219" s="74">
        <v>10</v>
      </c>
      <c r="F219" s="74">
        <v>20</v>
      </c>
      <c r="G219" s="74">
        <v>30</v>
      </c>
      <c r="H219" s="74">
        <v>40</v>
      </c>
      <c r="I219" s="74">
        <v>50</v>
      </c>
      <c r="J219" s="74">
        <v>60</v>
      </c>
      <c r="K219" s="74">
        <v>70</v>
      </c>
      <c r="L219" s="74">
        <v>80</v>
      </c>
      <c r="M219" s="74">
        <v>90</v>
      </c>
      <c r="N219" s="74">
        <v>100</v>
      </c>
    </row>
    <row r="220" spans="3:14" ht="12.75">
      <c r="C220" s="75">
        <v>0</v>
      </c>
      <c r="D220">
        <f aca="true" t="shared" si="7" ref="D220:N228">(0.2*2*($C220^1)+0.3*D$219+0.4*(D$219^2))</f>
        <v>0</v>
      </c>
      <c r="E220">
        <f t="shared" si="7"/>
        <v>43</v>
      </c>
      <c r="F220">
        <f t="shared" si="7"/>
        <v>166</v>
      </c>
      <c r="G220">
        <f t="shared" si="7"/>
        <v>369</v>
      </c>
      <c r="H220">
        <f t="shared" si="7"/>
        <v>652</v>
      </c>
      <c r="I220">
        <f t="shared" si="7"/>
        <v>1015</v>
      </c>
      <c r="J220">
        <f t="shared" si="7"/>
        <v>1458</v>
      </c>
      <c r="K220">
        <f t="shared" si="7"/>
        <v>1981</v>
      </c>
      <c r="L220">
        <f t="shared" si="7"/>
        <v>2584</v>
      </c>
      <c r="M220">
        <f t="shared" si="7"/>
        <v>3267</v>
      </c>
      <c r="N220">
        <f t="shared" si="7"/>
        <v>4030</v>
      </c>
    </row>
    <row r="221" spans="3:14" ht="12.75">
      <c r="C221" s="75">
        <v>10</v>
      </c>
      <c r="D221">
        <f t="shared" si="7"/>
        <v>4</v>
      </c>
      <c r="E221">
        <f t="shared" si="7"/>
        <v>47</v>
      </c>
      <c r="F221">
        <f t="shared" si="7"/>
        <v>170</v>
      </c>
      <c r="G221">
        <f t="shared" si="7"/>
        <v>373</v>
      </c>
      <c r="H221">
        <f t="shared" si="7"/>
        <v>656</v>
      </c>
      <c r="I221">
        <f t="shared" si="7"/>
        <v>1019</v>
      </c>
      <c r="J221">
        <f t="shared" si="7"/>
        <v>1462</v>
      </c>
      <c r="K221">
        <f t="shared" si="7"/>
        <v>1985</v>
      </c>
      <c r="L221">
        <f t="shared" si="7"/>
        <v>2588</v>
      </c>
      <c r="M221">
        <f t="shared" si="7"/>
        <v>3271</v>
      </c>
      <c r="N221">
        <f t="shared" si="7"/>
        <v>4034</v>
      </c>
    </row>
    <row r="222" spans="3:14" ht="12.75">
      <c r="C222" s="75">
        <v>20</v>
      </c>
      <c r="D222">
        <f t="shared" si="7"/>
        <v>8</v>
      </c>
      <c r="E222">
        <f t="shared" si="7"/>
        <v>51</v>
      </c>
      <c r="F222">
        <f t="shared" si="7"/>
        <v>174</v>
      </c>
      <c r="G222">
        <f t="shared" si="7"/>
        <v>377</v>
      </c>
      <c r="H222">
        <f t="shared" si="7"/>
        <v>660</v>
      </c>
      <c r="I222">
        <f t="shared" si="7"/>
        <v>1023</v>
      </c>
      <c r="J222">
        <f t="shared" si="7"/>
        <v>1466</v>
      </c>
      <c r="K222">
        <f t="shared" si="7"/>
        <v>1989</v>
      </c>
      <c r="L222">
        <f t="shared" si="7"/>
        <v>2592</v>
      </c>
      <c r="M222">
        <f t="shared" si="7"/>
        <v>3275</v>
      </c>
      <c r="N222">
        <f t="shared" si="7"/>
        <v>4038</v>
      </c>
    </row>
    <row r="223" spans="3:14" ht="12.75">
      <c r="C223" s="75">
        <v>30</v>
      </c>
      <c r="D223">
        <f t="shared" si="7"/>
        <v>12</v>
      </c>
      <c r="E223">
        <f t="shared" si="7"/>
        <v>55</v>
      </c>
      <c r="F223">
        <f t="shared" si="7"/>
        <v>178</v>
      </c>
      <c r="G223">
        <f t="shared" si="7"/>
        <v>381</v>
      </c>
      <c r="H223">
        <f t="shared" si="7"/>
        <v>664</v>
      </c>
      <c r="I223">
        <f t="shared" si="7"/>
        <v>1027</v>
      </c>
      <c r="J223">
        <f t="shared" si="7"/>
        <v>1470</v>
      </c>
      <c r="K223">
        <f t="shared" si="7"/>
        <v>1993</v>
      </c>
      <c r="L223">
        <f t="shared" si="7"/>
        <v>2596</v>
      </c>
      <c r="M223">
        <f t="shared" si="7"/>
        <v>3279</v>
      </c>
      <c r="N223">
        <f t="shared" si="7"/>
        <v>4042</v>
      </c>
    </row>
    <row r="224" spans="3:14" ht="12.75">
      <c r="C224" s="75">
        <v>40</v>
      </c>
      <c r="D224">
        <f t="shared" si="7"/>
        <v>16</v>
      </c>
      <c r="E224">
        <f t="shared" si="7"/>
        <v>59</v>
      </c>
      <c r="F224">
        <f t="shared" si="7"/>
        <v>182</v>
      </c>
      <c r="G224">
        <f t="shared" si="7"/>
        <v>385</v>
      </c>
      <c r="H224">
        <f t="shared" si="7"/>
        <v>668</v>
      </c>
      <c r="I224">
        <f t="shared" si="7"/>
        <v>1031</v>
      </c>
      <c r="J224">
        <f t="shared" si="7"/>
        <v>1474</v>
      </c>
      <c r="K224">
        <f t="shared" si="7"/>
        <v>1997</v>
      </c>
      <c r="L224">
        <f t="shared" si="7"/>
        <v>2600</v>
      </c>
      <c r="M224">
        <f t="shared" si="7"/>
        <v>3283</v>
      </c>
      <c r="N224">
        <f t="shared" si="7"/>
        <v>4046</v>
      </c>
    </row>
    <row r="225" spans="3:14" ht="12.75">
      <c r="C225" s="75">
        <v>50</v>
      </c>
      <c r="D225">
        <f t="shared" si="7"/>
        <v>20</v>
      </c>
      <c r="E225">
        <f t="shared" si="7"/>
        <v>63</v>
      </c>
      <c r="F225">
        <f t="shared" si="7"/>
        <v>186</v>
      </c>
      <c r="G225">
        <f t="shared" si="7"/>
        <v>389</v>
      </c>
      <c r="H225">
        <f t="shared" si="7"/>
        <v>672</v>
      </c>
      <c r="I225">
        <f t="shared" si="7"/>
        <v>1035</v>
      </c>
      <c r="J225">
        <f t="shared" si="7"/>
        <v>1478</v>
      </c>
      <c r="K225">
        <f t="shared" si="7"/>
        <v>2001</v>
      </c>
      <c r="L225">
        <f t="shared" si="7"/>
        <v>2604</v>
      </c>
      <c r="M225">
        <f t="shared" si="7"/>
        <v>3287</v>
      </c>
      <c r="N225">
        <f t="shared" si="7"/>
        <v>4050</v>
      </c>
    </row>
    <row r="226" spans="3:14" ht="12.75">
      <c r="C226" s="75">
        <v>60</v>
      </c>
      <c r="D226">
        <f t="shared" si="7"/>
        <v>24</v>
      </c>
      <c r="E226">
        <f t="shared" si="7"/>
        <v>67</v>
      </c>
      <c r="F226">
        <f t="shared" si="7"/>
        <v>190</v>
      </c>
      <c r="G226">
        <f t="shared" si="7"/>
        <v>393</v>
      </c>
      <c r="H226">
        <f t="shared" si="7"/>
        <v>676</v>
      </c>
      <c r="I226">
        <f t="shared" si="7"/>
        <v>1039</v>
      </c>
      <c r="J226">
        <f t="shared" si="7"/>
        <v>1482</v>
      </c>
      <c r="K226">
        <f t="shared" si="7"/>
        <v>2005</v>
      </c>
      <c r="L226">
        <f t="shared" si="7"/>
        <v>2608</v>
      </c>
      <c r="M226">
        <f t="shared" si="7"/>
        <v>3291</v>
      </c>
      <c r="N226">
        <f t="shared" si="7"/>
        <v>4054</v>
      </c>
    </row>
    <row r="227" spans="3:14" ht="12.75">
      <c r="C227" s="75">
        <v>70</v>
      </c>
      <c r="D227">
        <f t="shared" si="7"/>
        <v>28</v>
      </c>
      <c r="E227">
        <f t="shared" si="7"/>
        <v>71</v>
      </c>
      <c r="F227">
        <f t="shared" si="7"/>
        <v>194</v>
      </c>
      <c r="G227">
        <f t="shared" si="7"/>
        <v>397</v>
      </c>
      <c r="H227">
        <f t="shared" si="7"/>
        <v>680</v>
      </c>
      <c r="I227">
        <f t="shared" si="7"/>
        <v>1043</v>
      </c>
      <c r="J227">
        <f t="shared" si="7"/>
        <v>1486</v>
      </c>
      <c r="K227">
        <f t="shared" si="7"/>
        <v>2009</v>
      </c>
      <c r="L227">
        <f t="shared" si="7"/>
        <v>2612</v>
      </c>
      <c r="M227">
        <f t="shared" si="7"/>
        <v>3295</v>
      </c>
      <c r="N227">
        <f t="shared" si="7"/>
        <v>4058</v>
      </c>
    </row>
    <row r="228" spans="3:14" ht="12.75">
      <c r="C228" s="75">
        <v>80</v>
      </c>
      <c r="D228">
        <f t="shared" si="7"/>
        <v>32</v>
      </c>
      <c r="E228">
        <f t="shared" si="7"/>
        <v>75</v>
      </c>
      <c r="F228">
        <f t="shared" si="7"/>
        <v>198</v>
      </c>
      <c r="G228">
        <f t="shared" si="7"/>
        <v>401</v>
      </c>
      <c r="H228">
        <f t="shared" si="7"/>
        <v>684</v>
      </c>
      <c r="I228">
        <f t="shared" si="7"/>
        <v>1047</v>
      </c>
      <c r="J228">
        <f t="shared" si="7"/>
        <v>1490</v>
      </c>
      <c r="K228">
        <f t="shared" si="7"/>
        <v>2013</v>
      </c>
      <c r="L228">
        <f t="shared" si="7"/>
        <v>2616</v>
      </c>
      <c r="M228">
        <f t="shared" si="7"/>
        <v>3299</v>
      </c>
      <c r="N228">
        <f t="shared" si="7"/>
        <v>4062</v>
      </c>
    </row>
    <row r="232" spans="1:2" ht="15">
      <c r="A232" t="s">
        <v>111</v>
      </c>
      <c r="B232" t="s">
        <v>118</v>
      </c>
    </row>
    <row r="233" ht="12.75">
      <c r="A233" t="s">
        <v>114</v>
      </c>
    </row>
    <row r="234" spans="1:6" ht="12.75">
      <c r="A234" s="78" t="s">
        <v>34</v>
      </c>
      <c r="B234" s="78" t="s">
        <v>13</v>
      </c>
      <c r="C234" t="s">
        <v>112</v>
      </c>
      <c r="D234" t="s">
        <v>90</v>
      </c>
      <c r="E234" t="s">
        <v>43</v>
      </c>
      <c r="F234" t="s">
        <v>113</v>
      </c>
    </row>
    <row r="235" spans="1:19" ht="12.75">
      <c r="A235" s="78">
        <v>0</v>
      </c>
      <c r="B235" s="79">
        <f>120*A235+(7*A235*A235)-(1/3*A235*A235*A235)</f>
        <v>0</v>
      </c>
      <c r="C235" s="80">
        <f>120+14*A235-(A235^2)</f>
        <v>120</v>
      </c>
      <c r="D235" s="81">
        <f>120+(7*A235)-(1/3*A235^2)</f>
        <v>120</v>
      </c>
      <c r="F235" t="e">
        <f>(1/2)*($B$189*($A$194)*($A235^2))+($B$190*(#REF!)*($A235^3))+$A$194*$A235</f>
        <v>#REF!</v>
      </c>
      <c r="Q235" t="s">
        <v>104</v>
      </c>
      <c r="R235" t="s">
        <v>105</v>
      </c>
      <c r="S235" t="s">
        <v>106</v>
      </c>
    </row>
    <row r="236" spans="1:19" ht="12.75">
      <c r="A236" s="78">
        <v>1</v>
      </c>
      <c r="B236" s="79">
        <f aca="true" t="shared" si="8" ref="B236:B266">120*A236+(7*A236*A236)-(1/3*A236*A236*A236)</f>
        <v>126.66666666666667</v>
      </c>
      <c r="C236" s="80">
        <f aca="true" t="shared" si="9" ref="C236:C266">120+14*A236-(A236^2)</f>
        <v>133</v>
      </c>
      <c r="D236" s="81">
        <f aca="true" t="shared" si="10" ref="D236:D266">120+(7*A236)-(1/3*A236^2)</f>
        <v>126.66666666666667</v>
      </c>
      <c r="F236" t="e">
        <f>(1/2)*($B$189*($A$194)*($A236^2))+($B$190*(#REF!)*($A236^3))+$A$194*$A236</f>
        <v>#REF!</v>
      </c>
      <c r="G236" s="80" t="e">
        <f>$B$188*#REF!*$A235+$B$189*#REF!*($A235^2)+$B$190*#REF!*($A235^3)/(#REF!+$A235)</f>
        <v>#REF!</v>
      </c>
      <c r="K236" s="82" t="s">
        <v>109</v>
      </c>
      <c r="P236" s="83" t="s">
        <v>107</v>
      </c>
      <c r="Q236" s="84">
        <v>0</v>
      </c>
      <c r="R236" s="84">
        <v>1</v>
      </c>
      <c r="S236" s="84">
        <v>1</v>
      </c>
    </row>
    <row r="237" spans="1:19" ht="12.75">
      <c r="A237" s="78">
        <v>2</v>
      </c>
      <c r="B237" s="79">
        <f t="shared" si="8"/>
        <v>265.3333333333333</v>
      </c>
      <c r="C237" s="80">
        <f t="shared" si="9"/>
        <v>144</v>
      </c>
      <c r="D237" s="81">
        <f t="shared" si="10"/>
        <v>132.66666666666666</v>
      </c>
      <c r="F237" t="e">
        <f>(1/2)*($B$189*($A$194)*($A237^2))+($B$190*(#REF!)*($A237^3))+$A$194*$A237</f>
        <v>#REF!</v>
      </c>
      <c r="P237" s="83" t="s">
        <v>107</v>
      </c>
      <c r="Q237" s="84">
        <v>0.7</v>
      </c>
      <c r="R237" s="84">
        <v>1</v>
      </c>
      <c r="S237" s="84">
        <v>2</v>
      </c>
    </row>
    <row r="238" spans="1:19" ht="12.75">
      <c r="A238" s="78">
        <v>3</v>
      </c>
      <c r="B238" s="79">
        <f t="shared" si="8"/>
        <v>414</v>
      </c>
      <c r="C238" s="80">
        <f t="shared" si="9"/>
        <v>153</v>
      </c>
      <c r="D238" s="81">
        <f t="shared" si="10"/>
        <v>138</v>
      </c>
      <c r="F238" t="e">
        <f>(1/2)*($B$189*($A$194)*($A238^2))+($B$190*(#REF!)*($A238^3))+$A$194*$A238</f>
        <v>#REF!</v>
      </c>
      <c r="P238" s="83" t="s">
        <v>107</v>
      </c>
      <c r="Q238" s="85">
        <v>-0.03333333333333333</v>
      </c>
      <c r="R238" s="84">
        <v>1</v>
      </c>
      <c r="S238" s="84">
        <v>3</v>
      </c>
    </row>
    <row r="239" spans="1:6" ht="12.75">
      <c r="A239" s="78">
        <v>4</v>
      </c>
      <c r="B239" s="79">
        <f t="shared" si="8"/>
        <v>570.6666666666666</v>
      </c>
      <c r="C239" s="80">
        <f t="shared" si="9"/>
        <v>160</v>
      </c>
      <c r="D239" s="81">
        <f t="shared" si="10"/>
        <v>142.66666666666666</v>
      </c>
      <c r="F239" t="e">
        <f>(1/2)*($B$189*($A$194)*($A239^2))+($B$190*(#REF!)*($A239^3))+$A$194*$A239</f>
        <v>#REF!</v>
      </c>
    </row>
    <row r="240" spans="1:6" ht="12.75">
      <c r="A240" s="78">
        <v>5</v>
      </c>
      <c r="B240" s="79">
        <f t="shared" si="8"/>
        <v>733.3333333333334</v>
      </c>
      <c r="C240" s="80">
        <f t="shared" si="9"/>
        <v>165</v>
      </c>
      <c r="D240" s="81">
        <f t="shared" si="10"/>
        <v>146.66666666666666</v>
      </c>
      <c r="F240" t="e">
        <f>(1/2)*($B$189*($A$194)*($A240^2))+($B$190*(#REF!)*($A240^3))+$A$194*$A240</f>
        <v>#REF!</v>
      </c>
    </row>
    <row r="241" spans="1:6" ht="12.75">
      <c r="A241" s="78">
        <v>6</v>
      </c>
      <c r="B241" s="79">
        <f t="shared" si="8"/>
        <v>900</v>
      </c>
      <c r="C241" s="80">
        <f t="shared" si="9"/>
        <v>168</v>
      </c>
      <c r="D241" s="81">
        <f t="shared" si="10"/>
        <v>150</v>
      </c>
      <c r="F241" t="e">
        <f>(1/2)*($B$189*($A$194)*($A241^2))+($B$190*(#REF!)*($A241^3))+$A$194*$A241</f>
        <v>#REF!</v>
      </c>
    </row>
    <row r="242" spans="1:6" ht="12.75">
      <c r="A242" s="78">
        <v>7</v>
      </c>
      <c r="B242" s="79">
        <f t="shared" si="8"/>
        <v>1068.6666666666667</v>
      </c>
      <c r="C242" s="80">
        <f t="shared" si="9"/>
        <v>169</v>
      </c>
      <c r="D242" s="81">
        <f t="shared" si="10"/>
        <v>152.66666666666666</v>
      </c>
      <c r="F242" t="e">
        <f>(1/2)*($B$189*($A$194)*($A242^2))+($B$190*(#REF!)*($A242^3))+$A$194*$A242</f>
        <v>#REF!</v>
      </c>
    </row>
    <row r="243" spans="1:6" ht="12.75">
      <c r="A243" s="78">
        <v>8</v>
      </c>
      <c r="B243" s="79">
        <f t="shared" si="8"/>
        <v>1237.3333333333333</v>
      </c>
      <c r="C243" s="80">
        <f t="shared" si="9"/>
        <v>168</v>
      </c>
      <c r="D243" s="81">
        <f t="shared" si="10"/>
        <v>154.66666666666666</v>
      </c>
      <c r="F243" t="e">
        <f>(1/2)*($B$189*($A$194)*($A243^2))+($B$190*(#REF!)*($A243^3))+$A$194*$A243</f>
        <v>#REF!</v>
      </c>
    </row>
    <row r="244" spans="1:6" ht="12.75">
      <c r="A244" s="78">
        <v>9</v>
      </c>
      <c r="B244" s="79">
        <f t="shared" si="8"/>
        <v>1404</v>
      </c>
      <c r="C244" s="80">
        <f t="shared" si="9"/>
        <v>165</v>
      </c>
      <c r="D244" s="81">
        <f t="shared" si="10"/>
        <v>156</v>
      </c>
      <c r="F244" t="e">
        <f>(1/2)*($B$189*($A$194)*($A244^2))+($B$190*(#REF!)*($A244^3))+$A$194*$A244</f>
        <v>#REF!</v>
      </c>
    </row>
    <row r="245" spans="1:6" ht="12.75">
      <c r="A245" s="78">
        <v>10</v>
      </c>
      <c r="B245" s="79">
        <f t="shared" si="8"/>
        <v>1566.6666666666667</v>
      </c>
      <c r="C245" s="80">
        <f t="shared" si="9"/>
        <v>160</v>
      </c>
      <c r="D245" s="81">
        <f t="shared" si="10"/>
        <v>156.66666666666669</v>
      </c>
      <c r="F245" t="e">
        <f>(1/2)*($B$189*($A$194)*($A245^2))+($B$190*(#REF!)*($A245^3))+$A$194*$A245</f>
        <v>#REF!</v>
      </c>
    </row>
    <row r="246" spans="1:4" ht="12.75">
      <c r="A246" s="78">
        <v>10.5</v>
      </c>
      <c r="B246" s="79">
        <f t="shared" si="8"/>
        <v>1645.875</v>
      </c>
      <c r="C246" s="80">
        <f t="shared" si="9"/>
        <v>156.75</v>
      </c>
      <c r="D246" s="81">
        <f t="shared" si="10"/>
        <v>156.75</v>
      </c>
    </row>
    <row r="247" spans="1:6" ht="12.75">
      <c r="A247" s="78">
        <v>11</v>
      </c>
      <c r="B247" s="79">
        <f t="shared" si="8"/>
        <v>1723.3333333333335</v>
      </c>
      <c r="C247" s="80">
        <f t="shared" si="9"/>
        <v>153</v>
      </c>
      <c r="D247" s="81">
        <f t="shared" si="10"/>
        <v>156.66666666666669</v>
      </c>
      <c r="F247" t="e">
        <f>(1/2)*($B$189*($A$194)*($A247^2))+($B$190*(#REF!)*($A247^3))+$A$194*$A247</f>
        <v>#REF!</v>
      </c>
    </row>
    <row r="248" spans="1:6" ht="12.75">
      <c r="A248" s="78">
        <v>12</v>
      </c>
      <c r="B248" s="79">
        <f t="shared" si="8"/>
        <v>1872</v>
      </c>
      <c r="C248" s="80">
        <f t="shared" si="9"/>
        <v>144</v>
      </c>
      <c r="D248" s="81">
        <f t="shared" si="10"/>
        <v>156</v>
      </c>
      <c r="F248" t="e">
        <f>(1/2)*($B$189*($A$194)*($A248^2))+($B$190*(#REF!)*($A248^3))+$A$194*$A248</f>
        <v>#REF!</v>
      </c>
    </row>
    <row r="249" spans="1:6" ht="12.75">
      <c r="A249" s="78">
        <v>13</v>
      </c>
      <c r="B249" s="79">
        <f t="shared" si="8"/>
        <v>2010.6666666666667</v>
      </c>
      <c r="C249" s="80">
        <f t="shared" si="9"/>
        <v>133</v>
      </c>
      <c r="D249" s="81">
        <f t="shared" si="10"/>
        <v>154.66666666666669</v>
      </c>
      <c r="F249" t="e">
        <f>(1/2)*($B$189*($A$194)*($A249^2))+($B$190*(#REF!)*($A249^3))+$A$194*$A249</f>
        <v>#REF!</v>
      </c>
    </row>
    <row r="250" spans="1:6" ht="12.75">
      <c r="A250" s="78">
        <v>14</v>
      </c>
      <c r="B250" s="79">
        <f t="shared" si="8"/>
        <v>2137.3333333333335</v>
      </c>
      <c r="C250" s="80">
        <f t="shared" si="9"/>
        <v>120</v>
      </c>
      <c r="D250" s="81">
        <f t="shared" si="10"/>
        <v>152.66666666666669</v>
      </c>
      <c r="F250" t="e">
        <f>(1/2)*($B$189*($A$194)*($A250^2))+($B$190*(#REF!)*($A250^3))+$A$194*$A250</f>
        <v>#REF!</v>
      </c>
    </row>
    <row r="251" spans="1:6" ht="12.75">
      <c r="A251" s="78">
        <v>15</v>
      </c>
      <c r="B251" s="79">
        <f t="shared" si="8"/>
        <v>2250</v>
      </c>
      <c r="C251" s="80">
        <f t="shared" si="9"/>
        <v>105</v>
      </c>
      <c r="D251" s="81">
        <f t="shared" si="10"/>
        <v>150</v>
      </c>
      <c r="F251" t="e">
        <f>(1/2)*($B$189*($A$194)*($A251^2))+($B$190*(#REF!)*($A251^3))+$A$194*$A251</f>
        <v>#REF!</v>
      </c>
    </row>
    <row r="252" spans="1:6" ht="12.75">
      <c r="A252" s="78">
        <v>16</v>
      </c>
      <c r="B252" s="79">
        <f t="shared" si="8"/>
        <v>2346.666666666667</v>
      </c>
      <c r="C252" s="80">
        <f t="shared" si="9"/>
        <v>88</v>
      </c>
      <c r="D252" s="81">
        <f t="shared" si="10"/>
        <v>146.66666666666669</v>
      </c>
      <c r="F252" t="e">
        <f>(1/2)*($B$189*($A$194)*($A252^2))+($B$190*(#REF!)*($A252^3))+$A$194*$A252</f>
        <v>#REF!</v>
      </c>
    </row>
    <row r="253" spans="1:6" ht="12.75">
      <c r="A253" s="78">
        <v>17</v>
      </c>
      <c r="B253" s="79">
        <f t="shared" si="8"/>
        <v>2425.3333333333335</v>
      </c>
      <c r="C253" s="80">
        <f t="shared" si="9"/>
        <v>69</v>
      </c>
      <c r="D253" s="81">
        <f t="shared" si="10"/>
        <v>142.66666666666669</v>
      </c>
      <c r="F253" t="e">
        <f>(1/2)*($B$189*($A$194)*($A253^2))+($B$190*(#REF!)*($A253^3))+$A$194*$A253</f>
        <v>#REF!</v>
      </c>
    </row>
    <row r="254" spans="1:6" ht="12.75">
      <c r="A254" s="78">
        <v>18</v>
      </c>
      <c r="B254" s="79">
        <f t="shared" si="8"/>
        <v>2484</v>
      </c>
      <c r="C254" s="80">
        <f t="shared" si="9"/>
        <v>48</v>
      </c>
      <c r="D254" s="81">
        <f t="shared" si="10"/>
        <v>138</v>
      </c>
      <c r="F254" t="e">
        <f>(1/2)*($B$189*($A$194)*($A254^2))+($B$190*(#REF!)*($A254^3))+$A$194*$A254</f>
        <v>#REF!</v>
      </c>
    </row>
    <row r="255" spans="1:6" ht="12.75">
      <c r="A255" s="78">
        <v>19</v>
      </c>
      <c r="B255" s="79">
        <f t="shared" si="8"/>
        <v>2520.666666666667</v>
      </c>
      <c r="C255" s="80">
        <f t="shared" si="9"/>
        <v>25</v>
      </c>
      <c r="D255" s="81">
        <f t="shared" si="10"/>
        <v>132.66666666666669</v>
      </c>
      <c r="F255" t="e">
        <f>(1/2)*($B$189*($A$194)*($A255^2))+($B$190*(#REF!)*($A255^3))+$A$194*$A255</f>
        <v>#REF!</v>
      </c>
    </row>
    <row r="256" spans="1:6" ht="12.75">
      <c r="A256" s="78">
        <v>20</v>
      </c>
      <c r="B256" s="79">
        <f t="shared" si="8"/>
        <v>2533.333333333334</v>
      </c>
      <c r="C256" s="80">
        <f t="shared" si="9"/>
        <v>0</v>
      </c>
      <c r="D256" s="81">
        <f t="shared" si="10"/>
        <v>126.66666666666669</v>
      </c>
      <c r="F256" t="e">
        <f>(1/2)*($B$189*($A$194)*($A256^2))+($B$190*(#REF!)*($A256^3))+$A$194*$A256</f>
        <v>#REF!</v>
      </c>
    </row>
    <row r="257" spans="1:6" ht="12.75">
      <c r="A257" s="78">
        <v>21</v>
      </c>
      <c r="B257" s="79">
        <f t="shared" si="8"/>
        <v>2520</v>
      </c>
      <c r="C257" s="80">
        <f t="shared" si="9"/>
        <v>-27</v>
      </c>
      <c r="D257" s="81">
        <f t="shared" si="10"/>
        <v>120</v>
      </c>
      <c r="F257" t="e">
        <f>(1/2)*($B$189*($A$194)*($A257^2))+($B$190*(#REF!)*($A257^3))+$A$194*$A257</f>
        <v>#REF!</v>
      </c>
    </row>
    <row r="258" spans="1:6" ht="12.75">
      <c r="A258" s="78">
        <v>22</v>
      </c>
      <c r="B258" s="79">
        <f t="shared" si="8"/>
        <v>2478.666666666667</v>
      </c>
      <c r="C258" s="80">
        <f t="shared" si="9"/>
        <v>-56</v>
      </c>
      <c r="D258" s="81">
        <f t="shared" si="10"/>
        <v>112.66666666666669</v>
      </c>
      <c r="F258" t="e">
        <f>(1/2)*($B$189*($A$194)*($A258^2))+($B$190*(#REF!)*($A258^3))+$A$194*$A258</f>
        <v>#REF!</v>
      </c>
    </row>
    <row r="259" spans="1:6" ht="12.75">
      <c r="A259" s="78">
        <v>23</v>
      </c>
      <c r="B259" s="79">
        <f t="shared" si="8"/>
        <v>2407.333333333334</v>
      </c>
      <c r="C259" s="80">
        <f t="shared" si="9"/>
        <v>-87</v>
      </c>
      <c r="D259" s="81">
        <f t="shared" si="10"/>
        <v>104.66666666666669</v>
      </c>
      <c r="F259" t="e">
        <f>(1/2)*($B$189*($A$194)*($A259^2))+($B$190*(#REF!)*($A259^3))+$A$194*$A259</f>
        <v>#REF!</v>
      </c>
    </row>
    <row r="260" spans="1:14" ht="12.75">
      <c r="A260" s="78">
        <v>24</v>
      </c>
      <c r="B260" s="79">
        <f t="shared" si="8"/>
        <v>2304</v>
      </c>
      <c r="C260" s="80">
        <f t="shared" si="9"/>
        <v>-120</v>
      </c>
      <c r="D260" s="81">
        <f t="shared" si="10"/>
        <v>96</v>
      </c>
      <c r="F260" t="e">
        <f>(1/2)*($B$189*($A$194)*($A260^2))+($B$190*(#REF!)*($A260^3))+$A$194*$A260</f>
        <v>#REF!</v>
      </c>
      <c r="N260" t="s">
        <v>108</v>
      </c>
    </row>
    <row r="261" spans="1:11" ht="12.75">
      <c r="A261" s="78">
        <v>25</v>
      </c>
      <c r="B261" s="79">
        <f t="shared" si="8"/>
        <v>2166.666666666667</v>
      </c>
      <c r="C261" s="80">
        <f t="shared" si="9"/>
        <v>-155</v>
      </c>
      <c r="D261" s="81">
        <f t="shared" si="10"/>
        <v>86.66666666666669</v>
      </c>
      <c r="F261" t="e">
        <f>(1/2)*($B$189*($A$194)*($A261^2))+($B$190*(#REF!)*($A261^3))+$A$194*$A261</f>
        <v>#REF!</v>
      </c>
      <c r="K261" s="82" t="s">
        <v>110</v>
      </c>
    </row>
    <row r="262" spans="1:6" ht="12.75">
      <c r="A262" s="78">
        <v>26</v>
      </c>
      <c r="B262" s="79">
        <f t="shared" si="8"/>
        <v>1993.333333333334</v>
      </c>
      <c r="C262" s="80">
        <f t="shared" si="9"/>
        <v>-192</v>
      </c>
      <c r="D262" s="81">
        <f t="shared" si="10"/>
        <v>76.66666666666669</v>
      </c>
      <c r="F262" t="e">
        <f>(1/2)*($B$189*($A$194)*($A262^2))+($B$190*(#REF!)*($A262^3))+$A$194*$A262</f>
        <v>#REF!</v>
      </c>
    </row>
    <row r="263" spans="1:6" ht="12.75">
      <c r="A263" s="78">
        <v>27</v>
      </c>
      <c r="B263" s="79">
        <f t="shared" si="8"/>
        <v>1782</v>
      </c>
      <c r="C263" s="80">
        <f t="shared" si="9"/>
        <v>-231</v>
      </c>
      <c r="D263" s="81">
        <f t="shared" si="10"/>
        <v>66</v>
      </c>
      <c r="F263" t="e">
        <f>(1/2)*($B$189*($A$194)*($A263^2))+($B$190*(#REF!)*($A263^3))+$A$194*$A263</f>
        <v>#REF!</v>
      </c>
    </row>
    <row r="264" spans="1:6" ht="12.75">
      <c r="A264" s="78">
        <v>28</v>
      </c>
      <c r="B264" s="79">
        <f t="shared" si="8"/>
        <v>1530.666666666667</v>
      </c>
      <c r="C264" s="80">
        <f t="shared" si="9"/>
        <v>-272</v>
      </c>
      <c r="D264" s="81">
        <f t="shared" si="10"/>
        <v>54.666666666666686</v>
      </c>
      <c r="F264" t="e">
        <f>(1/2)*($B$189*($A$194)*($A264^2))+($B$190*(#REF!)*($A264^3))+$A$194*$A264</f>
        <v>#REF!</v>
      </c>
    </row>
    <row r="265" spans="1:6" ht="12.75">
      <c r="A265" s="78">
        <v>29</v>
      </c>
      <c r="B265" s="79">
        <f t="shared" si="8"/>
        <v>1237.333333333334</v>
      </c>
      <c r="C265" s="80">
        <f t="shared" si="9"/>
        <v>-315</v>
      </c>
      <c r="D265" s="81">
        <f t="shared" si="10"/>
        <v>42.666666666666686</v>
      </c>
      <c r="F265" t="e">
        <f>(1/2)*($B$189*($A$194)*($A265^2))+($B$190*(#REF!)*($A265^3))+$A$194*$A265</f>
        <v>#REF!</v>
      </c>
    </row>
    <row r="266" spans="1:6" ht="12.75">
      <c r="A266" s="78">
        <v>30</v>
      </c>
      <c r="B266" s="79">
        <f t="shared" si="8"/>
        <v>900</v>
      </c>
      <c r="C266" s="80">
        <f t="shared" si="9"/>
        <v>-360</v>
      </c>
      <c r="D266" s="81">
        <f t="shared" si="10"/>
        <v>30</v>
      </c>
      <c r="F266" t="e">
        <f>(1/2)*($B$189*($A$194)*($A266^2))+($B$190*(#REF!)*($A266^3))+$A$194*$A266</f>
        <v>#REF!</v>
      </c>
    </row>
    <row r="267" spans="1:3" ht="12.75">
      <c r="A267" s="78"/>
      <c r="B267" s="86"/>
      <c r="C267" s="80"/>
    </row>
    <row r="268" spans="1:3" ht="12.75">
      <c r="A268" s="78"/>
      <c r="B268" s="86"/>
      <c r="C268" s="80"/>
    </row>
    <row r="269" spans="1:3" ht="12.75">
      <c r="A269" s="78"/>
      <c r="B269" s="86"/>
      <c r="C269" s="80"/>
    </row>
    <row r="270" spans="1:3" ht="12.75">
      <c r="A270" s="78"/>
      <c r="B270" s="86"/>
      <c r="C270" s="80"/>
    </row>
    <row r="271" spans="1:3" ht="12.75">
      <c r="A271" s="78"/>
      <c r="B271" s="86"/>
      <c r="C271" s="80"/>
    </row>
    <row r="272" spans="1:3" ht="12.75">
      <c r="A272" s="78"/>
      <c r="B272" s="86"/>
      <c r="C272" s="80"/>
    </row>
    <row r="273" spans="1:3" ht="12.75">
      <c r="A273" s="78"/>
      <c r="B273" s="86"/>
      <c r="C273" s="80"/>
    </row>
    <row r="274" spans="1:3" ht="12.75">
      <c r="A274" s="78"/>
      <c r="B274" s="86"/>
      <c r="C274" s="80"/>
    </row>
    <row r="275" spans="2:3" ht="12.75">
      <c r="B275" s="80"/>
      <c r="C275" s="80"/>
    </row>
    <row r="282" spans="2:5" ht="12.75">
      <c r="B282" s="78"/>
      <c r="C282" s="83"/>
      <c r="E282" s="83"/>
    </row>
    <row r="283" spans="3:5" ht="12.75">
      <c r="C283" s="83"/>
      <c r="E283" s="83"/>
    </row>
    <row r="284" spans="3:5" ht="12.75">
      <c r="C284" s="83"/>
      <c r="E284" s="83"/>
    </row>
    <row r="285" spans="3:5" ht="12.75">
      <c r="C285" s="83"/>
      <c r="E285" s="83"/>
    </row>
    <row r="286" spans="3:5" ht="12.75">
      <c r="C286" s="83"/>
      <c r="E286" s="83"/>
    </row>
    <row r="287" spans="3:5" ht="12.75">
      <c r="C287" s="83"/>
      <c r="E287" s="83"/>
    </row>
    <row r="288" spans="3:5" ht="12.75">
      <c r="C288" s="83"/>
      <c r="E288" s="83"/>
    </row>
    <row r="289" ht="12.75">
      <c r="C289" s="83"/>
    </row>
    <row r="352" spans="5:7" ht="12.75">
      <c r="E352" s="4"/>
      <c r="F352" s="4"/>
      <c r="G352" s="4"/>
    </row>
    <row r="380" spans="3:53" ht="12.75"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7"/>
    </row>
    <row r="381" spans="3:53" ht="12.75"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  <c r="AT381" s="77"/>
      <c r="AU381" s="77"/>
      <c r="AV381" s="77"/>
      <c r="AW381" s="77"/>
      <c r="AX381" s="77"/>
      <c r="AY381" s="77"/>
      <c r="AZ381" s="77"/>
      <c r="BA381" s="77"/>
    </row>
    <row r="382" spans="3:53" ht="12.75"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</row>
    <row r="383" spans="3:53" ht="12.75">
      <c r="C383" s="77"/>
      <c r="D383" s="17"/>
      <c r="E383" s="1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7"/>
    </row>
    <row r="384" spans="3:53" ht="12.75">
      <c r="C384" s="77"/>
      <c r="D384" s="17"/>
      <c r="E384" s="1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</row>
    <row r="385" spans="3:53" ht="12.75"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7"/>
    </row>
    <row r="386" spans="3:53" ht="12.75"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7"/>
    </row>
    <row r="387" spans="3:53" ht="12.75"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7"/>
    </row>
    <row r="388" spans="3:53" ht="12.75"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  <c r="AR388" s="77"/>
      <c r="AS388" s="77"/>
      <c r="AT388" s="77"/>
      <c r="AU388" s="77"/>
      <c r="AV388" s="77"/>
      <c r="AW388" s="77"/>
      <c r="AX388" s="77"/>
      <c r="AY388" s="77"/>
      <c r="AZ388" s="77"/>
      <c r="BA388" s="77"/>
    </row>
    <row r="389" spans="3:53" ht="12.75"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  <c r="AR389" s="77"/>
      <c r="AS389" s="77"/>
      <c r="AT389" s="77"/>
      <c r="AU389" s="77"/>
      <c r="AV389" s="77"/>
      <c r="AW389" s="77"/>
      <c r="AX389" s="77"/>
      <c r="AY389" s="77"/>
      <c r="AZ389" s="77"/>
      <c r="BA389" s="77"/>
    </row>
    <row r="390" spans="3:53" ht="12.75"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  <c r="AT390" s="77"/>
      <c r="AU390" s="77"/>
      <c r="AV390" s="77"/>
      <c r="AW390" s="77"/>
      <c r="AX390" s="77"/>
      <c r="AY390" s="77"/>
      <c r="AZ390" s="77"/>
      <c r="BA390" s="77"/>
    </row>
    <row r="391" spans="3:53" ht="12.75"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</row>
    <row r="392" spans="3:53" ht="12.75"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  <c r="AT392" s="77"/>
      <c r="AU392" s="77"/>
      <c r="AV392" s="77"/>
      <c r="AW392" s="77"/>
      <c r="AX392" s="77"/>
      <c r="AY392" s="77"/>
      <c r="AZ392" s="77"/>
      <c r="BA392" s="77"/>
    </row>
    <row r="393" spans="3:53" ht="12.75"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7"/>
      <c r="AU393" s="77"/>
      <c r="AV393" s="77"/>
      <c r="AW393" s="77"/>
      <c r="AX393" s="77"/>
      <c r="AY393" s="77"/>
      <c r="AZ393" s="77"/>
      <c r="BA393" s="77"/>
    </row>
    <row r="394" spans="3:53" ht="12.75"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  <c r="AR394" s="77"/>
      <c r="AS394" s="77"/>
      <c r="AT394" s="77"/>
      <c r="AU394" s="77"/>
      <c r="AV394" s="77"/>
      <c r="AW394" s="77"/>
      <c r="AX394" s="77"/>
      <c r="AY394" s="77"/>
      <c r="AZ394" s="77"/>
      <c r="BA394" s="77"/>
    </row>
    <row r="395" spans="3:53" ht="12.75"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  <c r="AR395" s="77"/>
      <c r="AS395" s="77"/>
      <c r="AT395" s="77"/>
      <c r="AU395" s="77"/>
      <c r="AV395" s="77"/>
      <c r="AW395" s="77"/>
      <c r="AX395" s="77"/>
      <c r="AY395" s="77"/>
      <c r="AZ395" s="77"/>
      <c r="BA395" s="77"/>
    </row>
    <row r="396" spans="3:53" ht="12.75"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7"/>
    </row>
    <row r="397" spans="3:53" ht="12.75"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  <c r="AT397" s="77"/>
      <c r="AU397" s="77"/>
      <c r="AV397" s="77"/>
      <c r="AW397" s="77"/>
      <c r="AX397" s="77"/>
      <c r="AY397" s="77"/>
      <c r="AZ397" s="77"/>
      <c r="BA397" s="77"/>
    </row>
    <row r="398" spans="3:53" ht="12.75">
      <c r="C398" s="77"/>
      <c r="D398" s="17"/>
      <c r="E398" s="1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7"/>
      <c r="AU398" s="77"/>
      <c r="AV398" s="77"/>
      <c r="AW398" s="77"/>
      <c r="AX398" s="77"/>
      <c r="AY398" s="77"/>
      <c r="AZ398" s="77"/>
      <c r="BA398" s="77"/>
    </row>
    <row r="399" spans="3:53" ht="12.75">
      <c r="C399" s="77"/>
      <c r="D399" s="17"/>
      <c r="E399" s="1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  <c r="AZ399" s="77"/>
      <c r="BA399" s="77"/>
    </row>
    <row r="400" spans="3:53" ht="12.75"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  <c r="AT400" s="77"/>
      <c r="AU400" s="77"/>
      <c r="AV400" s="77"/>
      <c r="AW400" s="77"/>
      <c r="AX400" s="77"/>
      <c r="AY400" s="77"/>
      <c r="AZ400" s="77"/>
      <c r="BA400" s="77"/>
    </row>
    <row r="401" spans="3:53" ht="12.75"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  <c r="AT401" s="77"/>
      <c r="AU401" s="77"/>
      <c r="AV401" s="77"/>
      <c r="AW401" s="77"/>
      <c r="AX401" s="77"/>
      <c r="AY401" s="77"/>
      <c r="AZ401" s="77"/>
      <c r="BA401" s="77"/>
    </row>
    <row r="402" spans="3:53" ht="12.75"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</row>
    <row r="403" spans="3:53" ht="12.75"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  <c r="AT403" s="77"/>
      <c r="AU403" s="77"/>
      <c r="AV403" s="77"/>
      <c r="AW403" s="77"/>
      <c r="AX403" s="77"/>
      <c r="AY403" s="77"/>
      <c r="AZ403" s="77"/>
      <c r="BA403" s="77"/>
    </row>
    <row r="404" spans="3:53" ht="12.75"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</row>
    <row r="405" spans="3:53" ht="12.75"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77"/>
    </row>
    <row r="406" spans="3:53" ht="12.75"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7"/>
      <c r="AU406" s="77"/>
      <c r="AV406" s="77"/>
      <c r="AW406" s="77"/>
      <c r="AX406" s="77"/>
      <c r="AY406" s="77"/>
      <c r="AZ406" s="77"/>
      <c r="BA406" s="77"/>
    </row>
    <row r="407" spans="3:53" ht="12.75"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</row>
    <row r="408" spans="3:53" ht="12.75"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  <c r="AT408" s="77"/>
      <c r="AU408" s="77"/>
      <c r="AV408" s="77"/>
      <c r="AW408" s="77"/>
      <c r="AX408" s="77"/>
      <c r="AY408" s="77"/>
      <c r="AZ408" s="77"/>
      <c r="BA408" s="77"/>
    </row>
    <row r="409" spans="3:53" ht="12.75"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7"/>
      <c r="AU409" s="77"/>
      <c r="AV409" s="77"/>
      <c r="AW409" s="77"/>
      <c r="AX409" s="77"/>
      <c r="AY409" s="77"/>
      <c r="AZ409" s="77"/>
      <c r="BA409" s="77"/>
    </row>
    <row r="410" spans="3:53" ht="12.75"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  <c r="AZ410" s="77"/>
      <c r="BA410" s="77"/>
    </row>
    <row r="411" spans="3:53" ht="12.75"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  <c r="AT411" s="77"/>
      <c r="AU411" s="77"/>
      <c r="AV411" s="77"/>
      <c r="AW411" s="77"/>
      <c r="AX411" s="77"/>
      <c r="AY411" s="77"/>
      <c r="AZ411" s="77"/>
      <c r="BA411" s="77"/>
    </row>
    <row r="412" spans="3:53" ht="12.75"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  <c r="AT412" s="77"/>
      <c r="AU412" s="77"/>
      <c r="AV412" s="77"/>
      <c r="AW412" s="77"/>
      <c r="AX412" s="77"/>
      <c r="AY412" s="77"/>
      <c r="AZ412" s="77"/>
      <c r="BA412" s="77"/>
    </row>
    <row r="413" spans="3:53" ht="12.75"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  <c r="AT413" s="77"/>
      <c r="AU413" s="77"/>
      <c r="AV413" s="77"/>
      <c r="AW413" s="77"/>
      <c r="AX413" s="77"/>
      <c r="AY413" s="77"/>
      <c r="AZ413" s="77"/>
      <c r="BA413" s="77"/>
    </row>
    <row r="414" spans="3:53" ht="12.75"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  <c r="AT414" s="77"/>
      <c r="AU414" s="77"/>
      <c r="AV414" s="77"/>
      <c r="AW414" s="77"/>
      <c r="AX414" s="77"/>
      <c r="AY414" s="77"/>
      <c r="AZ414" s="77"/>
      <c r="BA414" s="77"/>
    </row>
    <row r="415" spans="3:53" ht="12.75"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  <c r="AT415" s="77"/>
      <c r="AU415" s="77"/>
      <c r="AV415" s="77"/>
      <c r="AW415" s="77"/>
      <c r="AX415" s="77"/>
      <c r="AY415" s="77"/>
      <c r="AZ415" s="77"/>
      <c r="BA415" s="77"/>
    </row>
    <row r="416" spans="3:53" ht="12.75"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</row>
    <row r="417" spans="3:53" ht="12.75"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  <c r="AR417" s="77"/>
      <c r="AS417" s="77"/>
      <c r="AT417" s="77"/>
      <c r="AU417" s="77"/>
      <c r="AV417" s="77"/>
      <c r="AW417" s="77"/>
      <c r="AX417" s="77"/>
      <c r="AY417" s="77"/>
      <c r="AZ417" s="77"/>
      <c r="BA417" s="77"/>
    </row>
    <row r="418" spans="3:53" ht="12.75"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  <c r="AR418" s="77"/>
      <c r="AS418" s="77"/>
      <c r="AT418" s="77"/>
      <c r="AU418" s="77"/>
      <c r="AV418" s="77"/>
      <c r="AW418" s="77"/>
      <c r="AX418" s="77"/>
      <c r="AY418" s="77"/>
      <c r="AZ418" s="77"/>
      <c r="BA418" s="77"/>
    </row>
    <row r="419" spans="3:53" ht="12.75"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  <c r="AT419" s="77"/>
      <c r="AU419" s="77"/>
      <c r="AV419" s="77"/>
      <c r="AW419" s="77"/>
      <c r="AX419" s="77"/>
      <c r="AY419" s="77"/>
      <c r="AZ419" s="77"/>
      <c r="BA419" s="77"/>
    </row>
    <row r="420" spans="3:53" ht="12.75"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  <c r="AR420" s="77"/>
      <c r="AS420" s="77"/>
      <c r="AT420" s="77"/>
      <c r="AU420" s="77"/>
      <c r="AV420" s="77"/>
      <c r="AW420" s="77"/>
      <c r="AX420" s="77"/>
      <c r="AY420" s="77"/>
      <c r="AZ420" s="77"/>
      <c r="BA420" s="77"/>
    </row>
    <row r="421" spans="3:53" ht="12.75"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  <c r="AT421" s="77"/>
      <c r="AU421" s="77"/>
      <c r="AV421" s="77"/>
      <c r="AW421" s="77"/>
      <c r="AX421" s="77"/>
      <c r="AY421" s="77"/>
      <c r="AZ421" s="77"/>
      <c r="BA421" s="77"/>
    </row>
    <row r="422" spans="3:53" ht="12.75"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  <c r="AS422" s="77"/>
      <c r="AT422" s="77"/>
      <c r="AU422" s="77"/>
      <c r="AV422" s="77"/>
      <c r="AW422" s="77"/>
      <c r="AX422" s="77"/>
      <c r="AY422" s="77"/>
      <c r="AZ422" s="77"/>
      <c r="BA422" s="77"/>
    </row>
    <row r="423" spans="3:53" ht="12.75"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  <c r="AT423" s="77"/>
      <c r="AU423" s="77"/>
      <c r="AV423" s="77"/>
      <c r="AW423" s="77"/>
      <c r="AX423" s="77"/>
      <c r="AY423" s="77"/>
      <c r="AZ423" s="77"/>
      <c r="BA423" s="77"/>
    </row>
    <row r="424" spans="3:53" ht="12.75"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  <c r="AT424" s="77"/>
      <c r="AU424" s="77"/>
      <c r="AV424" s="77"/>
      <c r="AW424" s="77"/>
      <c r="AX424" s="77"/>
      <c r="AY424" s="77"/>
      <c r="AZ424" s="77"/>
      <c r="BA424" s="77"/>
    </row>
    <row r="425" spans="3:53" ht="12.75"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  <c r="AT425" s="77"/>
      <c r="AU425" s="77"/>
      <c r="AV425" s="77"/>
      <c r="AW425" s="77"/>
      <c r="AX425" s="77"/>
      <c r="AY425" s="77"/>
      <c r="AZ425" s="77"/>
      <c r="BA425" s="77"/>
    </row>
    <row r="426" spans="3:53" ht="12.75"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  <c r="AR426" s="77"/>
      <c r="AS426" s="77"/>
      <c r="AT426" s="77"/>
      <c r="AU426" s="77"/>
      <c r="AV426" s="77"/>
      <c r="AW426" s="77"/>
      <c r="AX426" s="77"/>
      <c r="AY426" s="77"/>
      <c r="AZ426" s="77"/>
      <c r="BA426" s="77"/>
    </row>
    <row r="427" spans="3:53" ht="12.75"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  <c r="AT427" s="77"/>
      <c r="AU427" s="77"/>
      <c r="AV427" s="77"/>
      <c r="AW427" s="77"/>
      <c r="AX427" s="77"/>
      <c r="AY427" s="77"/>
      <c r="AZ427" s="77"/>
      <c r="BA427" s="77"/>
    </row>
    <row r="428" spans="3:53" ht="12.75"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  <c r="AT428" s="77"/>
      <c r="AU428" s="77"/>
      <c r="AV428" s="77"/>
      <c r="AW428" s="77"/>
      <c r="AX428" s="77"/>
      <c r="AY428" s="77"/>
      <c r="AZ428" s="77"/>
      <c r="BA428" s="77"/>
    </row>
    <row r="429" spans="3:53" ht="12.75"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  <c r="AT429" s="77"/>
      <c r="AU429" s="77"/>
      <c r="AV429" s="77"/>
      <c r="AW429" s="77"/>
      <c r="AX429" s="77"/>
      <c r="AY429" s="77"/>
      <c r="AZ429" s="77"/>
      <c r="BA429" s="77"/>
    </row>
    <row r="430" spans="3:53" ht="12.75"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  <c r="AT430" s="77"/>
      <c r="AU430" s="77"/>
      <c r="AV430" s="77"/>
      <c r="AW430" s="77"/>
      <c r="AX430" s="77"/>
      <c r="AY430" s="77"/>
      <c r="AZ430" s="77"/>
      <c r="BA430" s="77"/>
    </row>
    <row r="431" spans="3:53" ht="12.75"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77"/>
      <c r="AY431" s="77"/>
      <c r="AZ431" s="77"/>
      <c r="BA431" s="77"/>
    </row>
    <row r="432" spans="3:53" ht="12.75"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7"/>
      <c r="AU432" s="77"/>
      <c r="AV432" s="77"/>
      <c r="AW432" s="77"/>
      <c r="AX432" s="77"/>
      <c r="AY432" s="77"/>
      <c r="AZ432" s="77"/>
      <c r="BA432" s="77"/>
    </row>
    <row r="433" spans="3:53" ht="12.75"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  <c r="AT433" s="77"/>
      <c r="AU433" s="77"/>
      <c r="AV433" s="77"/>
      <c r="AW433" s="77"/>
      <c r="AX433" s="77"/>
      <c r="AY433" s="77"/>
      <c r="AZ433" s="77"/>
      <c r="BA433" s="77"/>
    </row>
    <row r="434" spans="3:53" ht="12.75"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  <c r="AT434" s="77"/>
      <c r="AU434" s="77"/>
      <c r="AV434" s="77"/>
      <c r="AW434" s="77"/>
      <c r="AX434" s="77"/>
      <c r="AY434" s="77"/>
      <c r="AZ434" s="77"/>
      <c r="BA434" s="77"/>
    </row>
    <row r="435" spans="3:53" ht="12.75"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  <c r="AT435" s="77"/>
      <c r="AU435" s="77"/>
      <c r="AV435" s="77"/>
      <c r="AW435" s="77"/>
      <c r="AX435" s="77"/>
      <c r="AY435" s="77"/>
      <c r="AZ435" s="77"/>
      <c r="BA435" s="77"/>
    </row>
    <row r="436" spans="3:53" ht="12.75"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7"/>
    </row>
    <row r="437" spans="3:53" ht="12.75"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  <c r="AR437" s="77"/>
      <c r="AS437" s="77"/>
      <c r="AT437" s="77"/>
      <c r="AU437" s="77"/>
      <c r="AV437" s="77"/>
      <c r="AW437" s="77"/>
      <c r="AX437" s="77"/>
      <c r="AY437" s="77"/>
      <c r="AZ437" s="77"/>
      <c r="BA437" s="77"/>
    </row>
    <row r="438" spans="3:53" ht="12.75"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  <c r="AR438" s="77"/>
      <c r="AS438" s="77"/>
      <c r="AT438" s="77"/>
      <c r="AU438" s="77"/>
      <c r="AV438" s="77"/>
      <c r="AW438" s="77"/>
      <c r="AX438" s="77"/>
      <c r="AY438" s="77"/>
      <c r="AZ438" s="77"/>
      <c r="BA438" s="77"/>
    </row>
    <row r="439" spans="3:53" ht="12.75"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  <c r="AR439" s="77"/>
      <c r="AS439" s="77"/>
      <c r="AT439" s="77"/>
      <c r="AU439" s="77"/>
      <c r="AV439" s="77"/>
      <c r="AW439" s="77"/>
      <c r="AX439" s="77"/>
      <c r="AY439" s="77"/>
      <c r="AZ439" s="77"/>
      <c r="BA439" s="77"/>
    </row>
    <row r="440" spans="3:53" ht="12.75"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7"/>
      <c r="AO440" s="77"/>
      <c r="AP440" s="77"/>
      <c r="AQ440" s="77"/>
      <c r="AR440" s="77"/>
      <c r="AS440" s="77"/>
      <c r="AT440" s="77"/>
      <c r="AU440" s="77"/>
      <c r="AV440" s="77"/>
      <c r="AW440" s="77"/>
      <c r="AX440" s="77"/>
      <c r="AY440" s="77"/>
      <c r="AZ440" s="77"/>
      <c r="BA440" s="77"/>
    </row>
    <row r="441" spans="3:53" ht="12.75"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7"/>
      <c r="AO441" s="77"/>
      <c r="AP441" s="77"/>
      <c r="AQ441" s="77"/>
      <c r="AR441" s="77"/>
      <c r="AS441" s="77"/>
      <c r="AT441" s="77"/>
      <c r="AU441" s="77"/>
      <c r="AV441" s="77"/>
      <c r="AW441" s="77"/>
      <c r="AX441" s="77"/>
      <c r="AY441" s="77"/>
      <c r="AZ441" s="77"/>
      <c r="BA441" s="77"/>
    </row>
    <row r="442" spans="3:53" ht="12.75"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7"/>
      <c r="AO442" s="77"/>
      <c r="AP442" s="77"/>
      <c r="AQ442" s="77"/>
      <c r="AR442" s="77"/>
      <c r="AS442" s="77"/>
      <c r="AT442" s="77"/>
      <c r="AU442" s="77"/>
      <c r="AV442" s="77"/>
      <c r="AW442" s="77"/>
      <c r="AX442" s="77"/>
      <c r="AY442" s="77"/>
      <c r="AZ442" s="77"/>
      <c r="BA442" s="77"/>
    </row>
    <row r="443" spans="3:53" ht="12.75"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77"/>
      <c r="AO443" s="77"/>
      <c r="AP443" s="77"/>
      <c r="AQ443" s="77"/>
      <c r="AR443" s="77"/>
      <c r="AS443" s="77"/>
      <c r="AT443" s="77"/>
      <c r="AU443" s="77"/>
      <c r="AV443" s="77"/>
      <c r="AW443" s="77"/>
      <c r="AX443" s="77"/>
      <c r="AY443" s="77"/>
      <c r="AZ443" s="77"/>
      <c r="BA443" s="77"/>
    </row>
    <row r="444" spans="3:53" ht="12.75"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77"/>
      <c r="AO444" s="77"/>
      <c r="AP444" s="77"/>
      <c r="AQ444" s="77"/>
      <c r="AR444" s="77"/>
      <c r="AS444" s="77"/>
      <c r="AT444" s="77"/>
      <c r="AU444" s="77"/>
      <c r="AV444" s="77"/>
      <c r="AW444" s="77"/>
      <c r="AX444" s="77"/>
      <c r="AY444" s="77"/>
      <c r="AZ444" s="77"/>
      <c r="BA444" s="77"/>
    </row>
    <row r="445" spans="3:53" ht="12.75"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  <c r="AF445" s="77"/>
      <c r="AG445" s="77"/>
      <c r="AH445" s="77"/>
      <c r="AI445" s="77"/>
      <c r="AJ445" s="77"/>
      <c r="AK445" s="77"/>
      <c r="AL445" s="77"/>
      <c r="AM445" s="77"/>
      <c r="AN445" s="77"/>
      <c r="AO445" s="77"/>
      <c r="AP445" s="77"/>
      <c r="AQ445" s="77"/>
      <c r="AR445" s="77"/>
      <c r="AS445" s="77"/>
      <c r="AT445" s="77"/>
      <c r="AU445" s="77"/>
      <c r="AV445" s="77"/>
      <c r="AW445" s="77"/>
      <c r="AX445" s="77"/>
      <c r="AY445" s="77"/>
      <c r="AZ445" s="77"/>
      <c r="BA445" s="77"/>
    </row>
    <row r="446" spans="3:53" ht="12.75"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77"/>
      <c r="AO446" s="77"/>
      <c r="AP446" s="77"/>
      <c r="AQ446" s="77"/>
      <c r="AR446" s="77"/>
      <c r="AS446" s="77"/>
      <c r="AT446" s="77"/>
      <c r="AU446" s="77"/>
      <c r="AV446" s="77"/>
      <c r="AW446" s="77"/>
      <c r="AX446" s="77"/>
      <c r="AY446" s="77"/>
      <c r="AZ446" s="77"/>
      <c r="BA446" s="77"/>
    </row>
    <row r="447" spans="3:53" ht="12.75"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7"/>
      <c r="AO447" s="77"/>
      <c r="AP447" s="77"/>
      <c r="AQ447" s="77"/>
      <c r="AR447" s="77"/>
      <c r="AS447" s="77"/>
      <c r="AT447" s="77"/>
      <c r="AU447" s="77"/>
      <c r="AV447" s="77"/>
      <c r="AW447" s="77"/>
      <c r="AX447" s="77"/>
      <c r="AY447" s="77"/>
      <c r="AZ447" s="77"/>
      <c r="BA447" s="77"/>
    </row>
    <row r="448" spans="3:53" ht="12.75"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77"/>
      <c r="AO448" s="77"/>
      <c r="AP448" s="77"/>
      <c r="AQ448" s="77"/>
      <c r="AR448" s="77"/>
      <c r="AS448" s="77"/>
      <c r="AT448" s="77"/>
      <c r="AU448" s="77"/>
      <c r="AV448" s="77"/>
      <c r="AW448" s="77"/>
      <c r="AX448" s="77"/>
      <c r="AY448" s="77"/>
      <c r="AZ448" s="77"/>
      <c r="BA448" s="77"/>
    </row>
    <row r="449" spans="3:53" ht="12.75"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77"/>
      <c r="AO449" s="77"/>
      <c r="AP449" s="77"/>
      <c r="AQ449" s="77"/>
      <c r="AR449" s="77"/>
      <c r="AS449" s="77"/>
      <c r="AT449" s="77"/>
      <c r="AU449" s="77"/>
      <c r="AV449" s="77"/>
      <c r="AW449" s="77"/>
      <c r="AX449" s="77"/>
      <c r="AY449" s="77"/>
      <c r="AZ449" s="77"/>
      <c r="BA449" s="77"/>
    </row>
    <row r="450" spans="3:53" ht="12.75"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77"/>
      <c r="AO450" s="77"/>
      <c r="AP450" s="77"/>
      <c r="AQ450" s="77"/>
      <c r="AR450" s="77"/>
      <c r="AS450" s="77"/>
      <c r="AT450" s="77"/>
      <c r="AU450" s="77"/>
      <c r="AV450" s="77"/>
      <c r="AW450" s="77"/>
      <c r="AX450" s="77"/>
      <c r="AY450" s="77"/>
      <c r="AZ450" s="77"/>
      <c r="BA450" s="77"/>
    </row>
    <row r="451" spans="3:53" ht="12.75"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7"/>
      <c r="AO451" s="77"/>
      <c r="AP451" s="77"/>
      <c r="AQ451" s="77"/>
      <c r="AR451" s="77"/>
      <c r="AS451" s="77"/>
      <c r="AT451" s="77"/>
      <c r="AU451" s="77"/>
      <c r="AV451" s="77"/>
      <c r="AW451" s="77"/>
      <c r="AX451" s="77"/>
      <c r="AY451" s="77"/>
      <c r="AZ451" s="77"/>
      <c r="BA451" s="77"/>
    </row>
    <row r="452" spans="3:53" ht="12.75"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7"/>
      <c r="AO452" s="77"/>
      <c r="AP452" s="77"/>
      <c r="AQ452" s="77"/>
      <c r="AR452" s="77"/>
      <c r="AS452" s="77"/>
      <c r="AT452" s="77"/>
      <c r="AU452" s="77"/>
      <c r="AV452" s="77"/>
      <c r="AW452" s="77"/>
      <c r="AX452" s="77"/>
      <c r="AY452" s="77"/>
      <c r="AZ452" s="77"/>
      <c r="BA452" s="77"/>
    </row>
    <row r="453" spans="3:53" ht="12.75"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7"/>
      <c r="AO453" s="77"/>
      <c r="AP453" s="77"/>
      <c r="AQ453" s="77"/>
      <c r="AR453" s="77"/>
      <c r="AS453" s="77"/>
      <c r="AT453" s="77"/>
      <c r="AU453" s="77"/>
      <c r="AV453" s="77"/>
      <c r="AW453" s="77"/>
      <c r="AX453" s="77"/>
      <c r="AY453" s="77"/>
      <c r="AZ453" s="77"/>
      <c r="BA453" s="77"/>
    </row>
    <row r="454" spans="3:53" ht="12.75"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7"/>
      <c r="AO454" s="77"/>
      <c r="AP454" s="77"/>
      <c r="AQ454" s="77"/>
      <c r="AR454" s="77"/>
      <c r="AS454" s="77"/>
      <c r="AT454" s="77"/>
      <c r="AU454" s="77"/>
      <c r="AV454" s="77"/>
      <c r="AW454" s="77"/>
      <c r="AX454" s="77"/>
      <c r="AY454" s="77"/>
      <c r="AZ454" s="77"/>
      <c r="BA454" s="77"/>
    </row>
    <row r="455" spans="3:53" ht="12.75"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77"/>
      <c r="AO455" s="77"/>
      <c r="AP455" s="77"/>
      <c r="AQ455" s="77"/>
      <c r="AR455" s="77"/>
      <c r="AS455" s="77"/>
      <c r="AT455" s="77"/>
      <c r="AU455" s="77"/>
      <c r="AV455" s="77"/>
      <c r="AW455" s="77"/>
      <c r="AX455" s="77"/>
      <c r="AY455" s="77"/>
      <c r="AZ455" s="77"/>
      <c r="BA455" s="77"/>
    </row>
    <row r="456" spans="3:53" ht="12.75"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7"/>
      <c r="AO456" s="77"/>
      <c r="AP456" s="77"/>
      <c r="AQ456" s="77"/>
      <c r="AR456" s="77"/>
      <c r="AS456" s="77"/>
      <c r="AT456" s="77"/>
      <c r="AU456" s="77"/>
      <c r="AV456" s="77"/>
      <c r="AW456" s="77"/>
      <c r="AX456" s="77"/>
      <c r="AY456" s="77"/>
      <c r="AZ456" s="77"/>
      <c r="BA456" s="77"/>
    </row>
    <row r="457" spans="3:53" ht="12.75"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7"/>
      <c r="AO457" s="77"/>
      <c r="AP457" s="77"/>
      <c r="AQ457" s="77"/>
      <c r="AR457" s="77"/>
      <c r="AS457" s="77"/>
      <c r="AT457" s="77"/>
      <c r="AU457" s="77"/>
      <c r="AV457" s="77"/>
      <c r="AW457" s="77"/>
      <c r="AX457" s="77"/>
      <c r="AY457" s="77"/>
      <c r="AZ457" s="77"/>
      <c r="BA457" s="77"/>
    </row>
    <row r="458" spans="3:53" ht="12.75"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7"/>
      <c r="AO458" s="77"/>
      <c r="AP458" s="77"/>
      <c r="AQ458" s="77"/>
      <c r="AR458" s="77"/>
      <c r="AS458" s="77"/>
      <c r="AT458" s="77"/>
      <c r="AU458" s="77"/>
      <c r="AV458" s="77"/>
      <c r="AW458" s="77"/>
      <c r="AX458" s="77"/>
      <c r="AY458" s="77"/>
      <c r="AZ458" s="77"/>
      <c r="BA458" s="77"/>
    </row>
    <row r="459" spans="3:53" ht="12.75"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  <c r="AT459" s="77"/>
      <c r="AU459" s="77"/>
      <c r="AV459" s="77"/>
      <c r="AW459" s="77"/>
      <c r="AX459" s="77"/>
      <c r="AY459" s="77"/>
      <c r="AZ459" s="77"/>
      <c r="BA459" s="77"/>
    </row>
    <row r="460" spans="3:53" ht="12.75"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77"/>
      <c r="AO460" s="77"/>
      <c r="AP460" s="77"/>
      <c r="AQ460" s="77"/>
      <c r="AR460" s="77"/>
      <c r="AS460" s="77"/>
      <c r="AT460" s="77"/>
      <c r="AU460" s="77"/>
      <c r="AV460" s="77"/>
      <c r="AW460" s="77"/>
      <c r="AX460" s="77"/>
      <c r="AY460" s="77"/>
      <c r="AZ460" s="77"/>
      <c r="BA460" s="77"/>
    </row>
    <row r="461" spans="3:53" ht="12.75"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7"/>
      <c r="AO461" s="77"/>
      <c r="AP461" s="77"/>
      <c r="AQ461" s="77"/>
      <c r="AR461" s="77"/>
      <c r="AS461" s="77"/>
      <c r="AT461" s="77"/>
      <c r="AU461" s="77"/>
      <c r="AV461" s="77"/>
      <c r="AW461" s="77"/>
      <c r="AX461" s="77"/>
      <c r="AY461" s="77"/>
      <c r="AZ461" s="77"/>
      <c r="BA461" s="77"/>
    </row>
    <row r="462" spans="3:53" ht="12.75"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  <c r="AT462" s="77"/>
      <c r="AU462" s="77"/>
      <c r="AV462" s="77"/>
      <c r="AW462" s="77"/>
      <c r="AX462" s="77"/>
      <c r="AY462" s="77"/>
      <c r="AZ462" s="77"/>
      <c r="BA462" s="77"/>
    </row>
    <row r="463" spans="3:53" ht="12.75"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7"/>
      <c r="AO463" s="77"/>
      <c r="AP463" s="77"/>
      <c r="AQ463" s="77"/>
      <c r="AR463" s="77"/>
      <c r="AS463" s="77"/>
      <c r="AT463" s="77"/>
      <c r="AU463" s="77"/>
      <c r="AV463" s="77"/>
      <c r="AW463" s="77"/>
      <c r="AX463" s="77"/>
      <c r="AY463" s="77"/>
      <c r="AZ463" s="77"/>
      <c r="BA463" s="77"/>
    </row>
    <row r="464" spans="3:53" ht="12.75"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7"/>
      <c r="AO464" s="77"/>
      <c r="AP464" s="77"/>
      <c r="AQ464" s="77"/>
      <c r="AR464" s="77"/>
      <c r="AS464" s="77"/>
      <c r="AT464" s="77"/>
      <c r="AU464" s="77"/>
      <c r="AV464" s="77"/>
      <c r="AW464" s="77"/>
      <c r="AX464" s="77"/>
      <c r="AY464" s="77"/>
      <c r="AZ464" s="77"/>
      <c r="BA464" s="77"/>
    </row>
    <row r="465" spans="3:53" ht="12.75"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77"/>
      <c r="AO465" s="77"/>
      <c r="AP465" s="77"/>
      <c r="AQ465" s="77"/>
      <c r="AR465" s="77"/>
      <c r="AS465" s="77"/>
      <c r="AT465" s="77"/>
      <c r="AU465" s="77"/>
      <c r="AV465" s="77"/>
      <c r="AW465" s="77"/>
      <c r="AX465" s="77"/>
      <c r="AY465" s="77"/>
      <c r="AZ465" s="77"/>
      <c r="BA465" s="77"/>
    </row>
    <row r="466" spans="3:53" ht="12.75"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  <c r="AT466" s="77"/>
      <c r="AU466" s="77"/>
      <c r="AV466" s="77"/>
      <c r="AW466" s="77"/>
      <c r="AX466" s="77"/>
      <c r="AY466" s="77"/>
      <c r="AZ466" s="77"/>
      <c r="BA466" s="77"/>
    </row>
    <row r="467" spans="3:53" ht="12.75"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7"/>
      <c r="AO467" s="77"/>
      <c r="AP467" s="77"/>
      <c r="AQ467" s="77"/>
      <c r="AR467" s="77"/>
      <c r="AS467" s="77"/>
      <c r="AT467" s="77"/>
      <c r="AU467" s="77"/>
      <c r="AV467" s="77"/>
      <c r="AW467" s="77"/>
      <c r="AX467" s="77"/>
      <c r="AY467" s="77"/>
      <c r="AZ467" s="77"/>
      <c r="BA467" s="77"/>
    </row>
    <row r="468" spans="3:53" ht="12.75"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</row>
    <row r="469" spans="3:53" ht="12.75"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7"/>
    </row>
    <row r="470" spans="3:53" ht="12.75"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7"/>
    </row>
    <row r="471" spans="3:53" ht="12.75"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</row>
    <row r="472" spans="3:53" ht="12.75"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</row>
    <row r="473" spans="3:53" ht="12.75"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</row>
    <row r="474" spans="3:53" ht="12.75"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</row>
    <row r="475" spans="3:53" ht="12.75"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5"/>
  <sheetViews>
    <sheetView zoomScale="75" zoomScaleNormal="75" zoomScalePageLayoutView="0" workbookViewId="0" topLeftCell="A1">
      <selection activeCell="S19" sqref="S19"/>
    </sheetView>
  </sheetViews>
  <sheetFormatPr defaultColWidth="11.421875" defaultRowHeight="12.75"/>
  <cols>
    <col min="1" max="3" width="8.8515625" style="0" customWidth="1"/>
    <col min="4" max="4" width="9.140625" style="15" customWidth="1"/>
    <col min="5" max="16384" width="8.8515625" style="0" customWidth="1"/>
  </cols>
  <sheetData>
    <row r="1" ht="12.75">
      <c r="A1" t="s">
        <v>123</v>
      </c>
    </row>
    <row r="2" spans="12:17" ht="12.75">
      <c r="L2" t="s">
        <v>41</v>
      </c>
      <c r="O2" t="s">
        <v>44</v>
      </c>
      <c r="Q2" t="s">
        <v>45</v>
      </c>
    </row>
    <row r="3" spans="3:17" ht="12.75">
      <c r="C3" s="4" t="s">
        <v>28</v>
      </c>
      <c r="D3" s="14" t="s">
        <v>29</v>
      </c>
      <c r="E3" s="4" t="s">
        <v>35</v>
      </c>
      <c r="F3" s="13" t="s">
        <v>36</v>
      </c>
      <c r="H3" t="s">
        <v>38</v>
      </c>
      <c r="I3" t="s">
        <v>40</v>
      </c>
      <c r="J3" t="s">
        <v>39</v>
      </c>
      <c r="L3" s="4" t="s">
        <v>34</v>
      </c>
      <c r="M3" s="4" t="s">
        <v>33</v>
      </c>
      <c r="O3">
        <f>E4*160</f>
        <v>160</v>
      </c>
      <c r="P3" t="s">
        <v>34</v>
      </c>
      <c r="Q3">
        <f>D4*160</f>
        <v>320</v>
      </c>
    </row>
    <row r="4" spans="1:17" ht="12.75">
      <c r="A4" s="4" t="s">
        <v>34</v>
      </c>
      <c r="B4" t="s">
        <v>30</v>
      </c>
      <c r="C4" s="19">
        <v>3</v>
      </c>
      <c r="D4" s="20">
        <v>2</v>
      </c>
      <c r="E4" s="19">
        <v>1</v>
      </c>
      <c r="F4" s="19">
        <v>200</v>
      </c>
      <c r="G4" s="4" t="s">
        <v>29</v>
      </c>
      <c r="H4" s="31">
        <v>40</v>
      </c>
      <c r="I4" s="2">
        <f>(D4*H4)+(E4*H5)</f>
        <v>200</v>
      </c>
      <c r="J4" s="28">
        <f>F4-I4</f>
        <v>0</v>
      </c>
      <c r="K4" s="3" t="s">
        <v>29</v>
      </c>
      <c r="L4" s="16">
        <f>H4*D4</f>
        <v>80</v>
      </c>
      <c r="M4" s="16">
        <f>C5*H4</f>
        <v>80</v>
      </c>
      <c r="O4">
        <f>E5*160</f>
        <v>640</v>
      </c>
      <c r="P4" t="s">
        <v>33</v>
      </c>
      <c r="Q4">
        <f>D5*160</f>
        <v>480</v>
      </c>
    </row>
    <row r="5" spans="1:13" ht="12.75">
      <c r="A5" s="4" t="s">
        <v>33</v>
      </c>
      <c r="B5" t="s">
        <v>31</v>
      </c>
      <c r="C5" s="19">
        <v>2</v>
      </c>
      <c r="D5" s="20">
        <v>3</v>
      </c>
      <c r="E5" s="19">
        <v>4</v>
      </c>
      <c r="F5" s="19">
        <v>600</v>
      </c>
      <c r="G5" s="4" t="s">
        <v>35</v>
      </c>
      <c r="H5" s="31">
        <v>120</v>
      </c>
      <c r="I5" s="2">
        <f>D5*H4+E5*H5</f>
        <v>600</v>
      </c>
      <c r="J5" s="28">
        <f>F5-I5</f>
        <v>0</v>
      </c>
      <c r="K5" s="3" t="s">
        <v>35</v>
      </c>
      <c r="L5" s="16">
        <f>E4*H5</f>
        <v>120</v>
      </c>
      <c r="M5" s="16">
        <f>E5*H5</f>
        <v>480</v>
      </c>
    </row>
    <row r="6" spans="2:9" ht="12.75">
      <c r="B6" t="s">
        <v>32</v>
      </c>
      <c r="D6" s="29">
        <v>1</v>
      </c>
      <c r="E6" s="30">
        <v>1.1</v>
      </c>
      <c r="G6" s="4" t="s">
        <v>9</v>
      </c>
      <c r="I6" s="2">
        <f>D6*H4+E6*H5</f>
        <v>172</v>
      </c>
    </row>
    <row r="7" ht="12.75">
      <c r="H7">
        <f>H4/H5</f>
        <v>0.3333333333333333</v>
      </c>
    </row>
    <row r="8" spans="2:5" ht="12.75">
      <c r="B8" s="4"/>
      <c r="C8" s="191" t="s">
        <v>33</v>
      </c>
      <c r="D8" s="191"/>
      <c r="E8" s="191"/>
    </row>
    <row r="9" spans="2:11" ht="12.75">
      <c r="B9" s="4" t="s">
        <v>34</v>
      </c>
      <c r="C9" s="4" t="s">
        <v>28</v>
      </c>
      <c r="D9" s="14" t="s">
        <v>29</v>
      </c>
      <c r="E9" s="4" t="s">
        <v>35</v>
      </c>
      <c r="F9" s="4"/>
      <c r="G9" s="4"/>
      <c r="H9" s="4"/>
      <c r="I9" s="4"/>
      <c r="J9" s="4"/>
      <c r="K9" s="4"/>
    </row>
    <row r="10" spans="2:11" ht="12.75">
      <c r="B10" s="4">
        <v>30</v>
      </c>
      <c r="C10" s="16">
        <f>($C$5/$C$4)*B10</f>
        <v>20</v>
      </c>
      <c r="D10" s="16">
        <f>($D$5/$D$4)*B10</f>
        <v>45</v>
      </c>
      <c r="E10" s="4">
        <f aca="true" t="shared" si="0" ref="E10:E20">$E$5*B10</f>
        <v>120</v>
      </c>
      <c r="F10" s="4"/>
      <c r="G10" s="4"/>
      <c r="H10" s="4">
        <v>500</v>
      </c>
      <c r="I10" s="4">
        <v>600</v>
      </c>
      <c r="J10" s="4">
        <v>700</v>
      </c>
      <c r="K10" s="4">
        <v>800</v>
      </c>
    </row>
    <row r="11" spans="2:11" ht="12.75">
      <c r="B11" s="4">
        <v>60</v>
      </c>
      <c r="C11" s="16">
        <f>($C$5/$C$4)*B11</f>
        <v>40</v>
      </c>
      <c r="D11" s="16">
        <f aca="true" t="shared" si="1" ref="D11:D20">($D$5/$D$4)*B11</f>
        <v>90</v>
      </c>
      <c r="E11" s="17">
        <f t="shared" si="0"/>
        <v>240</v>
      </c>
      <c r="F11" s="4"/>
      <c r="G11" s="4"/>
      <c r="H11" s="4"/>
      <c r="I11" s="4"/>
      <c r="J11" s="4"/>
      <c r="K11" s="4"/>
    </row>
    <row r="12" spans="2:11" ht="12.75">
      <c r="B12" s="4">
        <v>90</v>
      </c>
      <c r="C12" s="16">
        <f aca="true" t="shared" si="2" ref="C12:C20">($C$5/$C$4)*B12</f>
        <v>60</v>
      </c>
      <c r="D12" s="16">
        <f t="shared" si="1"/>
        <v>135</v>
      </c>
      <c r="E12" s="17">
        <f t="shared" si="0"/>
        <v>360</v>
      </c>
      <c r="F12" s="4"/>
      <c r="G12" s="4"/>
      <c r="H12" s="4"/>
      <c r="I12" s="4"/>
      <c r="J12" s="4"/>
      <c r="K12" s="4"/>
    </row>
    <row r="13" spans="2:11" ht="12.75">
      <c r="B13" s="4">
        <v>120</v>
      </c>
      <c r="C13" s="16">
        <f t="shared" si="2"/>
        <v>80</v>
      </c>
      <c r="D13" s="16">
        <f t="shared" si="1"/>
        <v>180</v>
      </c>
      <c r="E13" s="4">
        <f t="shared" si="0"/>
        <v>480</v>
      </c>
      <c r="F13" s="4"/>
      <c r="G13" s="4"/>
      <c r="H13" s="4"/>
      <c r="I13" s="4"/>
      <c r="J13" s="4"/>
      <c r="K13" s="4"/>
    </row>
    <row r="14" spans="2:11" ht="12.75">
      <c r="B14" s="4">
        <v>150</v>
      </c>
      <c r="C14" s="16">
        <f t="shared" si="2"/>
        <v>100</v>
      </c>
      <c r="D14" s="16">
        <f t="shared" si="1"/>
        <v>225</v>
      </c>
      <c r="E14" s="4">
        <f t="shared" si="0"/>
        <v>600</v>
      </c>
      <c r="F14" s="4"/>
      <c r="G14" s="4"/>
      <c r="H14" s="4"/>
      <c r="I14" s="4"/>
      <c r="J14" s="4"/>
      <c r="K14" s="4"/>
    </row>
    <row r="15" spans="2:11" ht="12.75">
      <c r="B15" s="4">
        <v>180</v>
      </c>
      <c r="C15" s="16">
        <f t="shared" si="2"/>
        <v>120</v>
      </c>
      <c r="D15" s="16">
        <f t="shared" si="1"/>
        <v>270</v>
      </c>
      <c r="E15" s="4">
        <f t="shared" si="0"/>
        <v>720</v>
      </c>
      <c r="F15" s="4"/>
      <c r="G15" s="4"/>
      <c r="H15" s="4"/>
      <c r="I15" s="4"/>
      <c r="J15" s="4"/>
      <c r="K15" s="4"/>
    </row>
    <row r="16" spans="2:11" ht="12.75">
      <c r="B16" s="4">
        <v>210</v>
      </c>
      <c r="C16" s="16">
        <f t="shared" si="2"/>
        <v>140</v>
      </c>
      <c r="D16" s="16">
        <f t="shared" si="1"/>
        <v>315</v>
      </c>
      <c r="E16" s="4">
        <f t="shared" si="0"/>
        <v>840</v>
      </c>
      <c r="F16" s="4"/>
      <c r="G16" s="4"/>
      <c r="H16" s="4"/>
      <c r="I16" s="4"/>
      <c r="J16" s="4"/>
      <c r="K16" s="4"/>
    </row>
    <row r="17" spans="2:11" ht="12.75">
      <c r="B17" s="4">
        <v>240</v>
      </c>
      <c r="C17" s="16">
        <f t="shared" si="2"/>
        <v>160</v>
      </c>
      <c r="D17" s="18">
        <f t="shared" si="1"/>
        <v>360</v>
      </c>
      <c r="E17" s="4">
        <f t="shared" si="0"/>
        <v>960</v>
      </c>
      <c r="F17" s="4"/>
      <c r="G17" s="4"/>
      <c r="H17" s="4"/>
      <c r="I17" s="4"/>
      <c r="J17" s="4"/>
      <c r="K17" s="4"/>
    </row>
    <row r="18" spans="2:11" ht="12.75">
      <c r="B18" s="4">
        <v>270</v>
      </c>
      <c r="C18" s="16">
        <f t="shared" si="2"/>
        <v>180</v>
      </c>
      <c r="D18" s="16">
        <f t="shared" si="1"/>
        <v>405</v>
      </c>
      <c r="E18" s="4">
        <f t="shared" si="0"/>
        <v>1080</v>
      </c>
      <c r="F18" s="4"/>
      <c r="G18" s="4"/>
      <c r="H18" s="4"/>
      <c r="I18" s="4"/>
      <c r="J18" s="4"/>
      <c r="K18" s="4"/>
    </row>
    <row r="19" spans="2:11" ht="12.75">
      <c r="B19" s="4">
        <v>300</v>
      </c>
      <c r="C19" s="16">
        <f t="shared" si="2"/>
        <v>200</v>
      </c>
      <c r="D19" s="16">
        <f t="shared" si="1"/>
        <v>450</v>
      </c>
      <c r="E19" s="4">
        <f t="shared" si="0"/>
        <v>1200</v>
      </c>
      <c r="F19" s="4"/>
      <c r="G19" s="4"/>
      <c r="H19" s="4"/>
      <c r="I19" s="4"/>
      <c r="J19" s="4"/>
      <c r="K19" s="4"/>
    </row>
    <row r="20" spans="2:11" ht="12.75">
      <c r="B20" s="4">
        <v>330</v>
      </c>
      <c r="C20" s="16">
        <f t="shared" si="2"/>
        <v>220</v>
      </c>
      <c r="D20" s="16">
        <f t="shared" si="1"/>
        <v>495</v>
      </c>
      <c r="E20" s="4">
        <f t="shared" si="0"/>
        <v>1320</v>
      </c>
      <c r="F20" s="4"/>
      <c r="G20" s="4"/>
      <c r="H20" s="4"/>
      <c r="I20" s="4"/>
      <c r="J20" s="4"/>
      <c r="K20" s="4"/>
    </row>
    <row r="21" spans="6:11" ht="12.75">
      <c r="F21" s="4" t="s">
        <v>37</v>
      </c>
      <c r="G21" s="4"/>
      <c r="H21" s="4">
        <v>500</v>
      </c>
      <c r="I21" s="4">
        <v>600</v>
      </c>
      <c r="J21" s="4">
        <v>700</v>
      </c>
      <c r="K21" s="4">
        <v>800</v>
      </c>
    </row>
    <row r="22" spans="6:11" ht="12.75">
      <c r="F22" s="4"/>
      <c r="G22" s="4"/>
      <c r="H22" s="4"/>
      <c r="I22" s="4"/>
      <c r="J22" s="4"/>
      <c r="K22" s="4"/>
    </row>
    <row r="23" spans="6:11" ht="12.75">
      <c r="F23" s="4"/>
      <c r="G23" s="4"/>
      <c r="H23" s="4"/>
      <c r="I23" s="4"/>
      <c r="J23" s="4"/>
      <c r="K23" s="4"/>
    </row>
    <row r="24" spans="6:11" ht="12.75">
      <c r="F24" s="4"/>
      <c r="G24" s="4"/>
      <c r="H24" s="4"/>
      <c r="I24" s="4"/>
      <c r="J24" s="4"/>
      <c r="K24" s="4"/>
    </row>
    <row r="25" spans="6:11" ht="12.75">
      <c r="F25" s="4"/>
      <c r="G25" s="4"/>
      <c r="H25" s="4"/>
      <c r="I25" s="4"/>
      <c r="J25" s="4"/>
      <c r="K25" s="4"/>
    </row>
    <row r="26" spans="6:11" ht="12.75">
      <c r="F26" s="4"/>
      <c r="G26" s="4"/>
      <c r="H26" s="4"/>
      <c r="I26" s="4"/>
      <c r="J26" s="4"/>
      <c r="K26" s="4"/>
    </row>
    <row r="27" spans="6:11" ht="12.75">
      <c r="F27" s="4"/>
      <c r="G27" s="4"/>
      <c r="H27" s="4"/>
      <c r="I27" s="4"/>
      <c r="J27" s="4"/>
      <c r="K27" s="4"/>
    </row>
    <row r="28" spans="6:11" ht="12.75">
      <c r="F28" s="4"/>
      <c r="G28" s="4"/>
      <c r="H28" s="4"/>
      <c r="I28" s="4"/>
      <c r="J28" s="4"/>
      <c r="K28" s="4"/>
    </row>
    <row r="29" spans="6:11" ht="12.75">
      <c r="F29" s="4"/>
      <c r="G29" s="4"/>
      <c r="H29" s="4"/>
      <c r="I29" s="4"/>
      <c r="J29" s="4"/>
      <c r="K29" s="4"/>
    </row>
    <row r="30" spans="6:11" ht="12.75">
      <c r="F30" s="4"/>
      <c r="G30" s="4"/>
      <c r="H30" s="4"/>
      <c r="I30" s="4"/>
      <c r="J30" s="4"/>
      <c r="K30" s="4"/>
    </row>
    <row r="31" spans="6:11" ht="12.75">
      <c r="F31" s="4"/>
      <c r="G31" s="4"/>
      <c r="H31" s="4"/>
      <c r="I31" s="4"/>
      <c r="J31" s="4"/>
      <c r="K31" s="4"/>
    </row>
    <row r="32" spans="6:11" ht="12.75">
      <c r="F32" s="4"/>
      <c r="G32" s="4"/>
      <c r="H32" s="4"/>
      <c r="I32" s="4"/>
      <c r="J32" s="4"/>
      <c r="K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spans="2:4" ht="12.75">
      <c r="B37" s="4"/>
      <c r="C37" s="4"/>
      <c r="D37" s="14"/>
    </row>
    <row r="38" spans="3:6" ht="12.75">
      <c r="C38" s="4" t="str">
        <f>C3</f>
        <v>P1</v>
      </c>
      <c r="D38" s="4" t="str">
        <f>D3</f>
        <v>P2</v>
      </c>
      <c r="E38" s="4" t="str">
        <f>E3</f>
        <v>P3</v>
      </c>
      <c r="F38" t="str">
        <f>F3</f>
        <v>RESTRICOES</v>
      </c>
    </row>
    <row r="39" spans="1:6" ht="12.75">
      <c r="A39" s="4" t="str">
        <f aca="true" t="shared" si="3" ref="A39:F39">A4</f>
        <v>L</v>
      </c>
      <c r="B39" s="4" t="str">
        <f t="shared" si="3"/>
        <v>MOD</v>
      </c>
      <c r="C39">
        <f t="shared" si="3"/>
        <v>3</v>
      </c>
      <c r="D39">
        <f t="shared" si="3"/>
        <v>2</v>
      </c>
      <c r="E39">
        <f t="shared" si="3"/>
        <v>1</v>
      </c>
      <c r="F39">
        <f t="shared" si="3"/>
        <v>200</v>
      </c>
    </row>
    <row r="40" spans="1:6" ht="12.75">
      <c r="A40" s="4" t="str">
        <f aca="true" t="shared" si="4" ref="A40:F40">A5</f>
        <v>K</v>
      </c>
      <c r="B40" s="4" t="str">
        <f t="shared" si="4"/>
        <v>eqpto</v>
      </c>
      <c r="C40">
        <f t="shared" si="4"/>
        <v>2</v>
      </c>
      <c r="D40">
        <f t="shared" si="4"/>
        <v>3</v>
      </c>
      <c r="E40">
        <f t="shared" si="4"/>
        <v>4</v>
      </c>
      <c r="F40">
        <f t="shared" si="4"/>
        <v>600</v>
      </c>
    </row>
    <row r="41" spans="2:4" ht="12.75">
      <c r="B41" t="str">
        <f>B6</f>
        <v>lucro</v>
      </c>
      <c r="D41"/>
    </row>
    <row r="42" ht="13.5" thickBot="1"/>
    <row r="43" spans="4:7" ht="12.75">
      <c r="D43" s="192" t="s">
        <v>34</v>
      </c>
      <c r="E43" s="193"/>
      <c r="F43" s="194" t="s">
        <v>33</v>
      </c>
      <c r="G43" s="195"/>
    </row>
    <row r="44" spans="4:7" ht="12.75">
      <c r="D44" s="21" t="str">
        <f>D38</f>
        <v>P2</v>
      </c>
      <c r="E44" s="22" t="str">
        <f>E38</f>
        <v>P3</v>
      </c>
      <c r="F44" s="21" t="s">
        <v>29</v>
      </c>
      <c r="G44" s="22" t="s">
        <v>35</v>
      </c>
    </row>
    <row r="45" spans="4:7" ht="12.75">
      <c r="D45" s="23">
        <v>0</v>
      </c>
      <c r="E45" s="24">
        <f>F39/E39</f>
        <v>200</v>
      </c>
      <c r="F45" s="21">
        <v>0</v>
      </c>
      <c r="G45" s="22">
        <f>F40/E40</f>
        <v>150</v>
      </c>
    </row>
    <row r="46" spans="4:7" ht="12.75">
      <c r="D46" s="25">
        <v>20</v>
      </c>
      <c r="E46" s="24">
        <f>($F$39-D46*$D$39)</f>
        <v>160</v>
      </c>
      <c r="F46" s="23">
        <f>D46</f>
        <v>20</v>
      </c>
      <c r="G46" s="22">
        <f>($F$40-(F46*$D$40))/4</f>
        <v>135</v>
      </c>
    </row>
    <row r="47" spans="4:7" ht="12.75">
      <c r="D47" s="64">
        <v>40</v>
      </c>
      <c r="E47" s="65">
        <f>($F$39-D47*$D$39)</f>
        <v>120</v>
      </c>
      <c r="F47" s="66">
        <f aca="true" t="shared" si="5" ref="F47:F55">D47</f>
        <v>40</v>
      </c>
      <c r="G47" s="67">
        <f aca="true" t="shared" si="6" ref="G47:G55">($F$40-(F47*$D$40))/4</f>
        <v>120</v>
      </c>
    </row>
    <row r="48" spans="4:7" ht="12.75">
      <c r="D48" s="25">
        <v>60</v>
      </c>
      <c r="E48" s="24">
        <f>($F$39-D48*$D$39)</f>
        <v>80</v>
      </c>
      <c r="F48" s="23">
        <f t="shared" si="5"/>
        <v>60</v>
      </c>
      <c r="G48" s="22">
        <f t="shared" si="6"/>
        <v>105</v>
      </c>
    </row>
    <row r="49" spans="4:7" ht="12.75">
      <c r="D49" s="25">
        <v>80</v>
      </c>
      <c r="E49" s="24">
        <f>($F$39-D49*$D$39)</f>
        <v>40</v>
      </c>
      <c r="F49" s="23">
        <f t="shared" si="5"/>
        <v>80</v>
      </c>
      <c r="G49" s="22">
        <f t="shared" si="6"/>
        <v>90</v>
      </c>
    </row>
    <row r="50" spans="4:7" ht="13.5" thickBot="1">
      <c r="D50" s="26">
        <v>100</v>
      </c>
      <c r="E50" s="27">
        <f>($F$39-D50*$D$39)</f>
        <v>0</v>
      </c>
      <c r="F50" s="23">
        <f t="shared" si="5"/>
        <v>100</v>
      </c>
      <c r="G50" s="22">
        <f t="shared" si="6"/>
        <v>75</v>
      </c>
    </row>
    <row r="51" spans="4:7" ht="13.5" thickBot="1">
      <c r="D51" s="25">
        <v>120</v>
      </c>
      <c r="E51" s="27">
        <v>0</v>
      </c>
      <c r="F51" s="23">
        <f t="shared" si="5"/>
        <v>120</v>
      </c>
      <c r="G51" s="22">
        <f t="shared" si="6"/>
        <v>60</v>
      </c>
    </row>
    <row r="52" spans="4:7" ht="13.5" thickBot="1">
      <c r="D52" s="26">
        <v>140</v>
      </c>
      <c r="E52" s="27">
        <v>0</v>
      </c>
      <c r="F52" s="23">
        <f t="shared" si="5"/>
        <v>140</v>
      </c>
      <c r="G52" s="22">
        <f t="shared" si="6"/>
        <v>45</v>
      </c>
    </row>
    <row r="53" spans="4:7" ht="13.5" thickBot="1">
      <c r="D53" s="25">
        <v>160</v>
      </c>
      <c r="E53" s="27">
        <v>0</v>
      </c>
      <c r="F53" s="23">
        <f t="shared" si="5"/>
        <v>160</v>
      </c>
      <c r="G53" s="22">
        <f t="shared" si="6"/>
        <v>30</v>
      </c>
    </row>
    <row r="54" spans="4:7" ht="13.5" thickBot="1">
      <c r="D54" s="26">
        <v>180</v>
      </c>
      <c r="E54" s="27">
        <v>0</v>
      </c>
      <c r="F54" s="23">
        <f t="shared" si="5"/>
        <v>180</v>
      </c>
      <c r="G54" s="22">
        <f t="shared" si="6"/>
        <v>15</v>
      </c>
    </row>
    <row r="55" spans="4:7" ht="13.5" thickBot="1">
      <c r="D55" s="25">
        <v>200</v>
      </c>
      <c r="E55" s="27">
        <v>0</v>
      </c>
      <c r="F55" s="23">
        <f t="shared" si="5"/>
        <v>200</v>
      </c>
      <c r="G55" s="22">
        <f t="shared" si="6"/>
        <v>0</v>
      </c>
    </row>
  </sheetData>
  <sheetProtection/>
  <mergeCells count="3">
    <mergeCell ref="D43:E43"/>
    <mergeCell ref="F43:G43"/>
    <mergeCell ref="C8:E8"/>
  </mergeCells>
  <printOptions/>
  <pageMargins left="0.75" right="0.75" top="1" bottom="1" header="0.492125985" footer="0.492125985"/>
  <pageSetup orientation="portrait" paperSize="3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3:H20"/>
  <sheetViews>
    <sheetView zoomScalePageLayoutView="0" workbookViewId="0" topLeftCell="A1">
      <selection activeCell="K23" sqref="K23"/>
    </sheetView>
  </sheetViews>
  <sheetFormatPr defaultColWidth="11.421875" defaultRowHeight="12.75"/>
  <cols>
    <col min="1" max="3" width="8.8515625" style="0" customWidth="1"/>
    <col min="4" max="4" width="9.28125" style="0" bestFit="1" customWidth="1"/>
    <col min="5" max="5" width="10.28125" style="0" bestFit="1" customWidth="1"/>
    <col min="6" max="6" width="9.28125" style="0" bestFit="1" customWidth="1"/>
    <col min="7" max="16384" width="8.8515625" style="0" customWidth="1"/>
  </cols>
  <sheetData>
    <row r="3" spans="2:6" ht="12.75">
      <c r="B3" t="s">
        <v>172</v>
      </c>
      <c r="C3" t="s">
        <v>173</v>
      </c>
      <c r="D3" t="s">
        <v>174</v>
      </c>
      <c r="E3" t="s">
        <v>175</v>
      </c>
      <c r="F3" t="s">
        <v>176</v>
      </c>
    </row>
    <row r="4" spans="2:3" ht="12.75">
      <c r="B4">
        <v>1</v>
      </c>
      <c r="C4">
        <v>1491</v>
      </c>
    </row>
    <row r="5" spans="2:6" ht="12.75">
      <c r="B5">
        <v>2</v>
      </c>
      <c r="C5">
        <v>1537</v>
      </c>
      <c r="F5" s="114">
        <f>AVERAGE(C4:C6)</f>
        <v>1538.6666666666667</v>
      </c>
    </row>
    <row r="6" spans="2:6" ht="12.75">
      <c r="B6">
        <v>3</v>
      </c>
      <c r="C6">
        <v>1588</v>
      </c>
      <c r="F6" s="114">
        <f>AVERAGE(C5:C7)</f>
        <v>1590.3333333333333</v>
      </c>
    </row>
    <row r="7" spans="2:6" ht="12.75">
      <c r="B7">
        <v>4</v>
      </c>
      <c r="C7">
        <v>1646</v>
      </c>
      <c r="F7" s="114">
        <f>AVERAGE(C6:C8)</f>
        <v>1643</v>
      </c>
    </row>
    <row r="8" spans="2:6" ht="12.75">
      <c r="B8">
        <v>5</v>
      </c>
      <c r="C8">
        <v>1695</v>
      </c>
      <c r="F8" s="114">
        <f>AVERAGE(C7:C9)</f>
        <v>1698</v>
      </c>
    </row>
    <row r="9" spans="2:8" ht="12.75">
      <c r="B9">
        <v>6</v>
      </c>
      <c r="C9">
        <v>1753</v>
      </c>
      <c r="F9" s="114">
        <f>AVERAGE(C8:C10)</f>
        <v>1750</v>
      </c>
      <c r="H9" t="s">
        <v>184</v>
      </c>
    </row>
    <row r="10" spans="2:6" ht="12.75">
      <c r="B10">
        <v>7</v>
      </c>
      <c r="C10">
        <v>1802</v>
      </c>
      <c r="F10" s="114"/>
    </row>
    <row r="11" spans="2:6" ht="12.75">
      <c r="B11">
        <v>8</v>
      </c>
      <c r="F11" s="114"/>
    </row>
    <row r="12" spans="2:6" ht="12.75">
      <c r="B12">
        <v>9</v>
      </c>
      <c r="D12" s="14">
        <f>(1+$D$14*9)*$C$4</f>
        <v>1890.8571428571427</v>
      </c>
      <c r="E12" s="14">
        <f>((1+$E$14)^9)*$C$4</f>
        <v>1902.227876577614</v>
      </c>
      <c r="F12" s="14" t="s">
        <v>177</v>
      </c>
    </row>
    <row r="13" spans="2:6" ht="12.75">
      <c r="B13">
        <v>10</v>
      </c>
      <c r="D13" s="14">
        <f>(1+$D$14*10)*$C$4</f>
        <v>1935.2857142857142</v>
      </c>
      <c r="E13" s="14">
        <f>((1+$E$14)^10)*$C$4</f>
        <v>1954.4133451868263</v>
      </c>
      <c r="F13" s="14" t="s">
        <v>178</v>
      </c>
    </row>
    <row r="14" spans="3:6" ht="12.75">
      <c r="C14" t="s">
        <v>179</v>
      </c>
      <c r="D14" s="116">
        <f>((C10/C4)-1)/7</f>
        <v>0.02979783462680847</v>
      </c>
      <c r="E14" s="116">
        <f>(((C10/C4)^(1/7))-1)</f>
        <v>0.02743386807215842</v>
      </c>
      <c r="F14" s="114"/>
    </row>
    <row r="16" ht="12.75">
      <c r="C16" t="s">
        <v>180</v>
      </c>
    </row>
    <row r="17" ht="12.75">
      <c r="C17" t="s">
        <v>181</v>
      </c>
    </row>
    <row r="19" ht="12.75">
      <c r="C19" t="s">
        <v>182</v>
      </c>
    </row>
    <row r="20" ht="12.75">
      <c r="C20" t="s">
        <v>183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19.xml><?xml version="1.0" encoding="utf-8"?>
<worksheet xmlns="http://schemas.openxmlformats.org/spreadsheetml/2006/main" xmlns:r="http://schemas.openxmlformats.org/officeDocument/2006/relationships">
  <dimension ref="C4:I18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3" width="8.8515625" style="0" customWidth="1"/>
    <col min="4" max="4" width="12.421875" style="0" bestFit="1" customWidth="1"/>
    <col min="5" max="5" width="8.8515625" style="0" customWidth="1"/>
    <col min="6" max="6" width="12.7109375" style="0" bestFit="1" customWidth="1"/>
    <col min="7" max="8" width="8.8515625" style="0" customWidth="1"/>
    <col min="9" max="9" width="14.8515625" style="0" bestFit="1" customWidth="1"/>
    <col min="10" max="16384" width="8.8515625" style="0" customWidth="1"/>
  </cols>
  <sheetData>
    <row r="4" spans="3:8" ht="16.5">
      <c r="C4" s="139" t="s">
        <v>251</v>
      </c>
      <c r="D4" s="139" t="s">
        <v>252</v>
      </c>
      <c r="E4" s="139" t="s">
        <v>257</v>
      </c>
      <c r="F4" s="139" t="s">
        <v>253</v>
      </c>
      <c r="G4" s="139"/>
      <c r="H4" s="139"/>
    </row>
    <row r="5" spans="3:9" ht="16.5">
      <c r="C5" s="139">
        <v>0</v>
      </c>
      <c r="D5" s="164">
        <v>10000</v>
      </c>
      <c r="E5" s="139">
        <v>100</v>
      </c>
      <c r="F5" s="135">
        <v>10000</v>
      </c>
      <c r="H5" s="141" t="s">
        <v>254</v>
      </c>
      <c r="I5" s="142">
        <v>0.08</v>
      </c>
    </row>
    <row r="6" spans="3:9" ht="16.5">
      <c r="C6" s="139">
        <v>1</v>
      </c>
      <c r="D6" s="165">
        <v>10000</v>
      </c>
      <c r="E6" s="139">
        <v>105</v>
      </c>
      <c r="F6" s="140">
        <f>F5/(E6/E5)</f>
        <v>9523.809523809523</v>
      </c>
      <c r="H6" s="141" t="s">
        <v>255</v>
      </c>
      <c r="I6" s="142">
        <v>0.05</v>
      </c>
    </row>
    <row r="7" spans="3:9" ht="16.5">
      <c r="C7" s="139">
        <v>2</v>
      </c>
      <c r="D7" s="165">
        <v>10000</v>
      </c>
      <c r="E7" s="139">
        <v>110.25</v>
      </c>
      <c r="F7" s="140">
        <f aca="true" t="shared" si="0" ref="F7:F17">F6/(E7/E6)</f>
        <v>9070.294784580497</v>
      </c>
      <c r="H7" s="141" t="s">
        <v>256</v>
      </c>
      <c r="I7" s="149">
        <f>(I5-I6)/(1+I6)</f>
        <v>0.02857142857142857</v>
      </c>
    </row>
    <row r="8" spans="3:8" ht="15.75">
      <c r="C8" s="139">
        <v>3</v>
      </c>
      <c r="D8" s="165">
        <v>10000</v>
      </c>
      <c r="E8" s="139">
        <v>115.76</v>
      </c>
      <c r="F8" s="140">
        <f t="shared" si="0"/>
        <v>8638.562543192811</v>
      </c>
      <c r="H8" s="141"/>
    </row>
    <row r="9" spans="3:8" ht="15.75">
      <c r="C9" s="139">
        <v>4</v>
      </c>
      <c r="D9" s="165">
        <v>10000</v>
      </c>
      <c r="E9" s="139">
        <v>121.55</v>
      </c>
      <c r="F9" s="140">
        <f t="shared" si="0"/>
        <v>8227.06705059646</v>
      </c>
      <c r="H9" s="141"/>
    </row>
    <row r="10" spans="3:8" ht="15.75">
      <c r="C10" s="139">
        <v>5</v>
      </c>
      <c r="D10" s="165">
        <v>10000</v>
      </c>
      <c r="E10" s="139">
        <v>127.55</v>
      </c>
      <c r="F10" s="140">
        <f t="shared" si="0"/>
        <v>7840.062720501763</v>
      </c>
      <c r="H10" s="141"/>
    </row>
    <row r="11" spans="3:8" ht="15.75">
      <c r="C11" s="139">
        <v>6</v>
      </c>
      <c r="D11" s="165">
        <v>10000</v>
      </c>
      <c r="E11" s="139">
        <v>134.55</v>
      </c>
      <c r="F11" s="140">
        <f t="shared" si="0"/>
        <v>7432.181345224822</v>
      </c>
      <c r="H11" s="141"/>
    </row>
    <row r="12" spans="3:8" ht="15.75">
      <c r="C12" s="139">
        <v>7</v>
      </c>
      <c r="D12" s="165">
        <v>10000</v>
      </c>
      <c r="E12" s="139">
        <v>140.71</v>
      </c>
      <c r="F12" s="140">
        <f t="shared" si="0"/>
        <v>7106.815436003126</v>
      </c>
      <c r="H12" s="141"/>
    </row>
    <row r="13" spans="3:8" ht="15.75">
      <c r="C13" s="139">
        <v>8</v>
      </c>
      <c r="D13" s="165">
        <v>10000</v>
      </c>
      <c r="E13" s="139">
        <v>147.75</v>
      </c>
      <c r="F13" s="140">
        <f t="shared" si="0"/>
        <v>6768.189509306259</v>
      </c>
      <c r="H13" s="141"/>
    </row>
    <row r="14" spans="3:8" ht="15.75">
      <c r="C14" s="139">
        <v>9</v>
      </c>
      <c r="D14" s="165">
        <v>10000</v>
      </c>
      <c r="E14" s="139">
        <v>155.75</v>
      </c>
      <c r="F14" s="140">
        <f t="shared" si="0"/>
        <v>6420.545746388441</v>
      </c>
      <c r="H14" s="141"/>
    </row>
    <row r="15" spans="3:8" ht="15.75">
      <c r="C15" s="139">
        <v>10</v>
      </c>
      <c r="D15" s="165">
        <v>10000</v>
      </c>
      <c r="E15" s="139">
        <v>162.75</v>
      </c>
      <c r="F15" s="140">
        <f t="shared" si="0"/>
        <v>6144.393241167432</v>
      </c>
      <c r="H15" s="141"/>
    </row>
    <row r="16" spans="3:8" ht="15.75">
      <c r="C16" s="139">
        <v>11</v>
      </c>
      <c r="D16" s="165">
        <v>10000</v>
      </c>
      <c r="E16" s="139">
        <v>171.03</v>
      </c>
      <c r="F16" s="140">
        <f t="shared" si="0"/>
        <v>5846.927439630472</v>
      </c>
      <c r="H16" s="141"/>
    </row>
    <row r="17" spans="3:8" ht="15.75">
      <c r="C17" s="139">
        <v>12</v>
      </c>
      <c r="D17" s="165">
        <v>10000</v>
      </c>
      <c r="E17" s="139">
        <v>189.03</v>
      </c>
      <c r="F17" s="140">
        <f t="shared" si="0"/>
        <v>5290.165582182721</v>
      </c>
      <c r="G17" s="141"/>
      <c r="H17" s="141"/>
    </row>
    <row r="18" spans="3:6" ht="15.75">
      <c r="C18" s="139"/>
      <c r="D18" s="140"/>
      <c r="E18" s="141"/>
      <c r="F18" s="140"/>
    </row>
  </sheetData>
  <sheetProtection/>
  <printOptions/>
  <pageMargins left="0.75" right="0.75" top="1" bottom="1" header="0.492125985" footer="0.49212598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="75" zoomScaleNormal="75" zoomScalePageLayoutView="0" workbookViewId="0" topLeftCell="A1">
      <selection activeCell="B6" sqref="B6"/>
    </sheetView>
  </sheetViews>
  <sheetFormatPr defaultColWidth="11.421875" defaultRowHeight="12.75"/>
  <cols>
    <col min="1" max="16384" width="8.8515625" style="0" customWidth="1"/>
  </cols>
  <sheetData>
    <row r="1" ht="12.75">
      <c r="A1" t="s">
        <v>79</v>
      </c>
    </row>
    <row r="2" ht="12.75">
      <c r="J2" t="s">
        <v>129</v>
      </c>
    </row>
    <row r="3" spans="10:12" ht="12.75">
      <c r="J3" t="s">
        <v>87</v>
      </c>
      <c r="L3" t="s">
        <v>14</v>
      </c>
    </row>
    <row r="4" spans="9:10" ht="13.5" thickBot="1">
      <c r="I4" s="3" t="s">
        <v>85</v>
      </c>
      <c r="J4">
        <v>90</v>
      </c>
    </row>
    <row r="5" spans="3:10" ht="13.5" thickBot="1">
      <c r="C5" s="179" t="s">
        <v>124</v>
      </c>
      <c r="D5" s="180"/>
      <c r="E5" s="181"/>
      <c r="F5" s="97"/>
      <c r="G5" s="50" t="s">
        <v>126</v>
      </c>
      <c r="H5" s="51" t="s">
        <v>126</v>
      </c>
      <c r="I5" s="3" t="s">
        <v>86</v>
      </c>
      <c r="J5">
        <v>-0.8</v>
      </c>
    </row>
    <row r="6" spans="2:12" ht="12.75">
      <c r="B6" s="95" t="s">
        <v>12</v>
      </c>
      <c r="C6" s="92" t="s">
        <v>119</v>
      </c>
      <c r="D6" s="90" t="s">
        <v>120</v>
      </c>
      <c r="E6" s="90" t="s">
        <v>121</v>
      </c>
      <c r="F6" s="98" t="s">
        <v>125</v>
      </c>
      <c r="G6" s="21" t="s">
        <v>127</v>
      </c>
      <c r="H6" s="22" t="s">
        <v>128</v>
      </c>
      <c r="J6" s="4" t="s">
        <v>12</v>
      </c>
      <c r="K6" s="4" t="s">
        <v>13</v>
      </c>
      <c r="L6" t="s">
        <v>17</v>
      </c>
    </row>
    <row r="7" spans="2:12" ht="12.75">
      <c r="B7" s="96">
        <f>J7</f>
        <v>90</v>
      </c>
      <c r="C7" s="93">
        <v>0</v>
      </c>
      <c r="D7" s="56">
        <v>0</v>
      </c>
      <c r="E7" s="56">
        <v>0</v>
      </c>
      <c r="F7" s="99">
        <f>C7+D7+E7</f>
        <v>0</v>
      </c>
      <c r="G7" s="101"/>
      <c r="H7" s="102"/>
      <c r="J7" s="4">
        <f>($J$4+($J$5*K7))</f>
        <v>90</v>
      </c>
      <c r="K7" s="4">
        <f>F7</f>
        <v>0</v>
      </c>
      <c r="L7" s="4">
        <f>$J$4+(2*$J$5*K7)</f>
        <v>90</v>
      </c>
    </row>
    <row r="8" spans="2:12" ht="12.75">
      <c r="B8" s="96">
        <f aca="true" t="shared" si="0" ref="B8:B17">J8</f>
        <v>82</v>
      </c>
      <c r="C8" s="93">
        <v>2</v>
      </c>
      <c r="D8" s="56">
        <v>3</v>
      </c>
      <c r="E8" s="56">
        <v>5</v>
      </c>
      <c r="F8" s="99">
        <f aca="true" t="shared" si="1" ref="F8:F17">C8+D8+E8</f>
        <v>10</v>
      </c>
      <c r="G8" s="101">
        <f>((F8-F7)/F8)/((B8-B7)/B8)</f>
        <v>-10.25</v>
      </c>
      <c r="H8" s="102"/>
      <c r="J8" s="4">
        <f aca="true" t="shared" si="2" ref="J8:J17">($J$4+($J$5*K8))</f>
        <v>82</v>
      </c>
      <c r="K8" s="4">
        <f aca="true" t="shared" si="3" ref="K8:K17">F8</f>
        <v>10</v>
      </c>
      <c r="L8" s="4">
        <f aca="true" t="shared" si="4" ref="L8:L17">$J$4+(2*$J$5*K8)</f>
        <v>74</v>
      </c>
    </row>
    <row r="9" spans="2:12" ht="12.75">
      <c r="B9" s="96">
        <f t="shared" si="0"/>
        <v>74</v>
      </c>
      <c r="C9" s="93">
        <v>5</v>
      </c>
      <c r="D9" s="56">
        <v>5</v>
      </c>
      <c r="E9" s="56">
        <v>10</v>
      </c>
      <c r="F9" s="99">
        <f t="shared" si="1"/>
        <v>20</v>
      </c>
      <c r="G9" s="101">
        <f aca="true" t="shared" si="5" ref="G9:G17">((F9-F8)/F9)/((B9-B8)/B9)</f>
        <v>-4.625</v>
      </c>
      <c r="H9" s="102"/>
      <c r="J9" s="4">
        <f t="shared" si="2"/>
        <v>74</v>
      </c>
      <c r="K9" s="4">
        <f t="shared" si="3"/>
        <v>20</v>
      </c>
      <c r="L9" s="4">
        <f>$J$4+(2*$J$5*K9)</f>
        <v>58</v>
      </c>
    </row>
    <row r="10" spans="2:12" ht="12.75">
      <c r="B10" s="96">
        <f t="shared" si="0"/>
        <v>66</v>
      </c>
      <c r="C10" s="93">
        <v>8</v>
      </c>
      <c r="D10" s="56">
        <v>7</v>
      </c>
      <c r="E10" s="56">
        <v>15</v>
      </c>
      <c r="F10" s="99">
        <f t="shared" si="1"/>
        <v>30</v>
      </c>
      <c r="G10" s="101">
        <f t="shared" si="5"/>
        <v>-2.7499999999999996</v>
      </c>
      <c r="H10" s="102"/>
      <c r="J10" s="4">
        <f t="shared" si="2"/>
        <v>66</v>
      </c>
      <c r="K10" s="4">
        <f t="shared" si="3"/>
        <v>30</v>
      </c>
      <c r="L10" s="4">
        <f t="shared" si="4"/>
        <v>42</v>
      </c>
    </row>
    <row r="11" spans="2:12" ht="12.75">
      <c r="B11" s="96">
        <f t="shared" si="0"/>
        <v>58</v>
      </c>
      <c r="C11" s="93">
        <v>12</v>
      </c>
      <c r="D11" s="56">
        <v>9</v>
      </c>
      <c r="E11" s="56">
        <v>19</v>
      </c>
      <c r="F11" s="99">
        <f t="shared" si="1"/>
        <v>40</v>
      </c>
      <c r="G11" s="101">
        <f t="shared" si="5"/>
        <v>-1.8125</v>
      </c>
      <c r="H11" s="102"/>
      <c r="J11" s="4">
        <f t="shared" si="2"/>
        <v>58</v>
      </c>
      <c r="K11" s="4">
        <f t="shared" si="3"/>
        <v>40</v>
      </c>
      <c r="L11" s="4">
        <f t="shared" si="4"/>
        <v>26</v>
      </c>
    </row>
    <row r="12" spans="2:12" ht="12.75">
      <c r="B12" s="96">
        <f t="shared" si="0"/>
        <v>50</v>
      </c>
      <c r="C12" s="93">
        <v>16</v>
      </c>
      <c r="D12" s="56">
        <v>13</v>
      </c>
      <c r="E12" s="56">
        <v>21</v>
      </c>
      <c r="F12" s="99">
        <f t="shared" si="1"/>
        <v>50</v>
      </c>
      <c r="G12" s="101">
        <f t="shared" si="5"/>
        <v>-1.25</v>
      </c>
      <c r="H12" s="102">
        <f>(((F17-F7)/(F17+F7)/2)/(((B17-B7)/(B17+B7)/2)))</f>
        <v>-1.25</v>
      </c>
      <c r="J12" s="4">
        <f t="shared" si="2"/>
        <v>50</v>
      </c>
      <c r="K12" s="4">
        <f t="shared" si="3"/>
        <v>50</v>
      </c>
      <c r="L12" s="4">
        <f t="shared" si="4"/>
        <v>10</v>
      </c>
    </row>
    <row r="13" spans="2:12" ht="12.75">
      <c r="B13" s="96">
        <f t="shared" si="0"/>
        <v>42</v>
      </c>
      <c r="C13" s="93">
        <v>20</v>
      </c>
      <c r="D13" s="56">
        <v>18</v>
      </c>
      <c r="E13" s="56">
        <v>22</v>
      </c>
      <c r="F13" s="99">
        <f t="shared" si="1"/>
        <v>60</v>
      </c>
      <c r="G13" s="101">
        <f t="shared" si="5"/>
        <v>-0.875</v>
      </c>
      <c r="H13" s="102"/>
      <c r="J13" s="4">
        <f t="shared" si="2"/>
        <v>42</v>
      </c>
      <c r="K13" s="4">
        <f t="shared" si="3"/>
        <v>60</v>
      </c>
      <c r="L13" s="4">
        <f t="shared" si="4"/>
        <v>-6</v>
      </c>
    </row>
    <row r="14" spans="2:12" ht="12.75">
      <c r="B14" s="96">
        <f t="shared" si="0"/>
        <v>34</v>
      </c>
      <c r="C14" s="93">
        <v>25</v>
      </c>
      <c r="D14" s="56">
        <v>25</v>
      </c>
      <c r="E14" s="56">
        <v>20</v>
      </c>
      <c r="F14" s="99">
        <f t="shared" si="1"/>
        <v>70</v>
      </c>
      <c r="G14" s="101">
        <f t="shared" si="5"/>
        <v>-0.6071428571428571</v>
      </c>
      <c r="H14" s="102"/>
      <c r="J14" s="4">
        <f t="shared" si="2"/>
        <v>34</v>
      </c>
      <c r="K14" s="4">
        <f t="shared" si="3"/>
        <v>70</v>
      </c>
      <c r="L14" s="4">
        <f t="shared" si="4"/>
        <v>-22</v>
      </c>
    </row>
    <row r="15" spans="2:12" ht="12.75">
      <c r="B15" s="96">
        <f t="shared" si="0"/>
        <v>26</v>
      </c>
      <c r="C15" s="93">
        <v>28</v>
      </c>
      <c r="D15" s="56">
        <v>30</v>
      </c>
      <c r="E15" s="56">
        <v>22</v>
      </c>
      <c r="F15" s="99">
        <f t="shared" si="1"/>
        <v>80</v>
      </c>
      <c r="G15" s="101">
        <f t="shared" si="5"/>
        <v>-0.40625</v>
      </c>
      <c r="H15" s="102"/>
      <c r="J15" s="4">
        <f t="shared" si="2"/>
        <v>26</v>
      </c>
      <c r="K15" s="4">
        <f t="shared" si="3"/>
        <v>80</v>
      </c>
      <c r="L15" s="4">
        <f t="shared" si="4"/>
        <v>-38</v>
      </c>
    </row>
    <row r="16" spans="2:12" ht="12.75">
      <c r="B16" s="96">
        <f t="shared" si="0"/>
        <v>18</v>
      </c>
      <c r="C16" s="93">
        <v>32</v>
      </c>
      <c r="D16" s="56">
        <v>37</v>
      </c>
      <c r="E16" s="56">
        <v>21</v>
      </c>
      <c r="F16" s="99">
        <f t="shared" si="1"/>
        <v>90</v>
      </c>
      <c r="G16" s="101">
        <f t="shared" si="5"/>
        <v>-0.25</v>
      </c>
      <c r="H16" s="102"/>
      <c r="J16" s="4">
        <f t="shared" si="2"/>
        <v>18</v>
      </c>
      <c r="K16" s="4">
        <f t="shared" si="3"/>
        <v>90</v>
      </c>
      <c r="L16" s="4">
        <f t="shared" si="4"/>
        <v>-54</v>
      </c>
    </row>
    <row r="17" spans="2:12" ht="13.5" thickBot="1">
      <c r="B17" s="96">
        <f t="shared" si="0"/>
        <v>10</v>
      </c>
      <c r="C17" s="94">
        <v>36</v>
      </c>
      <c r="D17" s="91">
        <v>41</v>
      </c>
      <c r="E17" s="91">
        <v>23</v>
      </c>
      <c r="F17" s="100">
        <f t="shared" si="1"/>
        <v>100</v>
      </c>
      <c r="G17" s="103">
        <f t="shared" si="5"/>
        <v>-0.125</v>
      </c>
      <c r="H17" s="104"/>
      <c r="J17" s="4">
        <f t="shared" si="2"/>
        <v>10</v>
      </c>
      <c r="K17" s="4">
        <f t="shared" si="3"/>
        <v>100</v>
      </c>
      <c r="L17" s="4">
        <f t="shared" si="4"/>
        <v>-70</v>
      </c>
    </row>
    <row r="20" ht="12.75">
      <c r="C20" t="s">
        <v>189</v>
      </c>
    </row>
    <row r="27" spans="6:14" ht="15.75">
      <c r="F27" s="87"/>
      <c r="G27" s="87"/>
      <c r="H27" s="87"/>
      <c r="I27" s="78"/>
      <c r="J27" s="78"/>
      <c r="K27" s="78"/>
      <c r="L27" s="78"/>
      <c r="M27" s="78"/>
      <c r="N27" s="78"/>
    </row>
    <row r="28" spans="6:14" ht="15.75">
      <c r="F28" s="88"/>
      <c r="G28" s="88"/>
      <c r="H28" s="88"/>
      <c r="I28" s="88"/>
      <c r="J28" s="88"/>
      <c r="K28" s="88"/>
      <c r="L28" s="88"/>
      <c r="M28" s="88"/>
      <c r="N28" s="88"/>
    </row>
    <row r="29" spans="6:14" ht="15.75">
      <c r="F29" s="88"/>
      <c r="G29" s="88"/>
      <c r="H29" s="88"/>
      <c r="I29" s="88"/>
      <c r="J29" s="88"/>
      <c r="K29" s="88"/>
      <c r="L29" s="88"/>
      <c r="M29" s="88"/>
      <c r="N29" s="88"/>
    </row>
    <row r="30" spans="6:14" ht="15.75">
      <c r="F30" s="88"/>
      <c r="G30" s="88"/>
      <c r="H30" s="88"/>
      <c r="I30" s="88"/>
      <c r="J30" s="88"/>
      <c r="K30" s="88"/>
      <c r="L30" s="88"/>
      <c r="M30" s="88"/>
      <c r="N30" s="88"/>
    </row>
    <row r="31" spans="6:14" ht="15.75">
      <c r="F31" s="88"/>
      <c r="G31" s="88"/>
      <c r="H31" s="88"/>
      <c r="I31" s="88"/>
      <c r="J31" s="88"/>
      <c r="K31" s="88"/>
      <c r="L31" s="88"/>
      <c r="M31" s="88"/>
      <c r="N31" s="88"/>
    </row>
    <row r="32" spans="6:14" ht="15.75">
      <c r="F32" s="88"/>
      <c r="G32" s="88"/>
      <c r="H32" s="88"/>
      <c r="I32" s="88"/>
      <c r="J32" s="88"/>
      <c r="K32" s="88"/>
      <c r="L32" s="88"/>
      <c r="M32" s="88"/>
      <c r="N32" s="89"/>
    </row>
    <row r="33" spans="6:14" ht="15.75">
      <c r="F33" s="88"/>
      <c r="G33" s="88"/>
      <c r="H33" s="88"/>
      <c r="I33" s="88"/>
      <c r="J33" s="88"/>
      <c r="K33" s="88"/>
      <c r="L33" s="88"/>
      <c r="M33" s="88"/>
      <c r="N33" s="89"/>
    </row>
    <row r="34" spans="6:14" ht="15.75">
      <c r="F34" s="89"/>
      <c r="G34" s="89"/>
      <c r="H34" s="89"/>
      <c r="I34" s="89"/>
      <c r="J34" s="89"/>
      <c r="K34" s="89"/>
      <c r="L34" s="89"/>
      <c r="M34" s="88"/>
      <c r="N34" s="89"/>
    </row>
    <row r="35" spans="6:14" ht="12.75">
      <c r="F35" s="78"/>
      <c r="G35" s="78"/>
      <c r="H35" s="78"/>
      <c r="I35" s="78"/>
      <c r="J35" s="78"/>
      <c r="K35" s="78"/>
      <c r="L35" s="78"/>
      <c r="M35" s="78"/>
      <c r="N35" s="78"/>
    </row>
  </sheetData>
  <sheetProtection/>
  <mergeCells count="1">
    <mergeCell ref="C5:E5"/>
  </mergeCells>
  <printOptions/>
  <pageMargins left="0.75" right="0.75" top="1" bottom="1" header="0.492125985" footer="0.492125985"/>
  <pageSetup orientation="portrait" paperSize="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1">
      <selection activeCell="H17" sqref="H17"/>
    </sheetView>
  </sheetViews>
  <sheetFormatPr defaultColWidth="11.421875" defaultRowHeight="12.75"/>
  <cols>
    <col min="1" max="1" width="66.421875" style="0" customWidth="1"/>
    <col min="2" max="2" width="8.8515625" style="0" customWidth="1"/>
    <col min="3" max="3" width="9.7109375" style="0" bestFit="1" customWidth="1"/>
    <col min="4" max="4" width="22.140625" style="0" customWidth="1"/>
    <col min="5" max="5" width="8.00390625" style="0" bestFit="1" customWidth="1"/>
    <col min="6" max="16384" width="8.8515625" style="0" customWidth="1"/>
  </cols>
  <sheetData>
    <row r="1" ht="90">
      <c r="A1" s="59" t="s">
        <v>50</v>
      </c>
    </row>
    <row r="2" spans="3:7" ht="13.5">
      <c r="C2" s="60"/>
      <c r="D2" s="61" t="s">
        <v>51</v>
      </c>
      <c r="E2" s="60" t="s">
        <v>58</v>
      </c>
      <c r="F2" s="60" t="s">
        <v>30</v>
      </c>
      <c r="G2" s="60" t="s">
        <v>59</v>
      </c>
    </row>
    <row r="3" spans="3:7" ht="15">
      <c r="C3" s="59" t="s">
        <v>52</v>
      </c>
      <c r="D3" s="61">
        <v>7</v>
      </c>
      <c r="E3" s="62">
        <v>3</v>
      </c>
      <c r="F3" s="62">
        <v>5</v>
      </c>
      <c r="G3" s="63">
        <v>3.076923076923077</v>
      </c>
    </row>
    <row r="4" spans="3:7" ht="15">
      <c r="C4" s="59" t="s">
        <v>53</v>
      </c>
      <c r="D4" s="61">
        <v>9</v>
      </c>
      <c r="E4" s="62">
        <v>5</v>
      </c>
      <c r="F4" s="62">
        <v>4</v>
      </c>
      <c r="G4" s="63">
        <v>1.1538461538461535</v>
      </c>
    </row>
    <row r="5" spans="1:7" ht="13.5">
      <c r="A5" s="33"/>
      <c r="C5" s="60" t="s">
        <v>60</v>
      </c>
      <c r="D5" s="62">
        <f>(D3*G3)+(D4*G4)</f>
        <v>31.92307692307692</v>
      </c>
      <c r="E5" s="62">
        <v>15</v>
      </c>
      <c r="F5" s="62">
        <v>20</v>
      </c>
      <c r="G5" s="60"/>
    </row>
    <row r="6" spans="1:7" ht="30">
      <c r="A6" s="59" t="s">
        <v>54</v>
      </c>
      <c r="C6" s="60"/>
      <c r="D6" s="60" t="s">
        <v>61</v>
      </c>
      <c r="E6" s="62">
        <f>(E3*G3)+(E4*G4)</f>
        <v>15</v>
      </c>
      <c r="F6" s="62">
        <f>(F3*G3)+(F4*G4)</f>
        <v>20</v>
      </c>
      <c r="G6" s="60"/>
    </row>
    <row r="7" ht="45">
      <c r="A7" s="33" t="s">
        <v>55</v>
      </c>
    </row>
    <row r="8" spans="1:7" ht="30">
      <c r="A8" s="33" t="s">
        <v>56</v>
      </c>
      <c r="F8" t="s">
        <v>62</v>
      </c>
      <c r="G8" t="s">
        <v>30</v>
      </c>
    </row>
    <row r="9" spans="1:8" ht="30">
      <c r="A9" s="33" t="s">
        <v>57</v>
      </c>
      <c r="E9" s="4" t="s">
        <v>28</v>
      </c>
      <c r="F9" s="4" t="s">
        <v>63</v>
      </c>
      <c r="G9" s="4" t="s">
        <v>64</v>
      </c>
      <c r="H9" t="s">
        <v>29</v>
      </c>
    </row>
    <row r="10" spans="1:8" ht="13.5">
      <c r="A10" s="33"/>
      <c r="E10" s="34">
        <v>0</v>
      </c>
      <c r="F10" s="34">
        <f>E6/E4</f>
        <v>3</v>
      </c>
      <c r="G10" s="34">
        <f>($F$5-(E10*$F$3))/$F$4</f>
        <v>5</v>
      </c>
      <c r="H10" s="34"/>
    </row>
    <row r="11" spans="5:8" ht="12.75">
      <c r="E11" s="34">
        <v>0.25</v>
      </c>
      <c r="F11" s="34">
        <f>($E$5-(E11*$E$3))/$E$4</f>
        <v>2.85</v>
      </c>
      <c r="G11" s="34">
        <f aca="true" t="shared" si="0" ref="G11:G30">($F$5-(E11*$F$3))/$F$4</f>
        <v>4.6875</v>
      </c>
      <c r="H11" s="34"/>
    </row>
    <row r="12" spans="5:8" ht="12.75">
      <c r="E12" s="34">
        <v>0.5</v>
      </c>
      <c r="F12" s="34">
        <f aca="true" t="shared" si="1" ref="F12:F30">($E$5-(E12*$E$3))/$E$4</f>
        <v>2.7</v>
      </c>
      <c r="G12" s="34">
        <f t="shared" si="0"/>
        <v>4.375</v>
      </c>
      <c r="H12" s="34"/>
    </row>
    <row r="13" spans="5:8" ht="12.75">
      <c r="E13" s="34">
        <v>0.75</v>
      </c>
      <c r="F13" s="34">
        <f t="shared" si="1"/>
        <v>2.55</v>
      </c>
      <c r="G13" s="34">
        <f t="shared" si="0"/>
        <v>4.0625</v>
      </c>
      <c r="H13" s="34"/>
    </row>
    <row r="14" spans="5:8" ht="12.75">
      <c r="E14" s="34">
        <v>1</v>
      </c>
      <c r="F14" s="34">
        <f t="shared" si="1"/>
        <v>2.4</v>
      </c>
      <c r="G14" s="34">
        <f t="shared" si="0"/>
        <v>3.75</v>
      </c>
      <c r="H14" s="34"/>
    </row>
    <row r="15" spans="5:8" ht="12.75">
      <c r="E15" s="34">
        <v>1.25</v>
      </c>
      <c r="F15" s="34">
        <f t="shared" si="1"/>
        <v>2.25</v>
      </c>
      <c r="G15" s="34">
        <f t="shared" si="0"/>
        <v>3.4375</v>
      </c>
      <c r="H15" s="34"/>
    </row>
    <row r="16" spans="5:8" ht="12.75">
      <c r="E16" s="34">
        <v>1.5</v>
      </c>
      <c r="F16" s="34">
        <f t="shared" si="1"/>
        <v>2.1</v>
      </c>
      <c r="G16" s="34">
        <f t="shared" si="0"/>
        <v>3.125</v>
      </c>
      <c r="H16" s="34"/>
    </row>
    <row r="17" spans="5:8" ht="12.75">
      <c r="E17" s="34">
        <v>1.75</v>
      </c>
      <c r="F17" s="34">
        <f t="shared" si="1"/>
        <v>1.95</v>
      </c>
      <c r="G17" s="34">
        <f t="shared" si="0"/>
        <v>2.8125</v>
      </c>
      <c r="H17" s="34"/>
    </row>
    <row r="18" spans="5:7" ht="12.75">
      <c r="E18" s="34">
        <v>2</v>
      </c>
      <c r="F18" s="34">
        <f t="shared" si="1"/>
        <v>1.8</v>
      </c>
      <c r="G18" s="34">
        <f t="shared" si="0"/>
        <v>2.5</v>
      </c>
    </row>
    <row r="19" spans="5:7" ht="12.75">
      <c r="E19" s="34">
        <v>2.25</v>
      </c>
      <c r="F19" s="34">
        <f t="shared" si="1"/>
        <v>1.65</v>
      </c>
      <c r="G19" s="34">
        <f t="shared" si="0"/>
        <v>2.1875</v>
      </c>
    </row>
    <row r="20" spans="5:7" ht="12.75">
      <c r="E20" s="34">
        <v>2.5</v>
      </c>
      <c r="F20" s="34">
        <f t="shared" si="1"/>
        <v>1.5</v>
      </c>
      <c r="G20" s="34">
        <f t="shared" si="0"/>
        <v>1.875</v>
      </c>
    </row>
    <row r="21" spans="5:7" ht="12.75">
      <c r="E21" s="34">
        <v>2.75</v>
      </c>
      <c r="F21" s="34">
        <f t="shared" si="1"/>
        <v>1.35</v>
      </c>
      <c r="G21" s="34">
        <f t="shared" si="0"/>
        <v>1.5625</v>
      </c>
    </row>
    <row r="22" spans="5:7" ht="12.75">
      <c r="E22" s="34">
        <v>3</v>
      </c>
      <c r="F22" s="34">
        <f t="shared" si="1"/>
        <v>1.2</v>
      </c>
      <c r="G22" s="34">
        <f t="shared" si="0"/>
        <v>1.25</v>
      </c>
    </row>
    <row r="23" spans="5:7" ht="12.75">
      <c r="E23" s="34">
        <v>3.25</v>
      </c>
      <c r="F23" s="34">
        <f t="shared" si="1"/>
        <v>1.05</v>
      </c>
      <c r="G23" s="34">
        <f t="shared" si="0"/>
        <v>0.9375</v>
      </c>
    </row>
    <row r="24" spans="5:7" ht="12.75">
      <c r="E24" s="34">
        <v>3.5</v>
      </c>
      <c r="F24" s="34">
        <f t="shared" si="1"/>
        <v>0.9</v>
      </c>
      <c r="G24" s="34">
        <f t="shared" si="0"/>
        <v>0.625</v>
      </c>
    </row>
    <row r="25" spans="5:7" ht="12.75">
      <c r="E25" s="34">
        <v>3.75</v>
      </c>
      <c r="F25" s="34">
        <f t="shared" si="1"/>
        <v>0.75</v>
      </c>
      <c r="G25" s="34">
        <f t="shared" si="0"/>
        <v>0.3125</v>
      </c>
    </row>
    <row r="26" spans="5:7" ht="12.75">
      <c r="E26" s="34">
        <v>4</v>
      </c>
      <c r="F26" s="34">
        <f t="shared" si="1"/>
        <v>0.6</v>
      </c>
      <c r="G26" s="34">
        <f t="shared" si="0"/>
        <v>0</v>
      </c>
    </row>
    <row r="27" spans="5:7" ht="12.75">
      <c r="E27" s="34">
        <v>4.25</v>
      </c>
      <c r="F27" s="34">
        <f t="shared" si="1"/>
        <v>0.45</v>
      </c>
      <c r="G27" s="34">
        <f t="shared" si="0"/>
        <v>-0.3125</v>
      </c>
    </row>
    <row r="28" spans="5:7" ht="12.75">
      <c r="E28" s="34">
        <v>4.5</v>
      </c>
      <c r="F28" s="34">
        <f t="shared" si="1"/>
        <v>0.3</v>
      </c>
      <c r="G28" s="34">
        <f t="shared" si="0"/>
        <v>-0.625</v>
      </c>
    </row>
    <row r="29" spans="5:7" ht="12.75">
      <c r="E29" s="34">
        <v>4.75</v>
      </c>
      <c r="F29" s="34">
        <f t="shared" si="1"/>
        <v>0.15</v>
      </c>
      <c r="G29" s="34">
        <f t="shared" si="0"/>
        <v>-0.9375</v>
      </c>
    </row>
    <row r="30" spans="5:7" ht="12.75">
      <c r="E30" s="34">
        <v>5</v>
      </c>
      <c r="F30" s="34">
        <f t="shared" si="1"/>
        <v>0</v>
      </c>
      <c r="G30" s="34">
        <f t="shared" si="0"/>
        <v>-1.25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4" width="8.8515625" style="0" customWidth="1"/>
    <col min="5" max="5" width="5.8515625" style="0" bestFit="1" customWidth="1"/>
    <col min="6" max="6" width="7.28125" style="0" bestFit="1" customWidth="1"/>
    <col min="7" max="7" width="7.00390625" style="0" customWidth="1"/>
    <col min="8" max="8" width="6.8515625" style="0" customWidth="1"/>
    <col min="9" max="9" width="7.7109375" style="0" customWidth="1"/>
    <col min="10" max="10" width="7.421875" style="0" customWidth="1"/>
    <col min="11" max="11" width="7.28125" style="0" customWidth="1"/>
    <col min="12" max="16384" width="8.8515625" style="0" customWidth="1"/>
  </cols>
  <sheetData>
    <row r="1" spans="1:20" ht="12.75">
      <c r="A1" s="5"/>
      <c r="B1" s="5"/>
      <c r="C1" s="5"/>
      <c r="D1" s="5" t="s">
        <v>25</v>
      </c>
      <c r="E1" s="56" t="s">
        <v>25</v>
      </c>
      <c r="F1" s="56" t="s">
        <v>26</v>
      </c>
      <c r="H1" s="6" t="s">
        <v>21</v>
      </c>
      <c r="I1" s="7"/>
      <c r="J1" s="196" t="s">
        <v>23</v>
      </c>
      <c r="K1" s="196"/>
      <c r="L1" s="196"/>
      <c r="M1" s="196"/>
      <c r="N1" s="196"/>
      <c r="O1" s="196"/>
      <c r="P1" s="196"/>
      <c r="Q1" s="196"/>
      <c r="R1" s="196"/>
      <c r="S1" s="196"/>
      <c r="T1" s="197"/>
    </row>
    <row r="2" spans="1:20" ht="12.75">
      <c r="A2" s="56" t="s">
        <v>19</v>
      </c>
      <c r="B2" s="56" t="s">
        <v>20</v>
      </c>
      <c r="C2" s="56" t="s">
        <v>22</v>
      </c>
      <c r="D2" s="56" t="s">
        <v>22</v>
      </c>
      <c r="E2" s="56" t="s">
        <v>24</v>
      </c>
      <c r="F2" s="56" t="s">
        <v>24</v>
      </c>
      <c r="H2" s="8">
        <v>1000</v>
      </c>
      <c r="I2" s="8" t="s">
        <v>27</v>
      </c>
      <c r="J2" s="5">
        <v>0</v>
      </c>
      <c r="K2" s="5">
        <v>10</v>
      </c>
      <c r="L2" s="5">
        <v>20</v>
      </c>
      <c r="M2" s="5">
        <v>30</v>
      </c>
      <c r="N2" s="5">
        <v>40</v>
      </c>
      <c r="O2" s="5">
        <v>50</v>
      </c>
      <c r="P2" s="5">
        <v>60</v>
      </c>
      <c r="Q2" s="5">
        <v>70</v>
      </c>
      <c r="R2" s="5">
        <v>80</v>
      </c>
      <c r="S2" s="5">
        <v>90</v>
      </c>
      <c r="T2" s="5">
        <v>100</v>
      </c>
    </row>
    <row r="3" spans="1:20" ht="12.75">
      <c r="A3" s="56">
        <v>0</v>
      </c>
      <c r="B3" s="56">
        <v>0</v>
      </c>
      <c r="C3" s="56">
        <v>0</v>
      </c>
      <c r="D3" s="56">
        <v>0</v>
      </c>
      <c r="E3" s="56">
        <v>50</v>
      </c>
      <c r="F3" s="56">
        <v>30</v>
      </c>
      <c r="H3" s="5"/>
      <c r="I3" s="5">
        <v>0</v>
      </c>
      <c r="J3" s="5">
        <v>-1000</v>
      </c>
      <c r="K3" s="5">
        <f aca="true" t="shared" si="0" ref="K3:T3">K$2*$F$4-((K$2*$D4)+$H$2)</f>
        <v>-880</v>
      </c>
      <c r="L3" s="5">
        <f t="shared" si="0"/>
        <v>-760</v>
      </c>
      <c r="M3" s="5">
        <f t="shared" si="0"/>
        <v>-640</v>
      </c>
      <c r="N3" s="5">
        <f t="shared" si="0"/>
        <v>-520</v>
      </c>
      <c r="O3" s="5">
        <f t="shared" si="0"/>
        <v>-400</v>
      </c>
      <c r="P3" s="5">
        <f t="shared" si="0"/>
        <v>-280</v>
      </c>
      <c r="Q3" s="5">
        <f t="shared" si="0"/>
        <v>-160</v>
      </c>
      <c r="R3" s="5">
        <f t="shared" si="0"/>
        <v>-40</v>
      </c>
      <c r="S3" s="5">
        <f t="shared" si="0"/>
        <v>80</v>
      </c>
      <c r="T3" s="5">
        <f t="shared" si="0"/>
        <v>200</v>
      </c>
    </row>
    <row r="4" spans="1:20" ht="12.75">
      <c r="A4" s="56">
        <v>10</v>
      </c>
      <c r="B4" s="56">
        <v>10</v>
      </c>
      <c r="C4" s="56">
        <v>10</v>
      </c>
      <c r="D4" s="56">
        <v>15</v>
      </c>
      <c r="E4" s="56">
        <f>E3-1</f>
        <v>49</v>
      </c>
      <c r="F4" s="56">
        <f>F3-3</f>
        <v>27</v>
      </c>
      <c r="H4" s="5"/>
      <c r="I4" s="5">
        <v>10</v>
      </c>
      <c r="J4" s="5">
        <f aca="true" t="shared" si="1" ref="J4:J13">I4*E3-((I4*C4)+$H$2)</f>
        <v>-600</v>
      </c>
      <c r="K4" s="5">
        <f aca="true" t="shared" si="2" ref="K4:T13">((K$2*$F$3)+($I4*$E$3))-((K$2*$D4)+($I4*$C4))-$H$2</f>
        <v>-450</v>
      </c>
      <c r="L4" s="5">
        <f t="shared" si="2"/>
        <v>-300</v>
      </c>
      <c r="M4" s="5">
        <f t="shared" si="2"/>
        <v>-150</v>
      </c>
      <c r="N4" s="5">
        <f t="shared" si="2"/>
        <v>0</v>
      </c>
      <c r="O4" s="5">
        <f t="shared" si="2"/>
        <v>150</v>
      </c>
      <c r="P4" s="5">
        <f t="shared" si="2"/>
        <v>300</v>
      </c>
      <c r="Q4" s="5">
        <f t="shared" si="2"/>
        <v>450</v>
      </c>
      <c r="R4" s="5">
        <f t="shared" si="2"/>
        <v>600</v>
      </c>
      <c r="S4" s="5">
        <f t="shared" si="2"/>
        <v>750</v>
      </c>
      <c r="T4" s="5">
        <f t="shared" si="2"/>
        <v>900</v>
      </c>
    </row>
    <row r="5" spans="1:20" ht="12.75">
      <c r="A5" s="56">
        <v>20</v>
      </c>
      <c r="B5" s="56">
        <v>20</v>
      </c>
      <c r="C5" s="56">
        <v>9</v>
      </c>
      <c r="D5" s="56">
        <v>14</v>
      </c>
      <c r="E5" s="56">
        <f aca="true" t="shared" si="3" ref="E5:E13">E4-1</f>
        <v>48</v>
      </c>
      <c r="F5" s="56">
        <f aca="true" t="shared" si="4" ref="F5:F13">F4-3</f>
        <v>24</v>
      </c>
      <c r="H5" s="5"/>
      <c r="I5" s="5">
        <v>20</v>
      </c>
      <c r="J5" s="5">
        <f t="shared" si="1"/>
        <v>-200</v>
      </c>
      <c r="K5" s="5">
        <f t="shared" si="2"/>
        <v>-20</v>
      </c>
      <c r="L5" s="5">
        <f t="shared" si="2"/>
        <v>140</v>
      </c>
      <c r="M5" s="5">
        <f t="shared" si="2"/>
        <v>300</v>
      </c>
      <c r="N5" s="5">
        <f t="shared" si="2"/>
        <v>460</v>
      </c>
      <c r="O5" s="5">
        <f t="shared" si="2"/>
        <v>620</v>
      </c>
      <c r="P5" s="5">
        <f t="shared" si="2"/>
        <v>780</v>
      </c>
      <c r="Q5" s="5">
        <f t="shared" si="2"/>
        <v>940</v>
      </c>
      <c r="R5" s="5">
        <f t="shared" si="2"/>
        <v>1100</v>
      </c>
      <c r="S5" s="5">
        <f t="shared" si="2"/>
        <v>1260</v>
      </c>
      <c r="T5" s="5">
        <f t="shared" si="2"/>
        <v>1420</v>
      </c>
    </row>
    <row r="6" spans="1:20" ht="12.75">
      <c r="A6" s="56">
        <v>30</v>
      </c>
      <c r="B6" s="56">
        <v>30</v>
      </c>
      <c r="C6" s="56">
        <v>8</v>
      </c>
      <c r="D6" s="56">
        <v>13</v>
      </c>
      <c r="E6" s="56">
        <f t="shared" si="3"/>
        <v>47</v>
      </c>
      <c r="F6" s="56">
        <f t="shared" si="4"/>
        <v>21</v>
      </c>
      <c r="H6" s="5"/>
      <c r="I6" s="5">
        <v>30</v>
      </c>
      <c r="J6" s="5">
        <f t="shared" si="1"/>
        <v>200</v>
      </c>
      <c r="K6" s="5">
        <f t="shared" si="2"/>
        <v>430</v>
      </c>
      <c r="L6" s="5">
        <f t="shared" si="2"/>
        <v>600</v>
      </c>
      <c r="M6" s="5">
        <f t="shared" si="2"/>
        <v>770</v>
      </c>
      <c r="N6" s="5">
        <f t="shared" si="2"/>
        <v>940</v>
      </c>
      <c r="O6" s="5">
        <f t="shared" si="2"/>
        <v>1110</v>
      </c>
      <c r="P6" s="5">
        <f t="shared" si="2"/>
        <v>1280</v>
      </c>
      <c r="Q6" s="5">
        <f t="shared" si="2"/>
        <v>1450</v>
      </c>
      <c r="R6" s="5">
        <f t="shared" si="2"/>
        <v>1620</v>
      </c>
      <c r="S6" s="5">
        <f t="shared" si="2"/>
        <v>1790</v>
      </c>
      <c r="T6" s="5">
        <f t="shared" si="2"/>
        <v>1960</v>
      </c>
    </row>
    <row r="7" spans="1:20" ht="12.75">
      <c r="A7" s="56">
        <v>40</v>
      </c>
      <c r="B7" s="56">
        <v>40</v>
      </c>
      <c r="C7" s="56">
        <v>7</v>
      </c>
      <c r="D7" s="56">
        <v>12</v>
      </c>
      <c r="E7" s="56">
        <f t="shared" si="3"/>
        <v>46</v>
      </c>
      <c r="F7" s="56">
        <f t="shared" si="4"/>
        <v>18</v>
      </c>
      <c r="H7" s="5"/>
      <c r="I7" s="5">
        <v>40</v>
      </c>
      <c r="J7" s="5">
        <f t="shared" si="1"/>
        <v>600</v>
      </c>
      <c r="K7" s="5">
        <f t="shared" si="2"/>
        <v>900</v>
      </c>
      <c r="L7" s="5">
        <f t="shared" si="2"/>
        <v>1080</v>
      </c>
      <c r="M7" s="5">
        <f t="shared" si="2"/>
        <v>1260</v>
      </c>
      <c r="N7" s="5">
        <f t="shared" si="2"/>
        <v>1440</v>
      </c>
      <c r="O7" s="5">
        <f t="shared" si="2"/>
        <v>1620</v>
      </c>
      <c r="P7" s="5">
        <f t="shared" si="2"/>
        <v>1800</v>
      </c>
      <c r="Q7" s="5">
        <f t="shared" si="2"/>
        <v>1980</v>
      </c>
      <c r="R7" s="5">
        <f t="shared" si="2"/>
        <v>2160</v>
      </c>
      <c r="S7" s="5">
        <f t="shared" si="2"/>
        <v>2340</v>
      </c>
      <c r="T7" s="5">
        <f t="shared" si="2"/>
        <v>2520</v>
      </c>
    </row>
    <row r="8" spans="1:20" ht="12.75">
      <c r="A8" s="56">
        <v>50</v>
      </c>
      <c r="B8" s="56">
        <v>50</v>
      </c>
      <c r="C8" s="56">
        <v>8</v>
      </c>
      <c r="D8" s="56">
        <v>13</v>
      </c>
      <c r="E8" s="56">
        <f t="shared" si="3"/>
        <v>45</v>
      </c>
      <c r="F8" s="56">
        <f t="shared" si="4"/>
        <v>15</v>
      </c>
      <c r="H8" s="5"/>
      <c r="I8" s="5">
        <v>50</v>
      </c>
      <c r="J8" s="5">
        <f t="shared" si="1"/>
        <v>900</v>
      </c>
      <c r="K8" s="5">
        <f t="shared" si="2"/>
        <v>1270</v>
      </c>
      <c r="L8" s="5">
        <f t="shared" si="2"/>
        <v>1440</v>
      </c>
      <c r="M8" s="5">
        <f t="shared" si="2"/>
        <v>1610</v>
      </c>
      <c r="N8" s="5">
        <f t="shared" si="2"/>
        <v>1780</v>
      </c>
      <c r="O8" s="5">
        <f t="shared" si="2"/>
        <v>1950</v>
      </c>
      <c r="P8" s="5">
        <f t="shared" si="2"/>
        <v>2120</v>
      </c>
      <c r="Q8" s="5">
        <f t="shared" si="2"/>
        <v>2290</v>
      </c>
      <c r="R8" s="5">
        <f t="shared" si="2"/>
        <v>2460</v>
      </c>
      <c r="S8" s="5">
        <f t="shared" si="2"/>
        <v>2630</v>
      </c>
      <c r="T8" s="5">
        <f t="shared" si="2"/>
        <v>2800</v>
      </c>
    </row>
    <row r="9" spans="1:20" ht="12.75">
      <c r="A9" s="56">
        <v>60</v>
      </c>
      <c r="B9" s="56">
        <v>60</v>
      </c>
      <c r="C9" s="56">
        <v>9</v>
      </c>
      <c r="D9" s="56">
        <v>14</v>
      </c>
      <c r="E9" s="56">
        <f t="shared" si="3"/>
        <v>44</v>
      </c>
      <c r="F9" s="56">
        <f t="shared" si="4"/>
        <v>12</v>
      </c>
      <c r="H9" s="5"/>
      <c r="I9" s="5">
        <v>60</v>
      </c>
      <c r="J9" s="5">
        <f t="shared" si="1"/>
        <v>1160</v>
      </c>
      <c r="K9" s="5">
        <f t="shared" si="2"/>
        <v>1620</v>
      </c>
      <c r="L9" s="5">
        <f t="shared" si="2"/>
        <v>1780</v>
      </c>
      <c r="M9" s="5">
        <f t="shared" si="2"/>
        <v>1940</v>
      </c>
      <c r="N9" s="5">
        <f t="shared" si="2"/>
        <v>2100</v>
      </c>
      <c r="O9" s="5">
        <f t="shared" si="2"/>
        <v>2260</v>
      </c>
      <c r="P9" s="5">
        <f t="shared" si="2"/>
        <v>2420</v>
      </c>
      <c r="Q9" s="5">
        <f t="shared" si="2"/>
        <v>2580</v>
      </c>
      <c r="R9" s="5">
        <f t="shared" si="2"/>
        <v>2740</v>
      </c>
      <c r="S9" s="5">
        <f t="shared" si="2"/>
        <v>2900</v>
      </c>
      <c r="T9" s="5">
        <f t="shared" si="2"/>
        <v>3060</v>
      </c>
    </row>
    <row r="10" spans="1:20" ht="12.75">
      <c r="A10" s="56">
        <v>70</v>
      </c>
      <c r="B10" s="56">
        <v>70</v>
      </c>
      <c r="C10" s="56">
        <v>10</v>
      </c>
      <c r="D10" s="56">
        <v>15</v>
      </c>
      <c r="E10" s="56">
        <f t="shared" si="3"/>
        <v>43</v>
      </c>
      <c r="F10" s="56">
        <f t="shared" si="4"/>
        <v>9</v>
      </c>
      <c r="H10" s="5"/>
      <c r="I10" s="5">
        <v>70</v>
      </c>
      <c r="J10" s="5">
        <f t="shared" si="1"/>
        <v>1380</v>
      </c>
      <c r="K10" s="5">
        <f t="shared" si="2"/>
        <v>1950</v>
      </c>
      <c r="L10" s="5">
        <f t="shared" si="2"/>
        <v>2100</v>
      </c>
      <c r="M10" s="5">
        <f t="shared" si="2"/>
        <v>2250</v>
      </c>
      <c r="N10" s="5">
        <f t="shared" si="2"/>
        <v>2400</v>
      </c>
      <c r="O10" s="5">
        <f t="shared" si="2"/>
        <v>2550</v>
      </c>
      <c r="P10" s="5">
        <f t="shared" si="2"/>
        <v>2700</v>
      </c>
      <c r="Q10" s="5">
        <f t="shared" si="2"/>
        <v>2850</v>
      </c>
      <c r="R10" s="5">
        <f t="shared" si="2"/>
        <v>3000</v>
      </c>
      <c r="S10" s="5">
        <f t="shared" si="2"/>
        <v>3150</v>
      </c>
      <c r="T10" s="9">
        <f t="shared" si="2"/>
        <v>3300</v>
      </c>
    </row>
    <row r="11" spans="1:20" ht="12.75">
      <c r="A11" s="56">
        <v>80</v>
      </c>
      <c r="B11" s="56">
        <v>80</v>
      </c>
      <c r="C11" s="56">
        <v>11</v>
      </c>
      <c r="D11" s="56">
        <v>20</v>
      </c>
      <c r="E11" s="56">
        <f t="shared" si="3"/>
        <v>42</v>
      </c>
      <c r="F11" s="56">
        <f t="shared" si="4"/>
        <v>6</v>
      </c>
      <c r="H11" s="5"/>
      <c r="I11" s="5">
        <v>80</v>
      </c>
      <c r="J11" s="5">
        <f t="shared" si="1"/>
        <v>1560</v>
      </c>
      <c r="K11" s="5">
        <f t="shared" si="2"/>
        <v>2220</v>
      </c>
      <c r="L11" s="5">
        <f t="shared" si="2"/>
        <v>2320</v>
      </c>
      <c r="M11" s="5">
        <f t="shared" si="2"/>
        <v>2420</v>
      </c>
      <c r="N11" s="5">
        <f t="shared" si="2"/>
        <v>2520</v>
      </c>
      <c r="O11" s="5">
        <f t="shared" si="2"/>
        <v>2620</v>
      </c>
      <c r="P11" s="5">
        <f t="shared" si="2"/>
        <v>2720</v>
      </c>
      <c r="Q11" s="5">
        <f t="shared" si="2"/>
        <v>2820</v>
      </c>
      <c r="R11" s="5">
        <f t="shared" si="2"/>
        <v>2920</v>
      </c>
      <c r="S11" s="5">
        <f t="shared" si="2"/>
        <v>3020</v>
      </c>
      <c r="T11" s="5">
        <f t="shared" si="2"/>
        <v>3120</v>
      </c>
    </row>
    <row r="12" spans="1:20" ht="12.75">
      <c r="A12" s="56">
        <v>90</v>
      </c>
      <c r="B12" s="56">
        <v>90</v>
      </c>
      <c r="C12" s="56">
        <v>20</v>
      </c>
      <c r="D12" s="56">
        <v>40</v>
      </c>
      <c r="E12" s="56">
        <f t="shared" si="3"/>
        <v>41</v>
      </c>
      <c r="F12" s="56">
        <f t="shared" si="4"/>
        <v>3</v>
      </c>
      <c r="H12" s="5"/>
      <c r="I12" s="5">
        <v>90</v>
      </c>
      <c r="J12" s="5">
        <f t="shared" si="1"/>
        <v>980</v>
      </c>
      <c r="K12" s="5">
        <f t="shared" si="2"/>
        <v>1600</v>
      </c>
      <c r="L12" s="5">
        <f t="shared" si="2"/>
        <v>1500</v>
      </c>
      <c r="M12" s="5">
        <f t="shared" si="2"/>
        <v>1400</v>
      </c>
      <c r="N12" s="5">
        <f t="shared" si="2"/>
        <v>1300</v>
      </c>
      <c r="O12" s="5">
        <f t="shared" si="2"/>
        <v>1200</v>
      </c>
      <c r="P12" s="5">
        <f t="shared" si="2"/>
        <v>1100</v>
      </c>
      <c r="Q12" s="5">
        <f t="shared" si="2"/>
        <v>1000</v>
      </c>
      <c r="R12" s="5">
        <f t="shared" si="2"/>
        <v>900</v>
      </c>
      <c r="S12" s="5">
        <f t="shared" si="2"/>
        <v>800</v>
      </c>
      <c r="T12" s="5">
        <f t="shared" si="2"/>
        <v>700</v>
      </c>
    </row>
    <row r="13" spans="1:20" ht="12.75">
      <c r="A13" s="56">
        <v>100</v>
      </c>
      <c r="B13" s="56">
        <v>100</v>
      </c>
      <c r="C13" s="56">
        <v>40</v>
      </c>
      <c r="D13" s="56">
        <v>60</v>
      </c>
      <c r="E13" s="56">
        <f t="shared" si="3"/>
        <v>40</v>
      </c>
      <c r="F13" s="56">
        <f t="shared" si="4"/>
        <v>0</v>
      </c>
      <c r="H13" s="5"/>
      <c r="I13" s="5">
        <v>100</v>
      </c>
      <c r="J13" s="5">
        <f t="shared" si="1"/>
        <v>-900</v>
      </c>
      <c r="K13" s="5">
        <f t="shared" si="2"/>
        <v>-300</v>
      </c>
      <c r="L13" s="5">
        <f t="shared" si="2"/>
        <v>-600</v>
      </c>
      <c r="M13" s="5">
        <f t="shared" si="2"/>
        <v>-900</v>
      </c>
      <c r="N13" s="5">
        <f t="shared" si="2"/>
        <v>-1200</v>
      </c>
      <c r="O13" s="5">
        <f t="shared" si="2"/>
        <v>-1500</v>
      </c>
      <c r="P13" s="5">
        <f t="shared" si="2"/>
        <v>-1800</v>
      </c>
      <c r="Q13" s="5">
        <f t="shared" si="2"/>
        <v>-2100</v>
      </c>
      <c r="R13" s="5">
        <f t="shared" si="2"/>
        <v>-2400</v>
      </c>
      <c r="S13" s="5">
        <f t="shared" si="2"/>
        <v>-2700</v>
      </c>
      <c r="T13" s="5">
        <f t="shared" si="2"/>
        <v>-3000</v>
      </c>
    </row>
  </sheetData>
  <sheetProtection/>
  <mergeCells count="1">
    <mergeCell ref="J1:T1"/>
  </mergeCells>
  <printOptions/>
  <pageMargins left="0.75" right="0.75" top="1" bottom="1" header="0.492125985" footer="0.492125985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I1" t="s">
        <v>80</v>
      </c>
    </row>
    <row r="3" spans="11:13" ht="12.75">
      <c r="K3" t="s">
        <v>84</v>
      </c>
      <c r="M3" t="s">
        <v>14</v>
      </c>
    </row>
    <row r="4" spans="10:13" ht="13.5" thickBot="1">
      <c r="J4" s="3" t="s">
        <v>85</v>
      </c>
      <c r="K4">
        <v>10</v>
      </c>
      <c r="M4" t="s">
        <v>15</v>
      </c>
    </row>
    <row r="5" spans="3:11" ht="13.5" thickBot="1">
      <c r="C5" s="126"/>
      <c r="D5" s="119" t="s">
        <v>188</v>
      </c>
      <c r="E5" s="120"/>
      <c r="F5" s="121"/>
      <c r="G5" s="97"/>
      <c r="H5" s="50" t="s">
        <v>126</v>
      </c>
      <c r="I5" s="51" t="s">
        <v>126</v>
      </c>
      <c r="J5" s="3" t="s">
        <v>86</v>
      </c>
      <c r="K5">
        <v>0.8</v>
      </c>
    </row>
    <row r="6" spans="3:15" ht="12.75">
      <c r="C6" s="95" t="s">
        <v>12</v>
      </c>
      <c r="D6" s="92" t="s">
        <v>119</v>
      </c>
      <c r="E6" s="90" t="s">
        <v>120</v>
      </c>
      <c r="F6" s="90" t="s">
        <v>121</v>
      </c>
      <c r="G6" s="98" t="s">
        <v>125</v>
      </c>
      <c r="H6" s="21" t="s">
        <v>127</v>
      </c>
      <c r="I6" s="22" t="s">
        <v>128</v>
      </c>
      <c r="K6" s="4" t="s">
        <v>12</v>
      </c>
      <c r="L6" s="4" t="s">
        <v>13</v>
      </c>
      <c r="O6" t="s">
        <v>49</v>
      </c>
    </row>
    <row r="7" spans="3:13" ht="12.75">
      <c r="C7" s="96">
        <f>K7</f>
        <v>10</v>
      </c>
      <c r="D7" s="93">
        <v>0</v>
      </c>
      <c r="E7" s="56">
        <v>0</v>
      </c>
      <c r="F7" s="56">
        <v>0</v>
      </c>
      <c r="G7" s="99">
        <f>D7+E7+F7</f>
        <v>0</v>
      </c>
      <c r="H7" s="101"/>
      <c r="I7" s="102"/>
      <c r="K7" s="34">
        <f aca="true" t="shared" si="0" ref="K7:K17">($K$4+($K$5*L7))</f>
        <v>10</v>
      </c>
      <c r="L7" s="4">
        <f>G7</f>
        <v>0</v>
      </c>
      <c r="M7" s="4"/>
    </row>
    <row r="8" spans="3:13" ht="12.75">
      <c r="C8" s="96">
        <f aca="true" t="shared" si="1" ref="C8:C17">K8</f>
        <v>18</v>
      </c>
      <c r="D8" s="93">
        <v>2</v>
      </c>
      <c r="E8" s="56">
        <v>3</v>
      </c>
      <c r="F8" s="56">
        <v>5</v>
      </c>
      <c r="G8" s="99">
        <f aca="true" t="shared" si="2" ref="G8:G17">D8+E8+F8</f>
        <v>10</v>
      </c>
      <c r="H8" s="101">
        <f>((G8-G7)/G8)/((C8-C7)/C8)</f>
        <v>2.25</v>
      </c>
      <c r="I8" s="102"/>
      <c r="K8" s="34">
        <f t="shared" si="0"/>
        <v>18</v>
      </c>
      <c r="L8" s="4">
        <f aca="true" t="shared" si="3" ref="L8:L17">G8</f>
        <v>10</v>
      </c>
      <c r="M8" s="4"/>
    </row>
    <row r="9" spans="1:13" ht="12.75">
      <c r="A9" s="1"/>
      <c r="C9" s="96">
        <f t="shared" si="1"/>
        <v>26</v>
      </c>
      <c r="D9" s="93">
        <v>5</v>
      </c>
      <c r="E9" s="56">
        <v>5</v>
      </c>
      <c r="F9" s="56">
        <v>10</v>
      </c>
      <c r="G9" s="99">
        <f t="shared" si="2"/>
        <v>20</v>
      </c>
      <c r="H9" s="101">
        <f aca="true" t="shared" si="4" ref="H9:H17">((G9-G8)/G9)/((C9-C8)/C9)</f>
        <v>1.625</v>
      </c>
      <c r="I9" s="102"/>
      <c r="K9" s="34">
        <f t="shared" si="0"/>
        <v>26</v>
      </c>
      <c r="L9" s="4">
        <f t="shared" si="3"/>
        <v>20</v>
      </c>
      <c r="M9" s="4"/>
    </row>
    <row r="10" spans="1:13" ht="12.75">
      <c r="A10" s="1"/>
      <c r="C10" s="96">
        <f t="shared" si="1"/>
        <v>34</v>
      </c>
      <c r="D10" s="93">
        <v>8</v>
      </c>
      <c r="E10" s="56">
        <v>7</v>
      </c>
      <c r="F10" s="56">
        <v>15</v>
      </c>
      <c r="G10" s="99">
        <f t="shared" si="2"/>
        <v>30</v>
      </c>
      <c r="H10" s="101">
        <f t="shared" si="4"/>
        <v>1.4166666666666665</v>
      </c>
      <c r="I10" s="102"/>
      <c r="K10" s="34">
        <f t="shared" si="0"/>
        <v>34</v>
      </c>
      <c r="L10" s="4">
        <f t="shared" si="3"/>
        <v>30</v>
      </c>
      <c r="M10" s="4"/>
    </row>
    <row r="11" spans="1:13" ht="12.75">
      <c r="A11" s="1"/>
      <c r="C11" s="96">
        <f t="shared" si="1"/>
        <v>42</v>
      </c>
      <c r="D11" s="93">
        <v>12</v>
      </c>
      <c r="E11" s="56">
        <v>9</v>
      </c>
      <c r="F11" s="56">
        <v>19</v>
      </c>
      <c r="G11" s="99">
        <f t="shared" si="2"/>
        <v>40</v>
      </c>
      <c r="H11" s="101">
        <f t="shared" si="4"/>
        <v>1.3125</v>
      </c>
      <c r="I11" s="102"/>
      <c r="K11" s="34">
        <f t="shared" si="0"/>
        <v>42</v>
      </c>
      <c r="L11" s="4">
        <f t="shared" si="3"/>
        <v>40</v>
      </c>
      <c r="M11" s="4"/>
    </row>
    <row r="12" spans="1:13" ht="12.75">
      <c r="A12" s="1"/>
      <c r="C12" s="96">
        <f t="shared" si="1"/>
        <v>50</v>
      </c>
      <c r="D12" s="93">
        <v>16</v>
      </c>
      <c r="E12" s="56">
        <v>13</v>
      </c>
      <c r="F12" s="56">
        <v>21</v>
      </c>
      <c r="G12" s="99">
        <f t="shared" si="2"/>
        <v>50</v>
      </c>
      <c r="H12" s="101">
        <f t="shared" si="4"/>
        <v>1.25</v>
      </c>
      <c r="I12" s="102">
        <f>(((G17-G7)/(G17+G7)/2)/(((C17-C7)/(C17+C7)/2)))</f>
        <v>1.25</v>
      </c>
      <c r="K12" s="34">
        <f t="shared" si="0"/>
        <v>50</v>
      </c>
      <c r="L12" s="4">
        <f t="shared" si="3"/>
        <v>50</v>
      </c>
      <c r="M12" s="4"/>
    </row>
    <row r="13" spans="1:13" ht="12.75">
      <c r="A13" s="1"/>
      <c r="C13" s="96">
        <f t="shared" si="1"/>
        <v>58</v>
      </c>
      <c r="D13" s="93">
        <v>20</v>
      </c>
      <c r="E13" s="56">
        <v>18</v>
      </c>
      <c r="F13" s="56">
        <v>22</v>
      </c>
      <c r="G13" s="99">
        <f t="shared" si="2"/>
        <v>60</v>
      </c>
      <c r="H13" s="101">
        <f t="shared" si="4"/>
        <v>1.2083333333333333</v>
      </c>
      <c r="I13" s="102"/>
      <c r="K13" s="34">
        <f t="shared" si="0"/>
        <v>58</v>
      </c>
      <c r="L13" s="4">
        <f t="shared" si="3"/>
        <v>60</v>
      </c>
      <c r="M13" s="4"/>
    </row>
    <row r="14" spans="1:13" ht="12.75">
      <c r="A14" s="1"/>
      <c r="C14" s="96">
        <f t="shared" si="1"/>
        <v>66</v>
      </c>
      <c r="D14" s="93">
        <v>25</v>
      </c>
      <c r="E14" s="56">
        <v>25</v>
      </c>
      <c r="F14" s="56">
        <v>20</v>
      </c>
      <c r="G14" s="99">
        <f t="shared" si="2"/>
        <v>70</v>
      </c>
      <c r="H14" s="101">
        <f t="shared" si="4"/>
        <v>1.1785714285714284</v>
      </c>
      <c r="I14" s="102"/>
      <c r="K14" s="34">
        <f t="shared" si="0"/>
        <v>66</v>
      </c>
      <c r="L14" s="4">
        <f t="shared" si="3"/>
        <v>70</v>
      </c>
      <c r="M14" s="4"/>
    </row>
    <row r="15" spans="1:13" ht="12.75">
      <c r="A15" s="1"/>
      <c r="C15" s="96">
        <f t="shared" si="1"/>
        <v>74</v>
      </c>
      <c r="D15" s="93">
        <v>28</v>
      </c>
      <c r="E15" s="56">
        <v>30</v>
      </c>
      <c r="F15" s="56">
        <v>22</v>
      </c>
      <c r="G15" s="99">
        <f t="shared" si="2"/>
        <v>80</v>
      </c>
      <c r="H15" s="101">
        <f t="shared" si="4"/>
        <v>1.15625</v>
      </c>
      <c r="I15" s="102"/>
      <c r="K15" s="34">
        <f t="shared" si="0"/>
        <v>74</v>
      </c>
      <c r="L15" s="4">
        <f t="shared" si="3"/>
        <v>80</v>
      </c>
      <c r="M15" s="4"/>
    </row>
    <row r="16" spans="1:13" ht="12.75">
      <c r="A16" s="1"/>
      <c r="C16" s="96">
        <f t="shared" si="1"/>
        <v>82</v>
      </c>
      <c r="D16" s="93">
        <v>32</v>
      </c>
      <c r="E16" s="56">
        <v>37</v>
      </c>
      <c r="F16" s="56">
        <v>21</v>
      </c>
      <c r="G16" s="99">
        <f t="shared" si="2"/>
        <v>90</v>
      </c>
      <c r="H16" s="101">
        <f t="shared" si="4"/>
        <v>1.1388888888888888</v>
      </c>
      <c r="I16" s="102"/>
      <c r="K16" s="34">
        <f t="shared" si="0"/>
        <v>82</v>
      </c>
      <c r="L16" s="4">
        <f t="shared" si="3"/>
        <v>90</v>
      </c>
      <c r="M16" s="4"/>
    </row>
    <row r="17" spans="1:13" ht="13.5" thickBot="1">
      <c r="A17" s="1"/>
      <c r="C17" s="127">
        <f t="shared" si="1"/>
        <v>90</v>
      </c>
      <c r="D17" s="94">
        <v>36</v>
      </c>
      <c r="E17" s="91">
        <v>41</v>
      </c>
      <c r="F17" s="91">
        <v>23</v>
      </c>
      <c r="G17" s="100">
        <f t="shared" si="2"/>
        <v>100</v>
      </c>
      <c r="H17" s="103">
        <f t="shared" si="4"/>
        <v>1.125</v>
      </c>
      <c r="I17" s="104"/>
      <c r="K17" s="34">
        <f t="shared" si="0"/>
        <v>90</v>
      </c>
      <c r="L17" s="4">
        <f t="shared" si="3"/>
        <v>100</v>
      </c>
      <c r="M17" s="4"/>
    </row>
    <row r="18" ht="12.75">
      <c r="A18" s="1"/>
    </row>
    <row r="20" ht="12.75">
      <c r="J20" t="s">
        <v>190</v>
      </c>
    </row>
    <row r="21" ht="12.75">
      <c r="J21" t="s">
        <v>191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B1">
      <selection activeCell="L37" sqref="L37"/>
    </sheetView>
  </sheetViews>
  <sheetFormatPr defaultColWidth="11.42187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  <col min="6" max="16384" width="8.8515625" style="0" customWidth="1"/>
  </cols>
  <sheetData>
    <row r="1" ht="12.75">
      <c r="A1" t="s">
        <v>79</v>
      </c>
    </row>
    <row r="2" ht="12.75">
      <c r="A2" t="s">
        <v>83</v>
      </c>
    </row>
    <row r="3" ht="12.75">
      <c r="E3" t="s">
        <v>14</v>
      </c>
    </row>
    <row r="5" spans="3:5" ht="12.75">
      <c r="C5" t="s">
        <v>82</v>
      </c>
      <c r="D5" t="s">
        <v>81</v>
      </c>
      <c r="E5" s="4" t="s">
        <v>89</v>
      </c>
    </row>
    <row r="6" spans="3:5" ht="12.75">
      <c r="C6" s="52">
        <f>'G1'!J7</f>
        <v>90</v>
      </c>
      <c r="D6" s="52">
        <f>'G2'!K7</f>
        <v>10</v>
      </c>
      <c r="E6" s="4">
        <f>'G2'!L7</f>
        <v>0</v>
      </c>
    </row>
    <row r="7" spans="3:5" ht="12.75">
      <c r="C7" s="52">
        <f>'G1'!J8</f>
        <v>82</v>
      </c>
      <c r="D7" s="52">
        <f>'G2'!K8</f>
        <v>18</v>
      </c>
      <c r="E7" s="4">
        <f>'G2'!L8</f>
        <v>10</v>
      </c>
    </row>
    <row r="8" spans="3:5" ht="12.75">
      <c r="C8" s="52">
        <f>'G1'!J9</f>
        <v>74</v>
      </c>
      <c r="D8" s="52">
        <f>'G2'!K9</f>
        <v>26</v>
      </c>
      <c r="E8" s="4">
        <f>'G2'!L9</f>
        <v>20</v>
      </c>
    </row>
    <row r="9" spans="3:5" ht="12.75">
      <c r="C9" s="52">
        <f>'G1'!J10</f>
        <v>66</v>
      </c>
      <c r="D9" s="52">
        <f>'G2'!K10</f>
        <v>34</v>
      </c>
      <c r="E9" s="4">
        <f>'G2'!L10</f>
        <v>30</v>
      </c>
    </row>
    <row r="10" spans="3:5" ht="12.75">
      <c r="C10" s="52">
        <f>'G1'!J11</f>
        <v>58</v>
      </c>
      <c r="D10" s="52">
        <f>'G2'!K11</f>
        <v>42</v>
      </c>
      <c r="E10" s="4">
        <f>'G2'!L11</f>
        <v>40</v>
      </c>
    </row>
    <row r="11" spans="3:5" ht="12.75">
      <c r="C11" s="52">
        <f>'G1'!J12</f>
        <v>50</v>
      </c>
      <c r="D11" s="52">
        <f>'G2'!K12</f>
        <v>50</v>
      </c>
      <c r="E11" s="4">
        <f>'G2'!L12</f>
        <v>50</v>
      </c>
    </row>
    <row r="12" spans="3:5" ht="12.75">
      <c r="C12" s="52">
        <f>'G1'!J13</f>
        <v>42</v>
      </c>
      <c r="D12" s="52">
        <f>'G2'!K13</f>
        <v>58</v>
      </c>
      <c r="E12" s="4">
        <f>'G2'!L13</f>
        <v>60</v>
      </c>
    </row>
    <row r="13" spans="3:5" ht="12.75">
      <c r="C13" s="52">
        <f>'G1'!J14</f>
        <v>34</v>
      </c>
      <c r="D13" s="52">
        <f>'G2'!K14</f>
        <v>66</v>
      </c>
      <c r="E13" s="4">
        <f>'G2'!L14</f>
        <v>70</v>
      </c>
    </row>
    <row r="14" spans="3:5" ht="12.75">
      <c r="C14" s="52">
        <f>'G1'!J15</f>
        <v>26</v>
      </c>
      <c r="D14" s="52">
        <f>'G2'!K15</f>
        <v>74</v>
      </c>
      <c r="E14" s="4">
        <f>'G2'!L15</f>
        <v>80</v>
      </c>
    </row>
    <row r="15" spans="3:5" ht="12.75">
      <c r="C15" s="52">
        <f>'G1'!J16</f>
        <v>18</v>
      </c>
      <c r="D15" s="52">
        <f>'G2'!K16</f>
        <v>82</v>
      </c>
      <c r="E15" s="4">
        <f>'G2'!L16</f>
        <v>90</v>
      </c>
    </row>
    <row r="16" spans="3:5" ht="12.75">
      <c r="C16" s="52">
        <f>'G1'!J17</f>
        <v>10</v>
      </c>
      <c r="D16" s="52">
        <f>'G2'!K17</f>
        <v>90</v>
      </c>
      <c r="E16" s="4">
        <f>'G2'!L17</f>
        <v>100</v>
      </c>
    </row>
    <row r="20" spans="3:5" ht="12.75">
      <c r="C20" t="s">
        <v>88</v>
      </c>
      <c r="E20">
        <v>50</v>
      </c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  <col min="6" max="16384" width="8.8515625" style="0" customWidth="1"/>
  </cols>
  <sheetData>
    <row r="1" ht="12.75">
      <c r="A1" t="s">
        <v>79</v>
      </c>
    </row>
    <row r="2" spans="1:4" ht="12.75">
      <c r="A2" t="s">
        <v>83</v>
      </c>
      <c r="C2">
        <v>-0.8</v>
      </c>
      <c r="D2">
        <v>-0.8</v>
      </c>
    </row>
    <row r="3" spans="3:6" ht="12.75">
      <c r="C3">
        <v>90</v>
      </c>
      <c r="D3">
        <v>120</v>
      </c>
      <c r="F3" t="s">
        <v>14</v>
      </c>
    </row>
    <row r="4" spans="7:13" ht="12.75">
      <c r="G4" s="78"/>
      <c r="H4" s="78"/>
      <c r="I4" s="78"/>
      <c r="J4" s="78"/>
      <c r="K4" s="78"/>
      <c r="L4" s="78"/>
      <c r="M4" s="78"/>
    </row>
    <row r="5" spans="3:13" ht="12.75">
      <c r="C5" t="s">
        <v>192</v>
      </c>
      <c r="D5" t="s">
        <v>193</v>
      </c>
      <c r="E5" t="s">
        <v>81</v>
      </c>
      <c r="F5" s="4" t="s">
        <v>89</v>
      </c>
      <c r="G5" s="83" t="s">
        <v>29</v>
      </c>
      <c r="H5" s="83" t="s">
        <v>28</v>
      </c>
      <c r="I5" s="78"/>
      <c r="J5" s="78"/>
      <c r="K5" s="78"/>
      <c r="L5" s="78"/>
      <c r="M5" s="78"/>
    </row>
    <row r="6" spans="3:13" ht="12.75">
      <c r="C6" s="52">
        <f>'G1'!J7</f>
        <v>90</v>
      </c>
      <c r="D6" s="1">
        <f>$D$3+($D$2*F6)</f>
        <v>120</v>
      </c>
      <c r="E6" s="52">
        <f>'G2'!K7</f>
        <v>10</v>
      </c>
      <c r="F6" s="4">
        <f>'G2'!L7</f>
        <v>0</v>
      </c>
      <c r="G6" s="83">
        <v>64</v>
      </c>
      <c r="H6" s="83">
        <v>50</v>
      </c>
      <c r="I6" s="78"/>
      <c r="J6" s="78"/>
      <c r="K6" s="78"/>
      <c r="L6" s="78"/>
      <c r="M6" s="78"/>
    </row>
    <row r="7" spans="3:13" ht="12.75">
      <c r="C7" s="52">
        <f>'G1'!J8</f>
        <v>82</v>
      </c>
      <c r="D7" s="1">
        <f aca="true" t="shared" si="0" ref="D7:D16">$D$3+($D$2*F7)</f>
        <v>112</v>
      </c>
      <c r="E7" s="52">
        <f>'G2'!K8</f>
        <v>18</v>
      </c>
      <c r="F7" s="4">
        <f>'G2'!L8</f>
        <v>10</v>
      </c>
      <c r="G7" s="83">
        <f>$G$6</f>
        <v>64</v>
      </c>
      <c r="H7" s="83">
        <f>$H$6</f>
        <v>50</v>
      </c>
      <c r="I7" s="78"/>
      <c r="J7" s="78"/>
      <c r="K7" s="78"/>
      <c r="L7" s="78"/>
      <c r="M7" s="78"/>
    </row>
    <row r="8" spans="3:13" ht="12.75">
      <c r="C8" s="52">
        <f>'G1'!J9</f>
        <v>74</v>
      </c>
      <c r="D8" s="1">
        <f t="shared" si="0"/>
        <v>104</v>
      </c>
      <c r="E8" s="52">
        <f>'G2'!K9</f>
        <v>26</v>
      </c>
      <c r="F8" s="4">
        <f>'G2'!L9</f>
        <v>20</v>
      </c>
      <c r="G8" s="83">
        <f aca="true" t="shared" si="1" ref="G8:G16">$G$6</f>
        <v>64</v>
      </c>
      <c r="H8" s="83">
        <f aca="true" t="shared" si="2" ref="H8:H16">$H$6</f>
        <v>50</v>
      </c>
      <c r="I8" s="78"/>
      <c r="J8" s="78"/>
      <c r="K8" s="78"/>
      <c r="L8" s="78"/>
      <c r="M8" s="78"/>
    </row>
    <row r="9" spans="3:13" ht="12.75">
      <c r="C9" s="52">
        <f>'G1'!J10</f>
        <v>66</v>
      </c>
      <c r="D9" s="1">
        <f t="shared" si="0"/>
        <v>96</v>
      </c>
      <c r="E9" s="52">
        <f>'G2'!K10</f>
        <v>34</v>
      </c>
      <c r="F9" s="4">
        <f>'G2'!L10</f>
        <v>30</v>
      </c>
      <c r="G9" s="83">
        <f t="shared" si="1"/>
        <v>64</v>
      </c>
      <c r="H9" s="83">
        <f t="shared" si="2"/>
        <v>50</v>
      </c>
      <c r="I9" s="78"/>
      <c r="J9" s="78"/>
      <c r="K9" s="78"/>
      <c r="L9" s="78"/>
      <c r="M9" s="78"/>
    </row>
    <row r="10" spans="3:13" ht="12.75">
      <c r="C10" s="52">
        <f>'G1'!J11</f>
        <v>58</v>
      </c>
      <c r="D10" s="1">
        <f t="shared" si="0"/>
        <v>88</v>
      </c>
      <c r="E10" s="52">
        <f>'G2'!K11</f>
        <v>42</v>
      </c>
      <c r="F10" s="4">
        <f>'G2'!L11</f>
        <v>40</v>
      </c>
      <c r="G10" s="83">
        <f t="shared" si="1"/>
        <v>64</v>
      </c>
      <c r="H10" s="83">
        <f t="shared" si="2"/>
        <v>50</v>
      </c>
      <c r="I10" s="78"/>
      <c r="J10" s="78"/>
      <c r="K10" s="78"/>
      <c r="L10" s="78"/>
      <c r="M10" s="78"/>
    </row>
    <row r="11" spans="3:13" ht="12.75">
      <c r="C11" s="52">
        <f>'G1'!J12</f>
        <v>50</v>
      </c>
      <c r="D11" s="1">
        <f t="shared" si="0"/>
        <v>80</v>
      </c>
      <c r="E11" s="52">
        <f>'G2'!K12</f>
        <v>50</v>
      </c>
      <c r="F11" s="4">
        <f>'G2'!L12</f>
        <v>50</v>
      </c>
      <c r="G11" s="83">
        <f t="shared" si="1"/>
        <v>64</v>
      </c>
      <c r="H11" s="83">
        <f t="shared" si="2"/>
        <v>50</v>
      </c>
      <c r="I11" s="78"/>
      <c r="J11" s="78"/>
      <c r="K11" s="78"/>
      <c r="L11" s="78"/>
      <c r="M11" s="78"/>
    </row>
    <row r="12" spans="3:13" ht="12.75">
      <c r="C12" s="52">
        <f>'G1'!J13</f>
        <v>42</v>
      </c>
      <c r="D12" s="1">
        <f t="shared" si="0"/>
        <v>72</v>
      </c>
      <c r="E12" s="52">
        <f>'G2'!K13</f>
        <v>58</v>
      </c>
      <c r="F12" s="4">
        <f>'G2'!L13</f>
        <v>60</v>
      </c>
      <c r="G12" s="83">
        <f t="shared" si="1"/>
        <v>64</v>
      </c>
      <c r="H12" s="83">
        <f t="shared" si="2"/>
        <v>50</v>
      </c>
      <c r="I12" s="78"/>
      <c r="J12" s="78"/>
      <c r="K12" s="78"/>
      <c r="L12" s="78"/>
      <c r="M12" s="78"/>
    </row>
    <row r="13" spans="3:13" ht="12.75">
      <c r="C13" s="52">
        <f>'G1'!J14</f>
        <v>34</v>
      </c>
      <c r="D13" s="1">
        <f t="shared" si="0"/>
        <v>64</v>
      </c>
      <c r="E13" s="52">
        <f>'G2'!K14</f>
        <v>66</v>
      </c>
      <c r="F13" s="4">
        <f>'G2'!L14</f>
        <v>70</v>
      </c>
      <c r="G13" s="83">
        <f t="shared" si="1"/>
        <v>64</v>
      </c>
      <c r="H13" s="83">
        <f t="shared" si="2"/>
        <v>50</v>
      </c>
      <c r="I13" s="78"/>
      <c r="J13" s="78"/>
      <c r="K13" s="78"/>
      <c r="L13" s="78"/>
      <c r="M13" s="78"/>
    </row>
    <row r="14" spans="3:13" ht="12.75">
      <c r="C14" s="52">
        <f>'G1'!J15</f>
        <v>26</v>
      </c>
      <c r="D14" s="1">
        <f t="shared" si="0"/>
        <v>56</v>
      </c>
      <c r="E14" s="52">
        <f>'G2'!K15</f>
        <v>74</v>
      </c>
      <c r="F14" s="4">
        <f>'G2'!L15</f>
        <v>80</v>
      </c>
      <c r="G14" s="83">
        <f t="shared" si="1"/>
        <v>64</v>
      </c>
      <c r="H14" s="83">
        <f t="shared" si="2"/>
        <v>50</v>
      </c>
      <c r="I14" s="78"/>
      <c r="J14" s="78"/>
      <c r="K14" s="78"/>
      <c r="L14" s="78"/>
      <c r="M14" s="78"/>
    </row>
    <row r="15" spans="3:13" ht="12.75">
      <c r="C15" s="52">
        <f>'G1'!J16</f>
        <v>18</v>
      </c>
      <c r="D15" s="1">
        <f t="shared" si="0"/>
        <v>48</v>
      </c>
      <c r="E15" s="52">
        <f>'G2'!K16</f>
        <v>82</v>
      </c>
      <c r="F15" s="4">
        <f>'G2'!L16</f>
        <v>90</v>
      </c>
      <c r="G15" s="83">
        <f t="shared" si="1"/>
        <v>64</v>
      </c>
      <c r="H15" s="83">
        <f t="shared" si="2"/>
        <v>50</v>
      </c>
      <c r="I15" s="78"/>
      <c r="J15" s="78"/>
      <c r="K15" s="78"/>
      <c r="L15" s="78"/>
      <c r="M15" s="78"/>
    </row>
    <row r="16" spans="3:13" ht="12.75">
      <c r="C16" s="52">
        <f>'G1'!J17</f>
        <v>10</v>
      </c>
      <c r="D16" s="1">
        <f t="shared" si="0"/>
        <v>40</v>
      </c>
      <c r="E16" s="52">
        <f>'G2'!K17</f>
        <v>90</v>
      </c>
      <c r="F16" s="4">
        <f>'G2'!L17</f>
        <v>100</v>
      </c>
      <c r="G16" s="83">
        <f t="shared" si="1"/>
        <v>64</v>
      </c>
      <c r="H16" s="83">
        <f t="shared" si="2"/>
        <v>50</v>
      </c>
      <c r="I16" s="78"/>
      <c r="J16" s="78"/>
      <c r="K16" s="78"/>
      <c r="L16" s="78"/>
      <c r="M16" s="78"/>
    </row>
    <row r="17" spans="7:13" ht="12.75">
      <c r="G17" s="78"/>
      <c r="H17" s="78"/>
      <c r="I17" s="78"/>
      <c r="J17" s="78"/>
      <c r="K17" s="78"/>
      <c r="L17" s="78"/>
      <c r="M17" s="78"/>
    </row>
    <row r="18" spans="7:13" ht="12.75">
      <c r="G18" s="78"/>
      <c r="H18" s="78"/>
      <c r="I18" s="78"/>
      <c r="J18" s="78"/>
      <c r="K18" s="78"/>
      <c r="L18" s="78"/>
      <c r="M18" s="78"/>
    </row>
    <row r="19" spans="7:13" ht="12.75">
      <c r="G19" s="78"/>
      <c r="H19" s="78"/>
      <c r="I19" s="78"/>
      <c r="J19" s="78"/>
      <c r="K19" s="78"/>
      <c r="L19" s="78"/>
      <c r="M19" s="78"/>
    </row>
    <row r="20" spans="3:13" ht="12.75">
      <c r="C20" t="s">
        <v>88</v>
      </c>
      <c r="E20">
        <v>50</v>
      </c>
      <c r="G20" s="78"/>
      <c r="H20" s="78"/>
      <c r="I20" s="78"/>
      <c r="J20" s="78"/>
      <c r="K20" s="78"/>
      <c r="L20" s="78"/>
      <c r="M20" s="78"/>
    </row>
    <row r="21" spans="7:13" ht="12.75">
      <c r="G21" s="78"/>
      <c r="H21" s="78"/>
      <c r="I21" s="78"/>
      <c r="J21" s="78"/>
      <c r="K21" s="78"/>
      <c r="L21" s="78"/>
      <c r="M21" s="78"/>
    </row>
    <row r="22" spans="7:13" ht="12.75">
      <c r="G22" s="78"/>
      <c r="H22" s="78"/>
      <c r="I22" s="78"/>
      <c r="J22" s="78"/>
      <c r="K22" s="78"/>
      <c r="L22" s="78"/>
      <c r="M22" s="78"/>
    </row>
    <row r="23" spans="7:13" ht="12.75">
      <c r="G23" s="78"/>
      <c r="H23" s="78"/>
      <c r="I23" s="78"/>
      <c r="J23" s="78"/>
      <c r="K23" s="78"/>
      <c r="L23" s="78"/>
      <c r="M23" s="78"/>
    </row>
    <row r="24" spans="7:13" ht="12.75">
      <c r="G24" s="78"/>
      <c r="H24" s="78"/>
      <c r="I24" s="78"/>
      <c r="J24" s="78"/>
      <c r="K24" s="78"/>
      <c r="L24" s="78"/>
      <c r="M24" s="78"/>
    </row>
    <row r="25" spans="7:13" ht="12.75">
      <c r="G25" s="78"/>
      <c r="H25" s="78"/>
      <c r="I25" s="78"/>
      <c r="J25" s="78"/>
      <c r="K25" s="78"/>
      <c r="L25" s="78"/>
      <c r="M25" s="78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781"/>
  <sheetViews>
    <sheetView zoomScale="75" zoomScaleNormal="75" zoomScalePageLayoutView="0" workbookViewId="0" topLeftCell="U1">
      <selection activeCell="AR18" sqref="AR18"/>
    </sheetView>
  </sheetViews>
  <sheetFormatPr defaultColWidth="11.421875" defaultRowHeight="12.75"/>
  <cols>
    <col min="1" max="3" width="9.28125" style="0" bestFit="1" customWidth="1"/>
    <col min="4" max="6" width="8.8515625" style="0" customWidth="1"/>
    <col min="7" max="7" width="10.140625" style="0" bestFit="1" customWidth="1"/>
    <col min="8" max="8" width="8.8515625" style="0" customWidth="1"/>
    <col min="9" max="10" width="9.28125" style="0" bestFit="1" customWidth="1"/>
    <col min="11" max="11" width="13.00390625" style="4" customWidth="1"/>
    <col min="12" max="12" width="10.28125" style="0" bestFit="1" customWidth="1"/>
    <col min="13" max="14" width="8.8515625" style="0" customWidth="1"/>
    <col min="15" max="15" width="10.28125" style="0" bestFit="1" customWidth="1"/>
    <col min="16" max="29" width="8.8515625" style="0" customWidth="1"/>
    <col min="30" max="30" width="13.8515625" style="0" bestFit="1" customWidth="1"/>
    <col min="31" max="31" width="12.00390625" style="0" bestFit="1" customWidth="1"/>
    <col min="32" max="35" width="8.8515625" style="0" customWidth="1"/>
    <col min="36" max="36" width="14.421875" style="0" bestFit="1" customWidth="1"/>
    <col min="37" max="16384" width="8.8515625" style="0" customWidth="1"/>
  </cols>
  <sheetData>
    <row r="1" ht="12.75">
      <c r="A1" t="s">
        <v>145</v>
      </c>
    </row>
    <row r="2" spans="1:15" ht="12.75" customHeight="1">
      <c r="A2" s="182" t="s">
        <v>131</v>
      </c>
      <c r="B2" s="183"/>
      <c r="C2" s="183"/>
      <c r="D2" s="183"/>
      <c r="E2" s="183"/>
      <c r="F2" s="183"/>
      <c r="G2" s="184"/>
      <c r="I2" s="182" t="s">
        <v>131</v>
      </c>
      <c r="J2" s="183"/>
      <c r="K2" s="183"/>
      <c r="L2" s="183"/>
      <c r="M2" s="183"/>
      <c r="N2" s="183"/>
      <c r="O2" s="184"/>
    </row>
    <row r="3" spans="1:15" ht="12.75" customHeight="1">
      <c r="A3" s="182" t="s">
        <v>132</v>
      </c>
      <c r="B3" s="183"/>
      <c r="C3" s="183"/>
      <c r="D3" s="183"/>
      <c r="E3" s="183"/>
      <c r="F3" s="183"/>
      <c r="G3" s="184"/>
      <c r="I3" s="182" t="s">
        <v>132</v>
      </c>
      <c r="J3" s="183"/>
      <c r="K3" s="183"/>
      <c r="L3" s="183"/>
      <c r="M3" s="183"/>
      <c r="N3" s="183"/>
      <c r="O3" s="184"/>
    </row>
    <row r="4" spans="1:15" ht="27.75">
      <c r="A4" s="105" t="s">
        <v>133</v>
      </c>
      <c r="B4" s="105" t="s">
        <v>134</v>
      </c>
      <c r="C4" s="105" t="s">
        <v>133</v>
      </c>
      <c r="D4" s="105" t="s">
        <v>135</v>
      </c>
      <c r="E4" s="105" t="s">
        <v>136</v>
      </c>
      <c r="F4" s="105" t="s">
        <v>137</v>
      </c>
      <c r="G4" s="105" t="s">
        <v>138</v>
      </c>
      <c r="I4" s="105" t="s">
        <v>133</v>
      </c>
      <c r="J4" s="105" t="s">
        <v>134</v>
      </c>
      <c r="K4" s="106" t="s">
        <v>133</v>
      </c>
      <c r="L4" s="105" t="s">
        <v>135</v>
      </c>
      <c r="M4" s="105" t="s">
        <v>136</v>
      </c>
      <c r="N4" s="105" t="s">
        <v>137</v>
      </c>
      <c r="O4" s="105" t="s">
        <v>138</v>
      </c>
    </row>
    <row r="5" spans="1:15" ht="97.5">
      <c r="A5" s="105">
        <v>1</v>
      </c>
      <c r="B5" s="105" t="s">
        <v>139</v>
      </c>
      <c r="C5" s="105">
        <v>209425</v>
      </c>
      <c r="D5" s="105" t="s">
        <v>140</v>
      </c>
      <c r="E5" s="105" t="s">
        <v>141</v>
      </c>
      <c r="F5" s="105" t="s">
        <v>142</v>
      </c>
      <c r="G5" s="107">
        <v>34547</v>
      </c>
      <c r="I5" s="105">
        <v>1</v>
      </c>
      <c r="J5" s="105" t="s">
        <v>143</v>
      </c>
      <c r="K5" s="106">
        <v>161384</v>
      </c>
      <c r="L5" s="105" t="s">
        <v>140</v>
      </c>
      <c r="M5" s="105" t="s">
        <v>141</v>
      </c>
      <c r="N5" s="105" t="s">
        <v>142</v>
      </c>
      <c r="O5" s="107">
        <v>34547</v>
      </c>
    </row>
    <row r="6" spans="9:15" ht="12.75">
      <c r="I6" s="185"/>
      <c r="J6" s="185"/>
      <c r="K6" s="185"/>
      <c r="L6" s="185"/>
      <c r="M6" s="185"/>
      <c r="N6" s="185"/>
      <c r="O6" s="185"/>
    </row>
    <row r="7" spans="9:35" ht="12.75" customHeight="1">
      <c r="I7" s="186" t="s">
        <v>132</v>
      </c>
      <c r="J7" s="187"/>
      <c r="AI7" s="167" t="s">
        <v>300</v>
      </c>
    </row>
    <row r="8" spans="9:35" ht="13.5">
      <c r="I8" s="108" t="s">
        <v>130</v>
      </c>
      <c r="J8" s="106">
        <v>1</v>
      </c>
      <c r="AI8" s="168" t="s">
        <v>306</v>
      </c>
    </row>
    <row r="9" spans="9:35" ht="12.75" customHeight="1">
      <c r="I9" s="108" t="s">
        <v>130</v>
      </c>
      <c r="J9" s="106" t="s">
        <v>141</v>
      </c>
      <c r="K9" s="4" t="s">
        <v>144</v>
      </c>
      <c r="AI9" s="169" t="s">
        <v>303</v>
      </c>
    </row>
    <row r="10" spans="2:35" ht="12.75" customHeight="1">
      <c r="B10" s="186" t="s">
        <v>132</v>
      </c>
      <c r="C10" s="187"/>
      <c r="I10" s="109">
        <v>16072</v>
      </c>
      <c r="J10" s="110">
        <v>8.37138E-14</v>
      </c>
      <c r="AI10" s="170"/>
    </row>
    <row r="11" spans="2:11" ht="12.75">
      <c r="B11" s="188" t="s">
        <v>130</v>
      </c>
      <c r="C11" s="106">
        <v>1</v>
      </c>
      <c r="I11" s="109">
        <v>16103</v>
      </c>
      <c r="J11" s="110">
        <v>8.4927E-14</v>
      </c>
      <c r="K11" s="111">
        <f>((J11/J10)-1)*100</f>
        <v>1.4492234255284009</v>
      </c>
    </row>
    <row r="12" spans="2:11" ht="13.5">
      <c r="B12" s="189"/>
      <c r="C12" s="106" t="s">
        <v>141</v>
      </c>
      <c r="I12" s="109">
        <v>16132</v>
      </c>
      <c r="J12" s="110">
        <v>8.61402E-14</v>
      </c>
      <c r="K12" s="111">
        <f>((J12/J11)-1)*100</f>
        <v>1.4285209650641173</v>
      </c>
    </row>
    <row r="13" spans="2:11" ht="12.75">
      <c r="B13" s="109">
        <v>34213</v>
      </c>
      <c r="C13" s="112">
        <v>3.00022</v>
      </c>
      <c r="I13" s="109">
        <v>16163</v>
      </c>
      <c r="J13" s="110">
        <v>8.73535E-14</v>
      </c>
      <c r="K13" s="111">
        <f aca="true" t="shared" si="0" ref="K13:K76">((J13/J12)-1)*100</f>
        <v>1.408517742006632</v>
      </c>
    </row>
    <row r="14" spans="2:11" ht="12.75">
      <c r="B14" s="109">
        <v>34243</v>
      </c>
      <c r="C14" s="112">
        <v>4.0818</v>
      </c>
      <c r="I14" s="109">
        <v>16193</v>
      </c>
      <c r="J14" s="110">
        <v>8.85667E-14</v>
      </c>
      <c r="K14" s="111">
        <f t="shared" si="0"/>
        <v>1.388839600016012</v>
      </c>
    </row>
    <row r="15" spans="2:11" ht="12.75">
      <c r="B15" s="109">
        <v>34274</v>
      </c>
      <c r="C15" s="112">
        <v>5.51612</v>
      </c>
      <c r="I15" s="109">
        <v>16224</v>
      </c>
      <c r="J15" s="110">
        <v>8.978E-14</v>
      </c>
      <c r="K15" s="111">
        <f t="shared" si="0"/>
        <v>1.3699279751870685</v>
      </c>
    </row>
    <row r="16" spans="2:11" ht="12.75">
      <c r="B16" s="109">
        <v>34304</v>
      </c>
      <c r="C16" s="112">
        <v>7.59464</v>
      </c>
      <c r="I16" s="109">
        <v>16254</v>
      </c>
      <c r="J16" s="110">
        <v>9.09932E-14</v>
      </c>
      <c r="K16" s="111">
        <f t="shared" si="0"/>
        <v>1.3513031855647117</v>
      </c>
    </row>
    <row r="17" spans="2:11" ht="12.75">
      <c r="B17" s="109">
        <v>34335</v>
      </c>
      <c r="C17" s="112">
        <v>10.3151</v>
      </c>
      <c r="I17" s="109">
        <v>16285</v>
      </c>
      <c r="J17" s="110">
        <v>9.22065E-14</v>
      </c>
      <c r="K17" s="111">
        <f t="shared" si="0"/>
        <v>1.3333963417046624</v>
      </c>
    </row>
    <row r="18" spans="2:11" ht="12.75">
      <c r="B18" s="109">
        <v>34366</v>
      </c>
      <c r="C18" s="112">
        <v>14.6926</v>
      </c>
      <c r="I18" s="109">
        <v>16316</v>
      </c>
      <c r="J18" s="110">
        <v>9.34197E-14</v>
      </c>
      <c r="K18" s="111">
        <f t="shared" si="0"/>
        <v>1.315742382586893</v>
      </c>
    </row>
    <row r="19" spans="2:11" ht="12.75">
      <c r="B19" s="109">
        <v>34394</v>
      </c>
      <c r="C19" s="112">
        <v>20.9171</v>
      </c>
      <c r="I19" s="109">
        <v>16346</v>
      </c>
      <c r="J19" s="110">
        <v>9.58462E-14</v>
      </c>
      <c r="K19" s="111">
        <f t="shared" si="0"/>
        <v>2.5974178893745092</v>
      </c>
    </row>
    <row r="20" spans="2:36" ht="12.75">
      <c r="B20" s="109">
        <v>34425</v>
      </c>
      <c r="C20" s="112">
        <v>29.5792</v>
      </c>
      <c r="I20" s="109">
        <v>16377</v>
      </c>
      <c r="J20" s="110">
        <v>9.82727E-14</v>
      </c>
      <c r="K20" s="111">
        <f t="shared" si="0"/>
        <v>2.531660097113919</v>
      </c>
      <c r="AD20" s="171">
        <v>2059</v>
      </c>
      <c r="AE20" s="171">
        <v>2060</v>
      </c>
      <c r="AF20" s="171">
        <v>2061</v>
      </c>
      <c r="AG20" s="171">
        <v>2062</v>
      </c>
      <c r="AI20" s="172" t="s">
        <v>130</v>
      </c>
      <c r="AJ20" s="171">
        <v>4003</v>
      </c>
    </row>
    <row r="21" spans="2:36" ht="12.75">
      <c r="B21" s="109">
        <v>34455</v>
      </c>
      <c r="C21" s="112">
        <v>42.3936</v>
      </c>
      <c r="I21" s="109">
        <v>16407</v>
      </c>
      <c r="J21" s="110">
        <v>9.82727E-14</v>
      </c>
      <c r="K21" s="111">
        <f t="shared" si="0"/>
        <v>0</v>
      </c>
      <c r="AD21" s="173" t="s">
        <v>304</v>
      </c>
      <c r="AE21" s="173" t="s">
        <v>304</v>
      </c>
      <c r="AF21" s="173" t="s">
        <v>304</v>
      </c>
      <c r="AG21" s="173" t="s">
        <v>304</v>
      </c>
      <c r="AI21" s="174"/>
      <c r="AJ21" s="173" t="s">
        <v>304</v>
      </c>
    </row>
    <row r="22" spans="2:36" ht="12.75">
      <c r="B22" s="109">
        <v>34486</v>
      </c>
      <c r="C22" s="112">
        <v>61.0943</v>
      </c>
      <c r="I22" s="109">
        <v>16438</v>
      </c>
      <c r="J22" s="110">
        <v>9.94859E-14</v>
      </c>
      <c r="K22" s="111">
        <f t="shared" si="0"/>
        <v>1.2345239318752643</v>
      </c>
      <c r="AD22" s="175">
        <v>15208017.44</v>
      </c>
      <c r="AE22" s="176" t="s">
        <v>301</v>
      </c>
      <c r="AF22" s="176" t="s">
        <v>301</v>
      </c>
      <c r="AG22" s="176" t="s">
        <v>301</v>
      </c>
      <c r="AI22" s="177">
        <v>33239</v>
      </c>
      <c r="AJ22" s="175">
        <v>34452603.73</v>
      </c>
    </row>
    <row r="23" spans="2:36" ht="12.75">
      <c r="B23" s="109">
        <v>34516</v>
      </c>
      <c r="C23" s="112">
        <v>88.8373</v>
      </c>
      <c r="I23" s="109">
        <v>16469</v>
      </c>
      <c r="J23" s="110">
        <v>1.01912E-13</v>
      </c>
      <c r="K23" s="111">
        <f t="shared" si="0"/>
        <v>2.4386370329865903</v>
      </c>
      <c r="AD23" s="175">
        <v>15752444.61</v>
      </c>
      <c r="AE23" s="176" t="s">
        <v>301</v>
      </c>
      <c r="AF23" s="176" t="s">
        <v>301</v>
      </c>
      <c r="AG23" s="176" t="s">
        <v>301</v>
      </c>
      <c r="AI23" s="177">
        <v>33270</v>
      </c>
      <c r="AJ23" s="175">
        <v>35391048.56</v>
      </c>
    </row>
    <row r="24" spans="2:36" ht="12.75">
      <c r="B24" s="109">
        <v>34547</v>
      </c>
      <c r="C24" s="112">
        <v>100</v>
      </c>
      <c r="I24" s="109">
        <v>16497</v>
      </c>
      <c r="J24" s="110">
        <v>1.00699E-13</v>
      </c>
      <c r="K24" s="111">
        <f t="shared" si="0"/>
        <v>-1.1902425622105306</v>
      </c>
      <c r="AD24" s="175">
        <v>16663554.06</v>
      </c>
      <c r="AE24" s="176" t="s">
        <v>301</v>
      </c>
      <c r="AF24" s="176" t="s">
        <v>301</v>
      </c>
      <c r="AG24" s="176" t="s">
        <v>301</v>
      </c>
      <c r="AI24" s="177">
        <v>33298</v>
      </c>
      <c r="AJ24" s="175">
        <v>37714383.71</v>
      </c>
    </row>
    <row r="25" spans="2:36" ht="12.75">
      <c r="B25" s="109">
        <v>34578</v>
      </c>
      <c r="C25" s="112">
        <v>102.709</v>
      </c>
      <c r="I25" s="109">
        <v>16528</v>
      </c>
      <c r="J25" s="110">
        <v>1.00699E-13</v>
      </c>
      <c r="K25" s="111">
        <f t="shared" si="0"/>
        <v>0</v>
      </c>
      <c r="AD25" s="175">
        <v>18280330.91</v>
      </c>
      <c r="AE25" s="176" t="s">
        <v>301</v>
      </c>
      <c r="AF25" s="176" t="s">
        <v>301</v>
      </c>
      <c r="AG25" s="176" t="s">
        <v>301</v>
      </c>
      <c r="AI25" s="177">
        <v>33329</v>
      </c>
      <c r="AJ25" s="175">
        <v>40738855.83</v>
      </c>
    </row>
    <row r="26" spans="2:36" ht="12.75">
      <c r="B26" s="109">
        <v>34608</v>
      </c>
      <c r="C26" s="112">
        <v>104.379</v>
      </c>
      <c r="I26" s="109">
        <v>16558</v>
      </c>
      <c r="J26" s="110">
        <v>1.01912E-13</v>
      </c>
      <c r="K26" s="111">
        <f t="shared" si="0"/>
        <v>1.2045799858985573</v>
      </c>
      <c r="AD26" s="175">
        <v>20013774.92</v>
      </c>
      <c r="AE26" s="176" t="s">
        <v>301</v>
      </c>
      <c r="AF26" s="176" t="s">
        <v>301</v>
      </c>
      <c r="AG26" s="176" t="s">
        <v>301</v>
      </c>
      <c r="AI26" s="177">
        <v>33359</v>
      </c>
      <c r="AJ26" s="175">
        <v>44043052.77</v>
      </c>
    </row>
    <row r="27" spans="2:36" ht="12.75">
      <c r="B27" s="109">
        <v>34639</v>
      </c>
      <c r="C27" s="112">
        <v>107.453</v>
      </c>
      <c r="I27" s="109">
        <v>16589</v>
      </c>
      <c r="J27" s="110">
        <v>1.03126E-13</v>
      </c>
      <c r="K27" s="111">
        <f t="shared" si="0"/>
        <v>1.1912238009262888</v>
      </c>
      <c r="AD27" s="175">
        <v>21630444.25</v>
      </c>
      <c r="AE27" s="176" t="s">
        <v>301</v>
      </c>
      <c r="AF27" s="176" t="s">
        <v>301</v>
      </c>
      <c r="AG27" s="176" t="s">
        <v>301</v>
      </c>
      <c r="AI27" s="177">
        <v>33390</v>
      </c>
      <c r="AJ27" s="175">
        <v>48011176</v>
      </c>
    </row>
    <row r="28" spans="2:36" ht="12.75">
      <c r="B28" s="109">
        <v>34669</v>
      </c>
      <c r="C28" s="112">
        <v>108.689</v>
      </c>
      <c r="I28" s="109">
        <v>16619</v>
      </c>
      <c r="J28" s="110">
        <v>1.04339E-13</v>
      </c>
      <c r="K28" s="111">
        <f t="shared" si="0"/>
        <v>1.1762310183658808</v>
      </c>
      <c r="AD28" s="175">
        <v>23880347.16</v>
      </c>
      <c r="AE28" s="176" t="s">
        <v>301</v>
      </c>
      <c r="AF28" s="176" t="s">
        <v>301</v>
      </c>
      <c r="AG28" s="176" t="s">
        <v>301</v>
      </c>
      <c r="AI28" s="177">
        <v>33420</v>
      </c>
      <c r="AJ28" s="175">
        <v>52813162.27</v>
      </c>
    </row>
    <row r="29" spans="2:36" ht="12.75">
      <c r="B29" s="109">
        <v>34700</v>
      </c>
      <c r="C29" s="112">
        <v>109.356</v>
      </c>
      <c r="I29" s="109">
        <v>16650</v>
      </c>
      <c r="J29" s="110">
        <v>1.05552E-13</v>
      </c>
      <c r="K29" s="111">
        <f t="shared" si="0"/>
        <v>1.1625566662513354</v>
      </c>
      <c r="AD29" s="175">
        <v>27383723.37</v>
      </c>
      <c r="AE29" s="176" t="s">
        <v>301</v>
      </c>
      <c r="AF29" s="176" t="s">
        <v>301</v>
      </c>
      <c r="AG29" s="176" t="s">
        <v>301</v>
      </c>
      <c r="AI29" s="177">
        <v>33451</v>
      </c>
      <c r="AJ29" s="175">
        <v>60135552.57</v>
      </c>
    </row>
    <row r="30" spans="2:36" ht="12.75">
      <c r="B30" s="109">
        <v>34731</v>
      </c>
      <c r="C30" s="112">
        <v>111.16</v>
      </c>
      <c r="I30" s="109">
        <v>16681</v>
      </c>
      <c r="J30" s="110">
        <v>1.05552E-13</v>
      </c>
      <c r="K30" s="111">
        <f t="shared" si="0"/>
        <v>0</v>
      </c>
      <c r="AD30" s="175">
        <v>32197247.58</v>
      </c>
      <c r="AE30" s="176" t="s">
        <v>301</v>
      </c>
      <c r="AF30" s="176" t="s">
        <v>301</v>
      </c>
      <c r="AG30" s="176" t="s">
        <v>301</v>
      </c>
      <c r="AI30" s="177">
        <v>33482</v>
      </c>
      <c r="AJ30" s="175">
        <v>70728860.8</v>
      </c>
    </row>
    <row r="31" spans="2:36" ht="12.75">
      <c r="B31" s="109">
        <v>34759</v>
      </c>
      <c r="C31" s="112">
        <v>112.517</v>
      </c>
      <c r="I31" s="109">
        <v>16711</v>
      </c>
      <c r="J31" s="110">
        <v>1.06765E-13</v>
      </c>
      <c r="K31" s="111">
        <f t="shared" si="0"/>
        <v>1.1491966045171997</v>
      </c>
      <c r="AD31" s="175">
        <v>42657024.88</v>
      </c>
      <c r="AE31" s="176" t="s">
        <v>301</v>
      </c>
      <c r="AF31" s="176" t="s">
        <v>301</v>
      </c>
      <c r="AG31" s="176" t="s">
        <v>301</v>
      </c>
      <c r="AI31" s="177">
        <v>33512</v>
      </c>
      <c r="AJ31" s="175">
        <v>93094336.09</v>
      </c>
    </row>
    <row r="32" spans="2:36" ht="12.75">
      <c r="B32" s="109">
        <v>34790</v>
      </c>
      <c r="C32" s="112">
        <v>114.48</v>
      </c>
      <c r="I32" s="109">
        <v>16742</v>
      </c>
      <c r="J32" s="110">
        <v>1.07979E-13</v>
      </c>
      <c r="K32" s="111">
        <f t="shared" si="0"/>
        <v>1.137076757364297</v>
      </c>
      <c r="AD32" s="175">
        <v>55988115.11</v>
      </c>
      <c r="AE32" s="176" t="s">
        <v>301</v>
      </c>
      <c r="AF32" s="176" t="s">
        <v>301</v>
      </c>
      <c r="AG32" s="176" t="s">
        <v>301</v>
      </c>
      <c r="AI32" s="177">
        <v>33543</v>
      </c>
      <c r="AJ32" s="175">
        <v>119540541.92</v>
      </c>
    </row>
    <row r="33" spans="2:36" ht="12.75">
      <c r="B33" s="109">
        <v>34820</v>
      </c>
      <c r="C33" s="112">
        <v>116.243</v>
      </c>
      <c r="I33" s="109">
        <v>16772</v>
      </c>
      <c r="J33" s="110">
        <v>1.09192E-13</v>
      </c>
      <c r="K33" s="111">
        <f t="shared" si="0"/>
        <v>1.1233665805388204</v>
      </c>
      <c r="AD33" s="175">
        <v>73347318.87</v>
      </c>
      <c r="AE33" s="176" t="s">
        <v>301</v>
      </c>
      <c r="AF33" s="176" t="s">
        <v>301</v>
      </c>
      <c r="AG33" s="176" t="s">
        <v>301</v>
      </c>
      <c r="AI33" s="177">
        <v>33573</v>
      </c>
      <c r="AJ33" s="175">
        <v>154198849.4</v>
      </c>
    </row>
    <row r="34" spans="2:36" ht="12.75">
      <c r="B34" s="109">
        <v>34851</v>
      </c>
      <c r="C34" s="112">
        <v>117.922</v>
      </c>
      <c r="I34" s="109">
        <v>16803</v>
      </c>
      <c r="J34" s="110">
        <v>1.10405E-13</v>
      </c>
      <c r="K34" s="111">
        <f t="shared" si="0"/>
        <v>1.110887244486758</v>
      </c>
      <c r="AD34" s="175">
        <v>90279213.12</v>
      </c>
      <c r="AE34" s="176" t="s">
        <v>301</v>
      </c>
      <c r="AF34" s="176" t="s">
        <v>301</v>
      </c>
      <c r="AG34" s="176" t="s">
        <v>301</v>
      </c>
      <c r="AI34" s="177">
        <v>33604</v>
      </c>
      <c r="AJ34" s="175">
        <v>190044017.87</v>
      </c>
    </row>
    <row r="35" spans="2:36" ht="12.75">
      <c r="B35" s="109">
        <v>34881</v>
      </c>
      <c r="C35" s="112">
        <v>120.54</v>
      </c>
      <c r="I35" s="109">
        <v>16834</v>
      </c>
      <c r="J35" s="110">
        <v>1.11618E-13</v>
      </c>
      <c r="K35" s="111">
        <f t="shared" si="0"/>
        <v>1.0986821249037604</v>
      </c>
      <c r="AD35" s="175">
        <v>111899012.74</v>
      </c>
      <c r="AE35" s="176" t="s">
        <v>301</v>
      </c>
      <c r="AF35" s="176" t="s">
        <v>301</v>
      </c>
      <c r="AG35" s="176" t="s">
        <v>301</v>
      </c>
      <c r="AI35" s="177">
        <v>33635</v>
      </c>
      <c r="AJ35" s="175">
        <v>235082465.62</v>
      </c>
    </row>
    <row r="36" spans="2:36" ht="12.75">
      <c r="B36" s="109">
        <v>34912</v>
      </c>
      <c r="C36" s="112">
        <v>123.081</v>
      </c>
      <c r="I36" s="109">
        <v>16862</v>
      </c>
      <c r="J36" s="110">
        <v>1.12832E-13</v>
      </c>
      <c r="K36" s="111">
        <f t="shared" si="0"/>
        <v>1.0876381945564395</v>
      </c>
      <c r="AD36" s="175">
        <v>133311366.12</v>
      </c>
      <c r="AE36" s="176" t="s">
        <v>301</v>
      </c>
      <c r="AF36" s="176" t="s">
        <v>301</v>
      </c>
      <c r="AG36" s="176" t="s">
        <v>301</v>
      </c>
      <c r="AI36" s="177">
        <v>33664</v>
      </c>
      <c r="AJ36" s="175">
        <v>290224979.19</v>
      </c>
    </row>
    <row r="37" spans="2:36" ht="12.75">
      <c r="B37" s="109">
        <v>34943</v>
      </c>
      <c r="C37" s="112">
        <v>123.225</v>
      </c>
      <c r="I37" s="109">
        <v>16893</v>
      </c>
      <c r="J37" s="110">
        <v>1.14045E-13</v>
      </c>
      <c r="K37" s="111">
        <f t="shared" si="0"/>
        <v>1.0750496313102653</v>
      </c>
      <c r="AD37" s="175">
        <v>160842979.68</v>
      </c>
      <c r="AE37" s="176" t="s">
        <v>301</v>
      </c>
      <c r="AF37" s="176" t="s">
        <v>301</v>
      </c>
      <c r="AG37" s="176" t="s">
        <v>301</v>
      </c>
      <c r="AI37" s="177">
        <v>33695</v>
      </c>
      <c r="AJ37" s="175">
        <v>346061064.69</v>
      </c>
    </row>
    <row r="38" spans="2:36" ht="12.75">
      <c r="B38" s="109">
        <v>34973</v>
      </c>
      <c r="C38" s="112">
        <v>123.186</v>
      </c>
      <c r="I38" s="109">
        <v>16923</v>
      </c>
      <c r="J38" s="110">
        <v>1.15258E-13</v>
      </c>
      <c r="K38" s="111">
        <f t="shared" si="0"/>
        <v>1.0636152395984144</v>
      </c>
      <c r="AD38" s="175">
        <v>190531676</v>
      </c>
      <c r="AE38" s="176" t="s">
        <v>301</v>
      </c>
      <c r="AF38" s="176" t="s">
        <v>301</v>
      </c>
      <c r="AG38" s="176" t="s">
        <v>301</v>
      </c>
      <c r="AI38" s="177">
        <v>33725</v>
      </c>
      <c r="AJ38" s="175">
        <v>411612686.09</v>
      </c>
    </row>
    <row r="39" spans="2:36" ht="12.75">
      <c r="B39" s="109">
        <v>35004</v>
      </c>
      <c r="C39" s="112">
        <v>124.167</v>
      </c>
      <c r="I39" s="109">
        <v>16954</v>
      </c>
      <c r="J39" s="110">
        <v>1.18898E-13</v>
      </c>
      <c r="K39" s="111">
        <f t="shared" si="0"/>
        <v>3.1581321903902504</v>
      </c>
      <c r="AD39" s="175">
        <v>235380258.91</v>
      </c>
      <c r="AE39" s="176" t="s">
        <v>301</v>
      </c>
      <c r="AF39" s="176" t="s">
        <v>301</v>
      </c>
      <c r="AG39" s="176" t="s">
        <v>301</v>
      </c>
      <c r="AI39" s="177">
        <v>33756</v>
      </c>
      <c r="AJ39" s="175">
        <v>504531593.8</v>
      </c>
    </row>
    <row r="40" spans="2:36" ht="12.75">
      <c r="B40" s="109">
        <v>35034</v>
      </c>
      <c r="C40" s="112">
        <v>125.406</v>
      </c>
      <c r="I40" s="109">
        <v>16984</v>
      </c>
      <c r="J40" s="110">
        <v>1.21324E-13</v>
      </c>
      <c r="K40" s="111">
        <f t="shared" si="0"/>
        <v>2.040404380225058</v>
      </c>
      <c r="AD40" s="175">
        <v>290226622.72</v>
      </c>
      <c r="AE40" s="176" t="s">
        <v>301</v>
      </c>
      <c r="AF40" s="176" t="s">
        <v>301</v>
      </c>
      <c r="AG40" s="176" t="s">
        <v>301</v>
      </c>
      <c r="AI40" s="177">
        <v>33786</v>
      </c>
      <c r="AJ40" s="175">
        <v>621612618.38</v>
      </c>
    </row>
    <row r="41" spans="2:36" ht="12.75">
      <c r="B41" s="109">
        <v>35065</v>
      </c>
      <c r="C41" s="112">
        <v>126.831</v>
      </c>
      <c r="I41" s="109">
        <v>17015</v>
      </c>
      <c r="J41" s="110">
        <v>1.26177E-13</v>
      </c>
      <c r="K41" s="111">
        <f t="shared" si="0"/>
        <v>4.000032969569101</v>
      </c>
      <c r="AD41" s="175">
        <v>355922148.18</v>
      </c>
      <c r="AE41" s="176" t="s">
        <v>301</v>
      </c>
      <c r="AF41" s="176" t="s">
        <v>301</v>
      </c>
      <c r="AG41" s="176" t="s">
        <v>301</v>
      </c>
      <c r="AI41" s="177">
        <v>33817</v>
      </c>
      <c r="AJ41" s="175">
        <v>762134820.17</v>
      </c>
    </row>
    <row r="42" spans="2:36" ht="12.75">
      <c r="B42" s="109">
        <v>35096</v>
      </c>
      <c r="C42" s="112">
        <v>128.794</v>
      </c>
      <c r="I42" s="109">
        <v>17046</v>
      </c>
      <c r="J42" s="110">
        <v>1.29817E-13</v>
      </c>
      <c r="K42" s="111">
        <f t="shared" si="0"/>
        <v>2.884836380639899</v>
      </c>
      <c r="AD42" s="175">
        <v>443420236.42</v>
      </c>
      <c r="AE42" s="176" t="s">
        <v>301</v>
      </c>
      <c r="AF42" s="176" t="s">
        <v>301</v>
      </c>
      <c r="AG42" s="176" t="s">
        <v>301</v>
      </c>
      <c r="AI42" s="177">
        <v>33848</v>
      </c>
      <c r="AJ42" s="175">
        <v>956898375.24</v>
      </c>
    </row>
    <row r="43" spans="2:36" ht="12.75">
      <c r="B43" s="109">
        <v>35125</v>
      </c>
      <c r="C43" s="112">
        <v>129.324</v>
      </c>
      <c r="I43" s="109">
        <v>17076</v>
      </c>
      <c r="J43" s="110">
        <v>1.3103E-13</v>
      </c>
      <c r="K43" s="111">
        <f t="shared" si="0"/>
        <v>0.9343922598735066</v>
      </c>
      <c r="AD43" s="175">
        <v>545515514.15</v>
      </c>
      <c r="AE43" s="176" t="s">
        <v>301</v>
      </c>
      <c r="AF43" s="176" t="s">
        <v>301</v>
      </c>
      <c r="AG43" s="176" t="s">
        <v>301</v>
      </c>
      <c r="AI43" s="177">
        <v>33878</v>
      </c>
      <c r="AJ43" s="175">
        <v>1194685966.04</v>
      </c>
    </row>
    <row r="44" spans="2:36" ht="12.75">
      <c r="B44" s="109">
        <v>35156</v>
      </c>
      <c r="C44" s="112">
        <v>129.642</v>
      </c>
      <c r="I44" s="109">
        <v>17107</v>
      </c>
      <c r="J44" s="110">
        <v>1.32243E-13</v>
      </c>
      <c r="K44" s="111">
        <f t="shared" si="0"/>
        <v>0.9257421964435464</v>
      </c>
      <c r="AD44" s="175">
        <v>671090058.05</v>
      </c>
      <c r="AE44" s="176" t="s">
        <v>301</v>
      </c>
      <c r="AF44" s="176" t="s">
        <v>301</v>
      </c>
      <c r="AG44" s="176" t="s">
        <v>301</v>
      </c>
      <c r="AI44" s="177">
        <v>33909</v>
      </c>
      <c r="AJ44" s="175">
        <v>1473246001.86</v>
      </c>
    </row>
    <row r="45" spans="2:36" ht="12.75">
      <c r="B45" s="109">
        <v>35186</v>
      </c>
      <c r="C45" s="112">
        <v>131.393</v>
      </c>
      <c r="I45" s="109">
        <v>17137</v>
      </c>
      <c r="J45" s="110">
        <v>1.33457E-13</v>
      </c>
      <c r="K45" s="111">
        <f t="shared" si="0"/>
        <v>0.9180070022609899</v>
      </c>
      <c r="AD45" s="175">
        <v>791880098.88</v>
      </c>
      <c r="AE45" s="176" t="s">
        <v>301</v>
      </c>
      <c r="AF45" s="176" t="s">
        <v>301</v>
      </c>
      <c r="AG45" s="176" t="s">
        <v>301</v>
      </c>
      <c r="AI45" s="177">
        <v>33939</v>
      </c>
      <c r="AJ45" s="175">
        <v>1865402262.93</v>
      </c>
    </row>
    <row r="46" spans="2:36" ht="12.75">
      <c r="B46" s="109">
        <v>35217</v>
      </c>
      <c r="C46" s="112">
        <v>132.816</v>
      </c>
      <c r="I46" s="109">
        <v>17168</v>
      </c>
      <c r="J46" s="110">
        <v>1.3831E-13</v>
      </c>
      <c r="K46" s="111">
        <f t="shared" si="0"/>
        <v>3.6363772600912503</v>
      </c>
      <c r="AD46" s="175">
        <v>1004594791.13</v>
      </c>
      <c r="AE46" s="176" t="s">
        <v>301</v>
      </c>
      <c r="AF46" s="176" t="s">
        <v>301</v>
      </c>
      <c r="AG46" s="176" t="s">
        <v>301</v>
      </c>
      <c r="AI46" s="177">
        <v>33970</v>
      </c>
      <c r="AJ46" s="175">
        <v>2330891071.39</v>
      </c>
    </row>
    <row r="47" spans="2:36" ht="12.75">
      <c r="B47" s="109">
        <v>35247</v>
      </c>
      <c r="C47" s="112">
        <v>134.418</v>
      </c>
      <c r="I47" s="109">
        <v>17199</v>
      </c>
      <c r="J47" s="110">
        <v>1.39523E-13</v>
      </c>
      <c r="K47" s="111">
        <f t="shared" si="0"/>
        <v>0.877015400187986</v>
      </c>
      <c r="AD47" s="175">
        <v>1266610158.63</v>
      </c>
      <c r="AE47" s="176" t="s">
        <v>301</v>
      </c>
      <c r="AF47" s="176" t="s">
        <v>301</v>
      </c>
      <c r="AG47" s="176" t="s">
        <v>301</v>
      </c>
      <c r="AI47" s="177">
        <v>34001</v>
      </c>
      <c r="AJ47" s="175">
        <v>2975634791.51</v>
      </c>
    </row>
    <row r="48" spans="2:36" ht="12.75">
      <c r="B48" s="109">
        <v>35278</v>
      </c>
      <c r="C48" s="112">
        <v>135.354</v>
      </c>
      <c r="I48" s="109">
        <v>17227</v>
      </c>
      <c r="J48" s="110">
        <v>1.40736E-13</v>
      </c>
      <c r="K48" s="111">
        <f t="shared" si="0"/>
        <v>0.8693907097754527</v>
      </c>
      <c r="AD48" s="175">
        <v>1616254307.64</v>
      </c>
      <c r="AE48" s="176" t="s">
        <v>301</v>
      </c>
      <c r="AF48" s="176" t="s">
        <v>301</v>
      </c>
      <c r="AG48" s="176" t="s">
        <v>301</v>
      </c>
      <c r="AI48" s="177">
        <v>34029</v>
      </c>
      <c r="AJ48" s="175">
        <v>3826319500.85</v>
      </c>
    </row>
    <row r="49" spans="2:36" ht="12.75">
      <c r="B49" s="109">
        <v>35309</v>
      </c>
      <c r="C49" s="112">
        <v>135.471</v>
      </c>
      <c r="I49" s="109">
        <v>17258</v>
      </c>
      <c r="J49" s="110">
        <v>1.37096E-13</v>
      </c>
      <c r="K49" s="111">
        <f t="shared" si="0"/>
        <v>-2.586402910413821</v>
      </c>
      <c r="AD49" s="175">
        <v>2102950366.09</v>
      </c>
      <c r="AE49" s="176" t="s">
        <v>301</v>
      </c>
      <c r="AF49" s="176" t="s">
        <v>301</v>
      </c>
      <c r="AG49" s="176" t="s">
        <v>301</v>
      </c>
      <c r="AI49" s="177">
        <v>34060</v>
      </c>
      <c r="AJ49" s="175">
        <v>4920286869.9</v>
      </c>
    </row>
    <row r="50" spans="2:36" ht="12.75">
      <c r="B50" s="109">
        <v>35339</v>
      </c>
      <c r="C50" s="112">
        <v>135.708</v>
      </c>
      <c r="I50" s="109">
        <v>17288</v>
      </c>
      <c r="J50" s="110">
        <v>1.35883E-13</v>
      </c>
      <c r="K50" s="111">
        <f t="shared" si="0"/>
        <v>-0.8847814670012388</v>
      </c>
      <c r="AD50" s="175">
        <v>2733115442.9</v>
      </c>
      <c r="AE50" s="176" t="s">
        <v>301</v>
      </c>
      <c r="AF50" s="176" t="s">
        <v>301</v>
      </c>
      <c r="AG50" s="176" t="s">
        <v>301</v>
      </c>
      <c r="AI50" s="177">
        <v>34090</v>
      </c>
      <c r="AJ50" s="175">
        <v>6316413176.12</v>
      </c>
    </row>
    <row r="51" spans="2:36" ht="12.75">
      <c r="B51" s="109">
        <v>35370</v>
      </c>
      <c r="C51" s="112">
        <v>135.916</v>
      </c>
      <c r="I51" s="109">
        <v>17319</v>
      </c>
      <c r="J51" s="110">
        <v>1.3467E-13</v>
      </c>
      <c r="K51" s="111">
        <f t="shared" si="0"/>
        <v>-0.8926797318281054</v>
      </c>
      <c r="AD51" s="175">
        <v>3547612103.07</v>
      </c>
      <c r="AE51" s="176" t="s">
        <v>301</v>
      </c>
      <c r="AF51" s="176" t="s">
        <v>301</v>
      </c>
      <c r="AG51" s="176" t="s">
        <v>301</v>
      </c>
      <c r="AI51" s="177">
        <v>34121</v>
      </c>
      <c r="AJ51" s="175">
        <v>8144207085.1</v>
      </c>
    </row>
    <row r="52" spans="2:36" ht="12.75">
      <c r="B52" s="109">
        <v>35400</v>
      </c>
      <c r="C52" s="112">
        <v>136.426</v>
      </c>
      <c r="I52" s="109">
        <v>17349</v>
      </c>
      <c r="J52" s="110">
        <v>1.32243E-13</v>
      </c>
      <c r="K52" s="111">
        <f t="shared" si="0"/>
        <v>-1.8021831142793543</v>
      </c>
      <c r="AD52" s="175">
        <v>4603104012.16</v>
      </c>
      <c r="AE52" s="176" t="s">
        <v>301</v>
      </c>
      <c r="AF52" s="176" t="s">
        <v>301</v>
      </c>
      <c r="AG52" s="176" t="s">
        <v>301</v>
      </c>
      <c r="AI52" s="177">
        <v>34182</v>
      </c>
      <c r="AJ52" s="175">
        <v>14201574.44</v>
      </c>
    </row>
    <row r="53" spans="2:36" ht="12.75">
      <c r="B53" s="109">
        <v>35431</v>
      </c>
      <c r="C53" s="112">
        <v>138.788</v>
      </c>
      <c r="I53" s="109">
        <v>17380</v>
      </c>
      <c r="J53" s="110">
        <v>1.32243E-13</v>
      </c>
      <c r="K53" s="111">
        <f t="shared" si="0"/>
        <v>0</v>
      </c>
      <c r="AD53" s="175">
        <v>6085454.27</v>
      </c>
      <c r="AE53" s="176" t="s">
        <v>301</v>
      </c>
      <c r="AF53" s="176" t="s">
        <v>301</v>
      </c>
      <c r="AG53" s="176" t="s">
        <v>301</v>
      </c>
      <c r="AI53" s="177">
        <v>34213</v>
      </c>
      <c r="AJ53" s="175">
        <v>19242890.97</v>
      </c>
    </row>
    <row r="54" spans="2:36" ht="12.75">
      <c r="B54" s="109">
        <v>35462</v>
      </c>
      <c r="C54" s="112">
        <v>139.808</v>
      </c>
      <c r="I54" s="109">
        <v>17411</v>
      </c>
      <c r="J54" s="110">
        <v>1.33457E-13</v>
      </c>
      <c r="K54" s="111">
        <f t="shared" si="0"/>
        <v>0.9180070022609899</v>
      </c>
      <c r="AD54" s="175">
        <v>8258399.95</v>
      </c>
      <c r="AE54" s="176" t="s">
        <v>301</v>
      </c>
      <c r="AF54" s="176" t="s">
        <v>301</v>
      </c>
      <c r="AG54" s="176" t="s">
        <v>301</v>
      </c>
      <c r="AI54" s="177">
        <v>34243</v>
      </c>
      <c r="AJ54" s="175">
        <v>26123407.61</v>
      </c>
    </row>
    <row r="55" spans="2:36" ht="12.75">
      <c r="B55" s="109">
        <v>35490</v>
      </c>
      <c r="C55" s="112">
        <v>141.108</v>
      </c>
      <c r="I55" s="109">
        <v>17441</v>
      </c>
      <c r="J55" s="110">
        <v>1.33457E-13</v>
      </c>
      <c r="K55" s="111">
        <f t="shared" si="0"/>
        <v>0</v>
      </c>
      <c r="AD55" s="175">
        <v>11300083.46</v>
      </c>
      <c r="AE55" s="176" t="s">
        <v>301</v>
      </c>
      <c r="AF55" s="176" t="s">
        <v>301</v>
      </c>
      <c r="AG55" s="176" t="s">
        <v>301</v>
      </c>
      <c r="AI55" s="177">
        <v>34274</v>
      </c>
      <c r="AJ55" s="175">
        <v>35197185.39</v>
      </c>
    </row>
    <row r="56" spans="2:36" ht="12.75">
      <c r="B56" s="109">
        <v>35521</v>
      </c>
      <c r="C56" s="112">
        <v>142.189</v>
      </c>
      <c r="I56" s="109">
        <v>17472</v>
      </c>
      <c r="J56" s="110">
        <v>1.3467E-13</v>
      </c>
      <c r="K56" s="111">
        <f t="shared" si="0"/>
        <v>0.9089069887679102</v>
      </c>
      <c r="AD56" s="175">
        <v>15225246.91</v>
      </c>
      <c r="AE56" s="176" t="s">
        <v>301</v>
      </c>
      <c r="AF56" s="176" t="s">
        <v>301</v>
      </c>
      <c r="AG56" s="176" t="s">
        <v>301</v>
      </c>
      <c r="AI56" s="177">
        <v>34304</v>
      </c>
      <c r="AJ56" s="175">
        <v>48715299.03</v>
      </c>
    </row>
    <row r="57" spans="2:36" ht="12.75">
      <c r="B57" s="109">
        <v>35551</v>
      </c>
      <c r="C57" s="112">
        <v>142.615</v>
      </c>
      <c r="I57" s="109">
        <v>17502</v>
      </c>
      <c r="J57" s="110">
        <v>1.37096E-13</v>
      </c>
      <c r="K57" s="111">
        <f t="shared" si="0"/>
        <v>1.8014405584020343</v>
      </c>
      <c r="AD57" s="175">
        <v>20678722.39</v>
      </c>
      <c r="AE57" s="176" t="s">
        <v>301</v>
      </c>
      <c r="AF57" s="176" t="s">
        <v>301</v>
      </c>
      <c r="AG57" s="176" t="s">
        <v>301</v>
      </c>
      <c r="AI57" s="177">
        <v>34335</v>
      </c>
      <c r="AJ57" s="175">
        <v>68220703.51</v>
      </c>
    </row>
    <row r="58" spans="2:36" ht="12.75">
      <c r="B58" s="109">
        <v>35582</v>
      </c>
      <c r="C58" s="112">
        <v>143.463</v>
      </c>
      <c r="I58" s="109">
        <v>17533</v>
      </c>
      <c r="J58" s="110">
        <v>1.40736E-13</v>
      </c>
      <c r="K58" s="111">
        <f t="shared" si="0"/>
        <v>2.655073816887432</v>
      </c>
      <c r="AD58" s="175">
        <v>28762100.53</v>
      </c>
      <c r="AE58" s="176" t="s">
        <v>301</v>
      </c>
      <c r="AF58" s="176" t="s">
        <v>301</v>
      </c>
      <c r="AG58" s="176" t="s">
        <v>301</v>
      </c>
      <c r="AI58" s="177">
        <v>34366</v>
      </c>
      <c r="AJ58" s="175">
        <v>95514617.85</v>
      </c>
    </row>
    <row r="59" spans="2:36" ht="12.75">
      <c r="B59" s="109">
        <v>35612</v>
      </c>
      <c r="C59" s="112">
        <v>143.626</v>
      </c>
      <c r="I59" s="109">
        <v>17564</v>
      </c>
      <c r="J59" s="110">
        <v>1.44376E-13</v>
      </c>
      <c r="K59" s="111">
        <f t="shared" si="0"/>
        <v>2.586402910413832</v>
      </c>
      <c r="AD59" s="175">
        <v>39685243.85</v>
      </c>
      <c r="AE59" s="176" t="s">
        <v>301</v>
      </c>
      <c r="AF59" s="176" t="s">
        <v>301</v>
      </c>
      <c r="AG59" s="176" t="s">
        <v>301</v>
      </c>
      <c r="AI59" s="177">
        <v>34394</v>
      </c>
      <c r="AJ59" s="175">
        <v>136793090.15</v>
      </c>
    </row>
    <row r="60" spans="2:36" ht="12.75">
      <c r="B60" s="109">
        <v>35643</v>
      </c>
      <c r="C60" s="112">
        <v>144.03</v>
      </c>
      <c r="I60" s="109">
        <v>17593</v>
      </c>
      <c r="J60" s="110">
        <v>1.46802E-13</v>
      </c>
      <c r="K60" s="111">
        <f t="shared" si="0"/>
        <v>1.6803346816645526</v>
      </c>
      <c r="AD60" s="175">
        <v>56455767.13</v>
      </c>
      <c r="AE60" s="176" t="s">
        <v>301</v>
      </c>
      <c r="AF60" s="176" t="s">
        <v>301</v>
      </c>
      <c r="AG60" s="176" t="s">
        <v>301</v>
      </c>
      <c r="AI60" s="177">
        <v>34425</v>
      </c>
      <c r="AJ60" s="175">
        <v>193234366</v>
      </c>
    </row>
    <row r="61" spans="2:36" ht="12.75">
      <c r="B61" s="109">
        <v>35674</v>
      </c>
      <c r="C61" s="112">
        <v>144.416</v>
      </c>
      <c r="I61" s="109">
        <v>17624</v>
      </c>
      <c r="J61" s="110">
        <v>1.45589E-13</v>
      </c>
      <c r="K61" s="111">
        <f t="shared" si="0"/>
        <v>-0.8262830206673066</v>
      </c>
      <c r="AD61" s="175">
        <v>62592391.43</v>
      </c>
      <c r="AE61" s="176" t="s">
        <v>301</v>
      </c>
      <c r="AF61" s="176" t="s">
        <v>301</v>
      </c>
      <c r="AG61" s="176" t="s">
        <v>301</v>
      </c>
      <c r="AI61" s="177">
        <v>34455</v>
      </c>
      <c r="AJ61" s="175">
        <v>278458502.28</v>
      </c>
    </row>
    <row r="62" spans="2:36" ht="12.75">
      <c r="B62" s="109">
        <v>35704</v>
      </c>
      <c r="C62" s="112">
        <v>144.926</v>
      </c>
      <c r="I62" s="109">
        <v>17654</v>
      </c>
      <c r="J62" s="110">
        <v>1.44376E-13</v>
      </c>
      <c r="K62" s="111">
        <f t="shared" si="0"/>
        <v>-0.8331673409392115</v>
      </c>
      <c r="AD62" s="175">
        <v>89932502.48</v>
      </c>
      <c r="AE62" s="176" t="s">
        <v>301</v>
      </c>
      <c r="AF62" s="176" t="s">
        <v>301</v>
      </c>
      <c r="AG62" s="176" t="s">
        <v>301</v>
      </c>
      <c r="AI62" s="177">
        <v>34486</v>
      </c>
      <c r="AJ62" s="175">
        <v>404789105.89</v>
      </c>
    </row>
    <row r="63" spans="2:36" ht="12.75">
      <c r="B63" s="109">
        <v>35735</v>
      </c>
      <c r="C63" s="112">
        <v>145.642</v>
      </c>
      <c r="I63" s="109">
        <v>17685</v>
      </c>
      <c r="J63" s="110">
        <v>1.45589E-13</v>
      </c>
      <c r="K63" s="111">
        <f t="shared" si="0"/>
        <v>0.8401673408322763</v>
      </c>
      <c r="AD63" s="175">
        <v>128258671.86</v>
      </c>
      <c r="AE63" s="176" t="s">
        <v>301</v>
      </c>
      <c r="AF63" s="176" t="s">
        <v>301</v>
      </c>
      <c r="AG63" s="176" t="s">
        <v>301</v>
      </c>
      <c r="AI63" s="177">
        <v>34516</v>
      </c>
      <c r="AJ63" s="175">
        <v>151942.79</v>
      </c>
    </row>
    <row r="64" spans="2:36" ht="12.75">
      <c r="B64" s="109">
        <v>35765</v>
      </c>
      <c r="C64" s="112">
        <v>146.694</v>
      </c>
      <c r="I64" s="109">
        <v>17715</v>
      </c>
      <c r="J64" s="110">
        <v>1.44376E-13</v>
      </c>
      <c r="K64" s="111">
        <f t="shared" si="0"/>
        <v>-0.8331673409392115</v>
      </c>
      <c r="AD64" s="175">
        <v>38120.32</v>
      </c>
      <c r="AE64" s="176" t="s">
        <v>301</v>
      </c>
      <c r="AF64" s="176" t="s">
        <v>301</v>
      </c>
      <c r="AG64" s="176" t="s">
        <v>301</v>
      </c>
      <c r="AI64" s="177">
        <v>34547</v>
      </c>
      <c r="AJ64" s="175">
        <v>149827.22</v>
      </c>
    </row>
    <row r="65" spans="2:36" ht="12.75">
      <c r="B65" s="109">
        <v>35796</v>
      </c>
      <c r="C65" s="112">
        <v>147.962</v>
      </c>
      <c r="I65" s="109">
        <v>17746</v>
      </c>
      <c r="J65" s="110">
        <v>1.45589E-13</v>
      </c>
      <c r="K65" s="111">
        <f t="shared" si="0"/>
        <v>0.8401673408322763</v>
      </c>
      <c r="AD65" s="175">
        <v>36935.11</v>
      </c>
      <c r="AE65" s="176" t="s">
        <v>301</v>
      </c>
      <c r="AF65" s="176" t="s">
        <v>301</v>
      </c>
      <c r="AG65" s="176" t="s">
        <v>301</v>
      </c>
      <c r="AI65" s="177">
        <v>34578</v>
      </c>
      <c r="AJ65" s="175">
        <v>147788.45</v>
      </c>
    </row>
    <row r="66" spans="2:36" ht="12.75">
      <c r="B66" s="109">
        <v>35827</v>
      </c>
      <c r="C66" s="112">
        <v>148.682</v>
      </c>
      <c r="I66" s="109">
        <v>17777</v>
      </c>
      <c r="J66" s="110">
        <v>1.45589E-13</v>
      </c>
      <c r="K66" s="111">
        <f t="shared" si="0"/>
        <v>0</v>
      </c>
      <c r="AD66" s="175">
        <v>35267.14</v>
      </c>
      <c r="AE66" s="176" t="s">
        <v>301</v>
      </c>
      <c r="AF66" s="176" t="s">
        <v>301</v>
      </c>
      <c r="AG66" s="176" t="s">
        <v>301</v>
      </c>
      <c r="AI66" s="177">
        <v>34608</v>
      </c>
      <c r="AJ66" s="175">
        <v>148063.67</v>
      </c>
    </row>
    <row r="67" spans="2:36" ht="12.75">
      <c r="B67" s="109">
        <v>35855</v>
      </c>
      <c r="C67" s="112">
        <v>148.869</v>
      </c>
      <c r="I67" s="109">
        <v>17807</v>
      </c>
      <c r="J67" s="110">
        <v>1.45589E-13</v>
      </c>
      <c r="K67" s="111">
        <f t="shared" si="0"/>
        <v>0</v>
      </c>
      <c r="AD67" s="175">
        <v>35081.04</v>
      </c>
      <c r="AE67" s="176" t="s">
        <v>301</v>
      </c>
      <c r="AF67" s="176" t="s">
        <v>301</v>
      </c>
      <c r="AG67" s="176" t="s">
        <v>301</v>
      </c>
      <c r="AI67" s="177">
        <v>34639</v>
      </c>
      <c r="AJ67" s="175">
        <v>150590.72</v>
      </c>
    </row>
    <row r="68" spans="2:36" ht="12.75">
      <c r="B68" s="109">
        <v>35886</v>
      </c>
      <c r="C68" s="112">
        <v>149.113</v>
      </c>
      <c r="I68" s="109">
        <v>17838</v>
      </c>
      <c r="J68" s="110">
        <v>1.46802E-13</v>
      </c>
      <c r="K68" s="111">
        <f t="shared" si="0"/>
        <v>0.8331673409392337</v>
      </c>
      <c r="AD68" s="175">
        <v>35510.29</v>
      </c>
      <c r="AE68" s="176" t="s">
        <v>301</v>
      </c>
      <c r="AF68" s="176" t="s">
        <v>301</v>
      </c>
      <c r="AG68" s="176" t="s">
        <v>301</v>
      </c>
      <c r="AI68" s="177">
        <v>34669</v>
      </c>
      <c r="AJ68" s="175">
        <v>153162.92</v>
      </c>
    </row>
    <row r="69" spans="2:36" ht="12.75">
      <c r="B69" s="109">
        <v>35916</v>
      </c>
      <c r="C69" s="112">
        <v>149.299</v>
      </c>
      <c r="I69" s="109">
        <v>17868</v>
      </c>
      <c r="J69" s="110">
        <v>1.48016E-13</v>
      </c>
      <c r="K69" s="111">
        <f t="shared" si="0"/>
        <v>0.8269642102968655</v>
      </c>
      <c r="AD69" s="175">
        <v>36235.87</v>
      </c>
      <c r="AE69" s="176" t="s">
        <v>301</v>
      </c>
      <c r="AF69" s="176" t="s">
        <v>301</v>
      </c>
      <c r="AG69" s="176" t="s">
        <v>301</v>
      </c>
      <c r="AI69" s="177">
        <v>34700</v>
      </c>
      <c r="AJ69" s="175">
        <v>153450.32</v>
      </c>
    </row>
    <row r="70" spans="2:36" ht="12.75">
      <c r="B70" s="109">
        <v>35947</v>
      </c>
      <c r="C70" s="112">
        <v>149.835</v>
      </c>
      <c r="I70" s="109">
        <v>17899</v>
      </c>
      <c r="J70" s="110">
        <v>1.50442E-13</v>
      </c>
      <c r="K70" s="111">
        <f t="shared" si="0"/>
        <v>1.639011998702844</v>
      </c>
      <c r="AD70" s="175">
        <v>36076.91</v>
      </c>
      <c r="AE70" s="176" t="s">
        <v>301</v>
      </c>
      <c r="AF70" s="176" t="s">
        <v>301</v>
      </c>
      <c r="AG70" s="176" t="s">
        <v>301</v>
      </c>
      <c r="AI70" s="177">
        <v>34731</v>
      </c>
      <c r="AJ70" s="175">
        <v>159291.48</v>
      </c>
    </row>
    <row r="71" spans="2:36" ht="12.75">
      <c r="B71" s="109">
        <v>35977</v>
      </c>
      <c r="C71" s="112">
        <v>149.835</v>
      </c>
      <c r="I71" s="109">
        <v>17930</v>
      </c>
      <c r="J71" s="110">
        <v>1.51655E-13</v>
      </c>
      <c r="K71" s="111">
        <f t="shared" si="0"/>
        <v>0.806290796453113</v>
      </c>
      <c r="AD71" s="175">
        <v>37367.55</v>
      </c>
      <c r="AE71" s="176" t="s">
        <v>301</v>
      </c>
      <c r="AF71" s="176" t="s">
        <v>301</v>
      </c>
      <c r="AG71" s="176" t="s">
        <v>301</v>
      </c>
      <c r="AI71" s="177">
        <v>34759</v>
      </c>
      <c r="AJ71" s="175">
        <v>164539.96</v>
      </c>
    </row>
    <row r="72" spans="2:36" ht="12.75">
      <c r="B72" s="109">
        <v>36008</v>
      </c>
      <c r="C72" s="112">
        <v>149.538</v>
      </c>
      <c r="I72" s="109">
        <v>17958</v>
      </c>
      <c r="J72" s="110">
        <v>1.51655E-13</v>
      </c>
      <c r="K72" s="111">
        <f t="shared" si="0"/>
        <v>0</v>
      </c>
      <c r="AD72" s="175">
        <v>37889.05</v>
      </c>
      <c r="AE72" s="176" t="s">
        <v>301</v>
      </c>
      <c r="AF72" s="176" t="s">
        <v>301</v>
      </c>
      <c r="AG72" s="176" t="s">
        <v>301</v>
      </c>
      <c r="AI72" s="177">
        <v>34790</v>
      </c>
      <c r="AJ72" s="175">
        <v>168817.32</v>
      </c>
    </row>
    <row r="73" spans="2:36" ht="12.75">
      <c r="B73" s="109">
        <v>36039</v>
      </c>
      <c r="C73" s="112">
        <v>149.104</v>
      </c>
      <c r="I73" s="109">
        <v>17989</v>
      </c>
      <c r="J73" s="110">
        <v>1.51655E-13</v>
      </c>
      <c r="K73" s="111">
        <f t="shared" si="0"/>
        <v>0</v>
      </c>
      <c r="AD73" s="175">
        <v>38804.62</v>
      </c>
      <c r="AE73" s="176" t="s">
        <v>301</v>
      </c>
      <c r="AF73" s="176" t="s">
        <v>301</v>
      </c>
      <c r="AG73" s="176" t="s">
        <v>301</v>
      </c>
      <c r="AI73" s="177">
        <v>34820</v>
      </c>
      <c r="AJ73" s="175">
        <v>169859.82</v>
      </c>
    </row>
    <row r="74" spans="2:36" ht="12.75">
      <c r="B74" s="109">
        <v>36069</v>
      </c>
      <c r="C74" s="112">
        <v>149.352</v>
      </c>
      <c r="I74" s="109">
        <v>18019</v>
      </c>
      <c r="J74" s="110">
        <v>1.51655E-13</v>
      </c>
      <c r="K74" s="111">
        <f t="shared" si="0"/>
        <v>0</v>
      </c>
      <c r="AD74" s="175">
        <v>39189.96</v>
      </c>
      <c r="AE74" s="176" t="s">
        <v>301</v>
      </c>
      <c r="AF74" s="176" t="s">
        <v>301</v>
      </c>
      <c r="AG74" s="176" t="s">
        <v>301</v>
      </c>
      <c r="AI74" s="177">
        <v>34851</v>
      </c>
      <c r="AJ74" s="175">
        <v>177500.17</v>
      </c>
    </row>
    <row r="75" spans="2:36" ht="12.75">
      <c r="B75" s="109">
        <v>36100</v>
      </c>
      <c r="C75" s="112">
        <v>149.226</v>
      </c>
      <c r="I75" s="109">
        <v>18050</v>
      </c>
      <c r="J75" s="110">
        <v>1.51655E-13</v>
      </c>
      <c r="K75" s="111">
        <f t="shared" si="0"/>
        <v>0</v>
      </c>
      <c r="AD75" s="175">
        <v>40938.35</v>
      </c>
      <c r="AE75" s="176" t="s">
        <v>301</v>
      </c>
      <c r="AF75" s="176" t="s">
        <v>301</v>
      </c>
      <c r="AG75" s="176" t="s">
        <v>301</v>
      </c>
      <c r="AI75" s="177">
        <v>34881</v>
      </c>
      <c r="AJ75" s="175">
        <v>182599.38</v>
      </c>
    </row>
    <row r="76" spans="2:36" ht="12.75">
      <c r="B76" s="109">
        <v>36130</v>
      </c>
      <c r="C76" s="112">
        <v>149.122</v>
      </c>
      <c r="I76" s="109">
        <v>18080</v>
      </c>
      <c r="J76" s="110">
        <v>1.52869E-13</v>
      </c>
      <c r="K76" s="111">
        <f t="shared" si="0"/>
        <v>0.8005011374501381</v>
      </c>
      <c r="AD76" s="175">
        <v>41077.66</v>
      </c>
      <c r="AE76" s="176" t="s">
        <v>301</v>
      </c>
      <c r="AF76" s="176" t="s">
        <v>301</v>
      </c>
      <c r="AG76" s="176" t="s">
        <v>301</v>
      </c>
      <c r="AI76" s="177">
        <v>34912</v>
      </c>
      <c r="AJ76" s="175">
        <v>185565.88</v>
      </c>
    </row>
    <row r="77" spans="2:36" ht="12.75">
      <c r="B77" s="109">
        <v>36161</v>
      </c>
      <c r="C77" s="112">
        <v>150.447</v>
      </c>
      <c r="I77" s="109">
        <v>18111</v>
      </c>
      <c r="J77" s="110">
        <v>1.54082E-13</v>
      </c>
      <c r="K77" s="111">
        <f aca="true" t="shared" si="1" ref="K77:K140">((J77/J76)-1)*100</f>
        <v>0.7934898507872656</v>
      </c>
      <c r="AD77" s="175">
        <v>41667.21</v>
      </c>
      <c r="AE77" s="176" t="s">
        <v>301</v>
      </c>
      <c r="AF77" s="176" t="s">
        <v>301</v>
      </c>
      <c r="AG77" s="176" t="s">
        <v>301</v>
      </c>
      <c r="AI77" s="177">
        <v>34943</v>
      </c>
      <c r="AJ77" s="175">
        <v>190170.56</v>
      </c>
    </row>
    <row r="78" spans="2:36" ht="12.75">
      <c r="B78" s="109">
        <v>36192</v>
      </c>
      <c r="C78" s="112">
        <v>154.418</v>
      </c>
      <c r="I78" s="109">
        <v>18142</v>
      </c>
      <c r="J78" s="110">
        <v>1.55295E-13</v>
      </c>
      <c r="K78" s="111">
        <f t="shared" si="1"/>
        <v>0.7872431562414794</v>
      </c>
      <c r="AD78" s="175">
        <v>42398.29</v>
      </c>
      <c r="AE78" s="176" t="s">
        <v>301</v>
      </c>
      <c r="AF78" s="176" t="s">
        <v>301</v>
      </c>
      <c r="AG78" s="176" t="s">
        <v>301</v>
      </c>
      <c r="AI78" s="177">
        <v>34973</v>
      </c>
      <c r="AJ78" s="175">
        <v>195422.05</v>
      </c>
    </row>
    <row r="79" spans="2:36" ht="12.75">
      <c r="B79" s="109">
        <v>36220</v>
      </c>
      <c r="C79" s="112">
        <v>159.845</v>
      </c>
      <c r="I79" s="109">
        <v>18172</v>
      </c>
      <c r="J79" s="110">
        <v>1.58935E-13</v>
      </c>
      <c r="K79" s="111">
        <f t="shared" si="1"/>
        <v>2.3439260761775937</v>
      </c>
      <c r="AD79" s="175">
        <v>42918.99</v>
      </c>
      <c r="AE79" s="176" t="s">
        <v>301</v>
      </c>
      <c r="AF79" s="176" t="s">
        <v>301</v>
      </c>
      <c r="AG79" s="176" t="s">
        <v>301</v>
      </c>
      <c r="AI79" s="177">
        <v>35004</v>
      </c>
      <c r="AJ79" s="175">
        <v>201278.25</v>
      </c>
    </row>
    <row r="80" spans="2:36" ht="12.75">
      <c r="B80" s="109">
        <v>36251</v>
      </c>
      <c r="C80" s="112">
        <v>161.748</v>
      </c>
      <c r="I80" s="109">
        <v>18203</v>
      </c>
      <c r="J80" s="110">
        <v>1.66214E-13</v>
      </c>
      <c r="K80" s="111">
        <f t="shared" si="1"/>
        <v>4.579859691068666</v>
      </c>
      <c r="AD80" s="175">
        <v>44238.48</v>
      </c>
      <c r="AE80" s="176" t="s">
        <v>301</v>
      </c>
      <c r="AF80" s="176" t="s">
        <v>301</v>
      </c>
      <c r="AG80" s="176" t="s">
        <v>301</v>
      </c>
      <c r="AI80" s="177">
        <v>35034</v>
      </c>
      <c r="AJ80" s="175">
        <v>208460.27</v>
      </c>
    </row>
    <row r="81" spans="2:36" ht="12.75">
      <c r="B81" s="109">
        <v>36281</v>
      </c>
      <c r="C81" s="112">
        <v>161.394</v>
      </c>
      <c r="I81" s="109">
        <v>18233</v>
      </c>
      <c r="J81" s="110">
        <v>1.66214E-13</v>
      </c>
      <c r="K81" s="111">
        <f t="shared" si="1"/>
        <v>0</v>
      </c>
      <c r="AD81" s="175">
        <v>45577.53</v>
      </c>
      <c r="AE81" s="176" t="s">
        <v>301</v>
      </c>
      <c r="AF81" s="176" t="s">
        <v>301</v>
      </c>
      <c r="AG81" s="176" t="s">
        <v>301</v>
      </c>
      <c r="AI81" s="177">
        <v>35065</v>
      </c>
      <c r="AJ81" s="175">
        <v>213427.66</v>
      </c>
    </row>
    <row r="82" spans="2:36" ht="12.75">
      <c r="B82" s="109">
        <v>36312</v>
      </c>
      <c r="C82" s="112">
        <v>161.297</v>
      </c>
      <c r="I82" s="109">
        <v>18264</v>
      </c>
      <c r="J82" s="110">
        <v>1.68641E-13</v>
      </c>
      <c r="K82" s="111">
        <f t="shared" si="1"/>
        <v>1.4601658103408965</v>
      </c>
      <c r="AD82" s="175">
        <v>46297.44</v>
      </c>
      <c r="AE82" s="176" t="s">
        <v>301</v>
      </c>
      <c r="AF82" s="176" t="s">
        <v>301</v>
      </c>
      <c r="AG82" s="176" t="s">
        <v>301</v>
      </c>
      <c r="AI82" s="177">
        <v>35096</v>
      </c>
      <c r="AJ82" s="175">
        <v>216492.45</v>
      </c>
    </row>
    <row r="83" spans="2:36" ht="12.75">
      <c r="B83" s="109">
        <v>36342</v>
      </c>
      <c r="C83" s="112">
        <v>163.539</v>
      </c>
      <c r="I83" s="109">
        <v>18295</v>
      </c>
      <c r="J83" s="110">
        <v>1.68641E-13</v>
      </c>
      <c r="K83" s="111">
        <f t="shared" si="1"/>
        <v>0</v>
      </c>
      <c r="AD83" s="175">
        <v>45950.38</v>
      </c>
      <c r="AE83" s="176" t="s">
        <v>301</v>
      </c>
      <c r="AF83" s="176" t="s">
        <v>301</v>
      </c>
      <c r="AG83" s="176" t="s">
        <v>301</v>
      </c>
      <c r="AI83" s="177">
        <v>35125</v>
      </c>
      <c r="AJ83" s="175">
        <v>216071.75</v>
      </c>
    </row>
    <row r="84" spans="2:36" ht="12.75">
      <c r="B84" s="109">
        <v>36373</v>
      </c>
      <c r="C84" s="112">
        <v>166.128</v>
      </c>
      <c r="I84" s="109">
        <v>18323</v>
      </c>
      <c r="J84" s="110">
        <v>1.65001E-13</v>
      </c>
      <c r="K84" s="111">
        <f t="shared" si="1"/>
        <v>-2.158431223723767</v>
      </c>
      <c r="AD84" s="175">
        <v>45679.6</v>
      </c>
      <c r="AE84" s="176" t="s">
        <v>301</v>
      </c>
      <c r="AF84" s="176" t="s">
        <v>301</v>
      </c>
      <c r="AG84" s="176" t="s">
        <v>301</v>
      </c>
      <c r="AI84" s="177">
        <v>35156</v>
      </c>
      <c r="AJ84" s="175">
        <v>222682.5</v>
      </c>
    </row>
    <row r="85" spans="2:36" ht="12.75">
      <c r="B85" s="109">
        <v>36404</v>
      </c>
      <c r="C85" s="112">
        <v>168.599</v>
      </c>
      <c r="I85" s="109">
        <v>18354</v>
      </c>
      <c r="J85" s="110">
        <v>1.63788E-13</v>
      </c>
      <c r="K85" s="111">
        <f t="shared" si="1"/>
        <v>-0.7351470597147802</v>
      </c>
      <c r="AD85" s="175">
        <v>46792.93</v>
      </c>
      <c r="AE85" s="176" t="s">
        <v>301</v>
      </c>
      <c r="AF85" s="176" t="s">
        <v>301</v>
      </c>
      <c r="AG85" s="176" t="s">
        <v>301</v>
      </c>
      <c r="AI85" s="177">
        <v>35186</v>
      </c>
      <c r="AJ85" s="175">
        <v>232678.45</v>
      </c>
    </row>
    <row r="86" spans="2:36" ht="12.75">
      <c r="B86" s="109">
        <v>36434</v>
      </c>
      <c r="C86" s="112">
        <v>171.189</v>
      </c>
      <c r="I86" s="109">
        <v>18384</v>
      </c>
      <c r="J86" s="110">
        <v>1.65001E-13</v>
      </c>
      <c r="K86" s="111">
        <f t="shared" si="1"/>
        <v>0.7405914963245053</v>
      </c>
      <c r="AD86" s="175">
        <v>45662.29</v>
      </c>
      <c r="AE86" s="176" t="s">
        <v>301</v>
      </c>
      <c r="AF86" s="176" t="s">
        <v>301</v>
      </c>
      <c r="AG86" s="176" t="s">
        <v>301</v>
      </c>
      <c r="AI86" s="177">
        <v>35217</v>
      </c>
      <c r="AJ86" s="175">
        <v>242163.1</v>
      </c>
    </row>
    <row r="87" spans="2:36" ht="12.75">
      <c r="B87" s="109">
        <v>36465</v>
      </c>
      <c r="C87" s="112">
        <v>174.969</v>
      </c>
      <c r="I87" s="109">
        <v>18415</v>
      </c>
      <c r="J87" s="110">
        <v>1.66214E-13</v>
      </c>
      <c r="K87" s="111">
        <f t="shared" si="1"/>
        <v>0.7351470597147802</v>
      </c>
      <c r="AD87" s="175">
        <v>45527.22</v>
      </c>
      <c r="AE87" s="176" t="s">
        <v>301</v>
      </c>
      <c r="AF87" s="176" t="s">
        <v>301</v>
      </c>
      <c r="AG87" s="176" t="s">
        <v>301</v>
      </c>
      <c r="AI87" s="177">
        <v>35247</v>
      </c>
      <c r="AJ87" s="175">
        <v>247737.82</v>
      </c>
    </row>
    <row r="88" spans="2:36" ht="12.75">
      <c r="B88" s="109">
        <v>36495</v>
      </c>
      <c r="C88" s="112">
        <v>179.089</v>
      </c>
      <c r="I88" s="109">
        <v>18445</v>
      </c>
      <c r="J88" s="110">
        <v>1.69854E-13</v>
      </c>
      <c r="K88" s="111">
        <f t="shared" si="1"/>
        <v>2.189947898492295</v>
      </c>
      <c r="AD88" s="175">
        <v>45826.08</v>
      </c>
      <c r="AE88" s="176" t="s">
        <v>301</v>
      </c>
      <c r="AF88" s="176" t="s">
        <v>301</v>
      </c>
      <c r="AG88" s="176" t="s">
        <v>301</v>
      </c>
      <c r="AI88" s="177">
        <v>35278</v>
      </c>
      <c r="AJ88" s="175">
        <v>251666.25</v>
      </c>
    </row>
    <row r="89" spans="2:36" ht="12.75">
      <c r="B89" s="109">
        <v>36526</v>
      </c>
      <c r="C89" s="112">
        <v>181.266</v>
      </c>
      <c r="I89" s="109">
        <v>18476</v>
      </c>
      <c r="J89" s="110">
        <v>1.74707E-13</v>
      </c>
      <c r="K89" s="111">
        <f t="shared" si="1"/>
        <v>2.8571596783119713</v>
      </c>
      <c r="AD89" s="175">
        <v>46026.54</v>
      </c>
      <c r="AE89" s="176" t="s">
        <v>301</v>
      </c>
      <c r="AF89" s="176" t="s">
        <v>301</v>
      </c>
      <c r="AG89" s="176" t="s">
        <v>301</v>
      </c>
      <c r="AI89" s="177">
        <v>35309</v>
      </c>
      <c r="AJ89" s="175">
        <v>255410.37</v>
      </c>
    </row>
    <row r="90" spans="2:36" ht="12.75">
      <c r="B90" s="109">
        <v>36557</v>
      </c>
      <c r="C90" s="112">
        <v>182.259</v>
      </c>
      <c r="I90" s="109">
        <v>18507</v>
      </c>
      <c r="J90" s="110">
        <v>1.7956E-13</v>
      </c>
      <c r="K90" s="111">
        <f t="shared" si="1"/>
        <v>2.7777936774141754</v>
      </c>
      <c r="AD90" s="175">
        <v>46401.86</v>
      </c>
      <c r="AE90" s="176" t="s">
        <v>301</v>
      </c>
      <c r="AF90" s="176" t="s">
        <v>301</v>
      </c>
      <c r="AG90" s="176" t="s">
        <v>301</v>
      </c>
      <c r="AI90" s="177">
        <v>35339</v>
      </c>
      <c r="AJ90" s="175">
        <v>259016.02</v>
      </c>
    </row>
    <row r="91" spans="2:36" ht="12.75">
      <c r="B91" s="109">
        <v>36586</v>
      </c>
      <c r="C91" s="112">
        <v>182.5</v>
      </c>
      <c r="I91" s="109">
        <v>18537</v>
      </c>
      <c r="J91" s="110">
        <v>1.84413E-13</v>
      </c>
      <c r="K91" s="111">
        <f t="shared" si="1"/>
        <v>2.7027177545110304</v>
      </c>
      <c r="AD91" s="175">
        <v>45445.33</v>
      </c>
      <c r="AE91" s="176" t="s">
        <v>301</v>
      </c>
      <c r="AF91" s="176" t="s">
        <v>301</v>
      </c>
      <c r="AG91" s="176" t="s">
        <v>301</v>
      </c>
      <c r="AI91" s="177">
        <v>35370</v>
      </c>
      <c r="AJ91" s="175">
        <v>263022.23</v>
      </c>
    </row>
    <row r="92" spans="2:36" ht="12.75">
      <c r="B92" s="109">
        <v>36617</v>
      </c>
      <c r="C92" s="112">
        <v>183.138</v>
      </c>
      <c r="I92" s="109">
        <v>18568</v>
      </c>
      <c r="J92" s="110">
        <v>1.84413E-13</v>
      </c>
      <c r="K92" s="111">
        <f t="shared" si="1"/>
        <v>0</v>
      </c>
      <c r="AD92" s="175">
        <v>45756.52</v>
      </c>
      <c r="AE92" s="176" t="s">
        <v>301</v>
      </c>
      <c r="AF92" s="176" t="s">
        <v>301</v>
      </c>
      <c r="AG92" s="176" t="s">
        <v>301</v>
      </c>
      <c r="AI92" s="177">
        <v>35400</v>
      </c>
      <c r="AJ92" s="175">
        <v>269193.43</v>
      </c>
    </row>
    <row r="93" spans="2:36" ht="12.75">
      <c r="B93" s="109">
        <v>36647</v>
      </c>
      <c r="C93" s="112">
        <v>183.474</v>
      </c>
      <c r="I93" s="109">
        <v>18598</v>
      </c>
      <c r="J93" s="110">
        <v>1.86839E-13</v>
      </c>
      <c r="K93" s="111">
        <f t="shared" si="1"/>
        <v>1.3155254781387349</v>
      </c>
      <c r="AD93" s="175">
        <v>47442.3</v>
      </c>
      <c r="AE93" s="176" t="s">
        <v>301</v>
      </c>
      <c r="AF93" s="176" t="s">
        <v>301</v>
      </c>
      <c r="AG93" s="176" t="s">
        <v>301</v>
      </c>
      <c r="AI93" s="177">
        <v>35431</v>
      </c>
      <c r="AJ93" s="175">
        <v>273962.82</v>
      </c>
    </row>
    <row r="94" spans="2:36" ht="12.75">
      <c r="B94" s="109">
        <v>36678</v>
      </c>
      <c r="C94" s="112">
        <v>184.872</v>
      </c>
      <c r="I94" s="109">
        <v>18629</v>
      </c>
      <c r="J94" s="110">
        <v>1.92906E-13</v>
      </c>
      <c r="K94" s="111">
        <f t="shared" si="1"/>
        <v>3.247180727792376</v>
      </c>
      <c r="AD94" s="175">
        <v>47506.41</v>
      </c>
      <c r="AE94" s="176" t="s">
        <v>301</v>
      </c>
      <c r="AF94" s="176" t="s">
        <v>301</v>
      </c>
      <c r="AG94" s="176" t="s">
        <v>301</v>
      </c>
      <c r="AI94" s="177">
        <v>35462</v>
      </c>
      <c r="AJ94" s="175">
        <v>276050.28</v>
      </c>
    </row>
    <row r="95" spans="2:36" ht="12.75">
      <c r="B95" s="109">
        <v>36708</v>
      </c>
      <c r="C95" s="112">
        <v>187.132</v>
      </c>
      <c r="I95" s="109">
        <v>18660</v>
      </c>
      <c r="J95" s="110">
        <v>1.95332E-13</v>
      </c>
      <c r="K95" s="111">
        <f t="shared" si="1"/>
        <v>1.2576073320684777</v>
      </c>
      <c r="AD95" s="175">
        <v>47235.43</v>
      </c>
      <c r="AE95" s="176" t="s">
        <v>301</v>
      </c>
      <c r="AF95" s="176" t="s">
        <v>301</v>
      </c>
      <c r="AG95" s="176" t="s">
        <v>301</v>
      </c>
      <c r="AI95" s="177">
        <v>35490</v>
      </c>
      <c r="AJ95" s="175">
        <v>278736.43</v>
      </c>
    </row>
    <row r="96" spans="2:36" ht="12.75">
      <c r="B96" s="109">
        <v>36739</v>
      </c>
      <c r="C96" s="112">
        <v>191.855</v>
      </c>
      <c r="I96" s="109">
        <v>18688</v>
      </c>
      <c r="J96" s="110">
        <v>2.00185E-13</v>
      </c>
      <c r="K96" s="111">
        <f t="shared" si="1"/>
        <v>2.484487948723202</v>
      </c>
      <c r="AD96" s="175">
        <v>48054.68</v>
      </c>
      <c r="AE96" s="176" t="s">
        <v>301</v>
      </c>
      <c r="AF96" s="176" t="s">
        <v>301</v>
      </c>
      <c r="AG96" s="176" t="s">
        <v>301</v>
      </c>
      <c r="AI96" s="177">
        <v>35521</v>
      </c>
      <c r="AJ96" s="175">
        <v>281771.31</v>
      </c>
    </row>
    <row r="97" spans="2:36" ht="12.75">
      <c r="B97" s="109">
        <v>36770</v>
      </c>
      <c r="C97" s="112">
        <v>194.766</v>
      </c>
      <c r="I97" s="109">
        <v>18719</v>
      </c>
      <c r="J97" s="110">
        <v>2.02612E-13</v>
      </c>
      <c r="K97" s="111">
        <f t="shared" si="1"/>
        <v>1.2123785498413975</v>
      </c>
      <c r="AD97" s="175">
        <v>47862.5</v>
      </c>
      <c r="AE97" s="176" t="s">
        <v>301</v>
      </c>
      <c r="AF97" s="176" t="s">
        <v>301</v>
      </c>
      <c r="AG97" s="176" t="s">
        <v>301</v>
      </c>
      <c r="AI97" s="177">
        <v>35551</v>
      </c>
      <c r="AJ97" s="175">
        <v>281373.48</v>
      </c>
    </row>
    <row r="98" spans="2:36" ht="12.75">
      <c r="B98" s="109">
        <v>36800</v>
      </c>
      <c r="C98" s="112">
        <v>195.769</v>
      </c>
      <c r="I98" s="109">
        <v>18749</v>
      </c>
      <c r="J98" s="110">
        <v>2.05038E-13</v>
      </c>
      <c r="K98" s="111">
        <f t="shared" si="1"/>
        <v>1.1973624464493682</v>
      </c>
      <c r="AD98" s="175">
        <v>46456.49</v>
      </c>
      <c r="AE98" s="176" t="s">
        <v>301</v>
      </c>
      <c r="AF98" s="176" t="s">
        <v>301</v>
      </c>
      <c r="AG98" s="176" t="s">
        <v>301</v>
      </c>
      <c r="AI98" s="177">
        <v>35582</v>
      </c>
      <c r="AJ98" s="175">
        <v>276921.76</v>
      </c>
    </row>
    <row r="99" spans="2:36" ht="12.75">
      <c r="B99" s="109">
        <v>36831</v>
      </c>
      <c r="C99" s="112">
        <v>196.452</v>
      </c>
      <c r="I99" s="109">
        <v>18780</v>
      </c>
      <c r="J99" s="110">
        <v>2.02612E-13</v>
      </c>
      <c r="K99" s="111">
        <f t="shared" si="1"/>
        <v>-1.1831953101376413</v>
      </c>
      <c r="AD99" s="175">
        <v>40536.45</v>
      </c>
      <c r="AE99" s="176" t="s">
        <v>301</v>
      </c>
      <c r="AF99" s="176" t="s">
        <v>301</v>
      </c>
      <c r="AG99" s="176" t="s">
        <v>301</v>
      </c>
      <c r="AI99" s="177">
        <v>35612</v>
      </c>
      <c r="AJ99" s="175">
        <v>280852.7</v>
      </c>
    </row>
    <row r="100" spans="2:36" ht="12.75">
      <c r="B100" s="109">
        <v>36861</v>
      </c>
      <c r="C100" s="112">
        <v>197.455</v>
      </c>
      <c r="I100" s="109">
        <v>18810</v>
      </c>
      <c r="J100" s="110">
        <v>1.97759E-13</v>
      </c>
      <c r="K100" s="111">
        <f t="shared" si="1"/>
        <v>-2.3952184470811155</v>
      </c>
      <c r="AD100" s="175">
        <v>41036.05</v>
      </c>
      <c r="AE100" s="176" t="s">
        <v>301</v>
      </c>
      <c r="AF100" s="176" t="s">
        <v>301</v>
      </c>
      <c r="AG100" s="176" t="s">
        <v>301</v>
      </c>
      <c r="AI100" s="177">
        <v>35643</v>
      </c>
      <c r="AJ100" s="175">
        <v>280496.19</v>
      </c>
    </row>
    <row r="101" spans="2:36" ht="12.75">
      <c r="B101" s="109">
        <v>36892</v>
      </c>
      <c r="C101" s="112">
        <v>198.699</v>
      </c>
      <c r="I101" s="109">
        <v>18841</v>
      </c>
      <c r="J101" s="110">
        <v>2.00185E-13</v>
      </c>
      <c r="K101" s="111">
        <f t="shared" si="1"/>
        <v>1.2267456854049508</v>
      </c>
      <c r="AD101" s="175">
        <v>40967.83</v>
      </c>
      <c r="AE101" s="176" t="s">
        <v>301</v>
      </c>
      <c r="AF101" s="176" t="s">
        <v>301</v>
      </c>
      <c r="AG101" s="176" t="s">
        <v>301</v>
      </c>
      <c r="AI101" s="177">
        <v>35674</v>
      </c>
      <c r="AJ101" s="175">
        <v>287235.97</v>
      </c>
    </row>
    <row r="102" spans="2:36" ht="12.75">
      <c r="B102" s="109">
        <v>36923</v>
      </c>
      <c r="C102" s="112">
        <v>199.501</v>
      </c>
      <c r="I102" s="109">
        <v>18872</v>
      </c>
      <c r="J102" s="110">
        <v>2.01398E-13</v>
      </c>
      <c r="K102" s="111">
        <f t="shared" si="1"/>
        <v>0.6059395059569983</v>
      </c>
      <c r="AD102" s="175">
        <v>35531.78</v>
      </c>
      <c r="AE102" s="176" t="s">
        <v>301</v>
      </c>
      <c r="AF102" s="176" t="s">
        <v>301</v>
      </c>
      <c r="AG102" s="176" t="s">
        <v>301</v>
      </c>
      <c r="AI102" s="177">
        <v>35704</v>
      </c>
      <c r="AJ102" s="175">
        <v>292260.63</v>
      </c>
    </row>
    <row r="103" spans="2:36" ht="12.75">
      <c r="B103" s="109">
        <v>36951</v>
      </c>
      <c r="C103" s="112">
        <v>200.217</v>
      </c>
      <c r="I103" s="109">
        <v>18902</v>
      </c>
      <c r="J103" s="110">
        <v>2.05038E-13</v>
      </c>
      <c r="K103" s="111">
        <f t="shared" si="1"/>
        <v>1.8073665081083323</v>
      </c>
      <c r="AD103" s="175">
        <v>34723.08</v>
      </c>
      <c r="AE103" s="176" t="s">
        <v>301</v>
      </c>
      <c r="AF103" s="176" t="s">
        <v>301</v>
      </c>
      <c r="AG103" s="176" t="s">
        <v>301</v>
      </c>
      <c r="AI103" s="177">
        <v>35735</v>
      </c>
      <c r="AJ103" s="175">
        <v>295702.2</v>
      </c>
    </row>
    <row r="104" spans="2:36" ht="12.75">
      <c r="B104" s="109">
        <v>36982</v>
      </c>
      <c r="C104" s="112">
        <v>202.093</v>
      </c>
      <c r="I104" s="109">
        <v>18933</v>
      </c>
      <c r="J104" s="110">
        <v>2.06251E-13</v>
      </c>
      <c r="K104" s="111">
        <f t="shared" si="1"/>
        <v>0.5915976550688207</v>
      </c>
      <c r="AD104" s="175">
        <v>34623.13</v>
      </c>
      <c r="AE104" s="176" t="s">
        <v>301</v>
      </c>
      <c r="AF104" s="176" t="s">
        <v>301</v>
      </c>
      <c r="AG104" s="176" t="s">
        <v>301</v>
      </c>
      <c r="AI104" s="177">
        <v>35765</v>
      </c>
      <c r="AJ104" s="175">
        <v>308426.25</v>
      </c>
    </row>
    <row r="105" spans="2:36" ht="12.75">
      <c r="B105" s="109">
        <v>37012</v>
      </c>
      <c r="C105" s="112">
        <v>204.306</v>
      </c>
      <c r="I105" s="109">
        <v>18963</v>
      </c>
      <c r="J105" s="110">
        <v>2.09891E-13</v>
      </c>
      <c r="K105" s="111">
        <f t="shared" si="1"/>
        <v>1.7648399280488336</v>
      </c>
      <c r="AD105" s="175">
        <v>24792.9</v>
      </c>
      <c r="AE105" s="176" t="s">
        <v>301</v>
      </c>
      <c r="AF105" s="176" t="s">
        <v>301</v>
      </c>
      <c r="AG105" s="176" t="s">
        <v>301</v>
      </c>
      <c r="AI105" s="177">
        <v>35796</v>
      </c>
      <c r="AJ105" s="175">
        <v>316719.03</v>
      </c>
    </row>
    <row r="106" spans="2:36" ht="12.75">
      <c r="B106" s="109">
        <v>37043</v>
      </c>
      <c r="C106" s="112">
        <v>205.709</v>
      </c>
      <c r="I106" s="109">
        <v>18994</v>
      </c>
      <c r="J106" s="110">
        <v>2.1717E-13</v>
      </c>
      <c r="K106" s="111">
        <f t="shared" si="1"/>
        <v>3.467990528417131</v>
      </c>
      <c r="AD106" s="175">
        <v>25453.52</v>
      </c>
      <c r="AE106" s="175">
        <v>8888.97</v>
      </c>
      <c r="AF106" s="175">
        <v>15719.6</v>
      </c>
      <c r="AG106" s="176">
        <v>844.95</v>
      </c>
      <c r="AI106" s="177">
        <v>35827</v>
      </c>
      <c r="AJ106" s="175">
        <v>321846.91</v>
      </c>
    </row>
    <row r="107" spans="2:36" ht="12.75">
      <c r="B107" s="109">
        <v>37073</v>
      </c>
      <c r="C107" s="112">
        <v>208.415</v>
      </c>
      <c r="I107" s="109">
        <v>19025</v>
      </c>
      <c r="J107" s="110">
        <v>2.2081E-13</v>
      </c>
      <c r="K107" s="111">
        <f t="shared" si="1"/>
        <v>1.6761062761891488</v>
      </c>
      <c r="AD107" s="175">
        <v>25310.75</v>
      </c>
      <c r="AE107" s="175">
        <v>8694.46</v>
      </c>
      <c r="AF107" s="175">
        <v>15733.22</v>
      </c>
      <c r="AG107" s="176">
        <v>883.07</v>
      </c>
      <c r="AI107" s="177">
        <v>35855</v>
      </c>
      <c r="AJ107" s="175">
        <v>324711.23</v>
      </c>
    </row>
    <row r="108" spans="2:36" ht="12.75">
      <c r="B108" s="109">
        <v>37104</v>
      </c>
      <c r="C108" s="112">
        <v>211.899</v>
      </c>
      <c r="I108" s="109">
        <v>19054</v>
      </c>
      <c r="J108" s="110">
        <v>2.2081E-13</v>
      </c>
      <c r="K108" s="111">
        <f t="shared" si="1"/>
        <v>0</v>
      </c>
      <c r="AD108" s="175">
        <v>26025.81</v>
      </c>
      <c r="AE108" s="175">
        <v>8948.72</v>
      </c>
      <c r="AF108" s="175">
        <v>16152.43</v>
      </c>
      <c r="AG108" s="176">
        <v>924.66</v>
      </c>
      <c r="AI108" s="177">
        <v>35886</v>
      </c>
      <c r="AJ108" s="175">
        <v>328172.06</v>
      </c>
    </row>
    <row r="109" spans="2:36" ht="12.75">
      <c r="B109" s="109">
        <v>37135</v>
      </c>
      <c r="C109" s="112">
        <v>213.233</v>
      </c>
      <c r="I109" s="109">
        <v>19085</v>
      </c>
      <c r="J109" s="110">
        <v>2.2081E-13</v>
      </c>
      <c r="K109" s="111">
        <f t="shared" si="1"/>
        <v>0</v>
      </c>
      <c r="AD109" s="175">
        <v>25998.85</v>
      </c>
      <c r="AE109" s="175">
        <v>8636.29</v>
      </c>
      <c r="AF109" s="175">
        <v>16402.88</v>
      </c>
      <c r="AG109" s="176">
        <v>959.68</v>
      </c>
      <c r="AI109" s="177">
        <v>35916</v>
      </c>
      <c r="AJ109" s="175">
        <v>334515.12</v>
      </c>
    </row>
    <row r="110" spans="2:36" ht="12.75">
      <c r="B110" s="109">
        <v>37165</v>
      </c>
      <c r="C110" s="112">
        <v>215.08</v>
      </c>
      <c r="I110" s="109">
        <v>19115</v>
      </c>
      <c r="J110" s="110">
        <v>2.22023E-13</v>
      </c>
      <c r="K110" s="111">
        <f t="shared" si="1"/>
        <v>0.5493410624518802</v>
      </c>
      <c r="AD110" s="175">
        <v>26681.85</v>
      </c>
      <c r="AE110" s="175">
        <v>9182.04</v>
      </c>
      <c r="AF110" s="175">
        <v>16522.71</v>
      </c>
      <c r="AG110" s="176">
        <v>977.1</v>
      </c>
      <c r="AI110" s="177">
        <v>35947</v>
      </c>
      <c r="AJ110" s="175">
        <v>346736.62</v>
      </c>
    </row>
    <row r="111" spans="2:36" ht="12.75">
      <c r="B111" s="109">
        <v>37196</v>
      </c>
      <c r="C111" s="112">
        <v>217.812</v>
      </c>
      <c r="I111" s="109">
        <v>19146</v>
      </c>
      <c r="J111" s="110">
        <v>2.23237E-13</v>
      </c>
      <c r="K111" s="111">
        <f t="shared" si="1"/>
        <v>0.5467901974119727</v>
      </c>
      <c r="AD111" s="175">
        <v>27704.4</v>
      </c>
      <c r="AE111" s="175">
        <v>9878.71</v>
      </c>
      <c r="AF111" s="175">
        <v>16811.58</v>
      </c>
      <c r="AG111" s="175">
        <v>1014.11</v>
      </c>
      <c r="AI111" s="177">
        <v>35977</v>
      </c>
      <c r="AJ111" s="175">
        <v>349790.95</v>
      </c>
    </row>
    <row r="112" spans="2:36" ht="12.75">
      <c r="B112" s="109">
        <v>37226</v>
      </c>
      <c r="C112" s="112">
        <v>218.717</v>
      </c>
      <c r="I112" s="109">
        <v>19176</v>
      </c>
      <c r="J112" s="110">
        <v>2.26876E-13</v>
      </c>
      <c r="K112" s="111">
        <f t="shared" si="1"/>
        <v>1.630106120401198</v>
      </c>
      <c r="AD112" s="175">
        <v>27177.92</v>
      </c>
      <c r="AE112" s="175">
        <v>9255.3</v>
      </c>
      <c r="AF112" s="175">
        <v>16872.89</v>
      </c>
      <c r="AG112" s="175">
        <v>1049.73</v>
      </c>
      <c r="AI112" s="177">
        <v>36008</v>
      </c>
      <c r="AJ112" s="175">
        <v>352092.75</v>
      </c>
    </row>
    <row r="113" spans="2:36" ht="12.75">
      <c r="B113" s="109">
        <v>37257</v>
      </c>
      <c r="C113" s="112">
        <v>219.288</v>
      </c>
      <c r="I113" s="109">
        <v>19207</v>
      </c>
      <c r="J113" s="110">
        <v>2.2809E-13</v>
      </c>
      <c r="K113" s="111">
        <f t="shared" si="1"/>
        <v>0.5350940601914544</v>
      </c>
      <c r="AD113" s="175">
        <v>29527.11</v>
      </c>
      <c r="AE113" s="175">
        <v>11241.99</v>
      </c>
      <c r="AF113" s="175">
        <v>17187.86</v>
      </c>
      <c r="AG113" s="175">
        <v>1097.26</v>
      </c>
      <c r="AI113" s="177">
        <v>36039</v>
      </c>
      <c r="AJ113" s="175">
        <v>358936.31</v>
      </c>
    </row>
    <row r="114" spans="2:36" ht="12.75">
      <c r="B114" s="109">
        <v>37288</v>
      </c>
      <c r="C114" s="112">
        <v>219.585</v>
      </c>
      <c r="I114" s="109">
        <v>19238</v>
      </c>
      <c r="J114" s="110">
        <v>2.26876E-13</v>
      </c>
      <c r="K114" s="111">
        <f t="shared" si="1"/>
        <v>-0.5322460432285459</v>
      </c>
      <c r="AD114" s="175">
        <v>29884.42</v>
      </c>
      <c r="AE114" s="175">
        <v>11811.15</v>
      </c>
      <c r="AF114" s="175">
        <v>16943.31</v>
      </c>
      <c r="AG114" s="175">
        <v>1129.96</v>
      </c>
      <c r="AI114" s="177">
        <v>36069</v>
      </c>
      <c r="AJ114" s="175">
        <v>367735.01</v>
      </c>
    </row>
    <row r="115" spans="2:36" ht="12.75">
      <c r="B115" s="109">
        <v>37316</v>
      </c>
      <c r="C115" s="112">
        <v>219.983</v>
      </c>
      <c r="I115" s="109">
        <v>19268</v>
      </c>
      <c r="J115" s="110">
        <v>2.2809E-13</v>
      </c>
      <c r="K115" s="111">
        <f t="shared" si="1"/>
        <v>0.5350940601914544</v>
      </c>
      <c r="AD115" s="175">
        <v>30463.71</v>
      </c>
      <c r="AE115" s="175">
        <v>11824.66</v>
      </c>
      <c r="AF115" s="175">
        <v>17460.66</v>
      </c>
      <c r="AG115" s="175">
        <v>1178.39</v>
      </c>
      <c r="AI115" s="177">
        <v>36100</v>
      </c>
      <c r="AJ115" s="175">
        <v>378265.38</v>
      </c>
    </row>
    <row r="116" spans="2:36" ht="12.75">
      <c r="B116" s="109">
        <v>37347</v>
      </c>
      <c r="C116" s="112">
        <v>220.773</v>
      </c>
      <c r="I116" s="109">
        <v>19299</v>
      </c>
      <c r="J116" s="110">
        <v>2.34156E-13</v>
      </c>
      <c r="K116" s="111">
        <f t="shared" si="1"/>
        <v>2.6594765224253525</v>
      </c>
      <c r="AD116" s="175">
        <v>24767.03</v>
      </c>
      <c r="AE116" s="175">
        <v>5867.55</v>
      </c>
      <c r="AF116" s="175">
        <v>17665.79</v>
      </c>
      <c r="AG116" s="175">
        <v>1233.69</v>
      </c>
      <c r="AI116" s="177">
        <v>36130</v>
      </c>
      <c r="AJ116" s="175">
        <v>385869.63</v>
      </c>
    </row>
    <row r="117" spans="2:36" ht="12.75">
      <c r="B117" s="109">
        <v>37377</v>
      </c>
      <c r="C117" s="112">
        <v>222.31</v>
      </c>
      <c r="I117" s="109">
        <v>19329</v>
      </c>
      <c r="J117" s="110">
        <v>2.36582E-13</v>
      </c>
      <c r="K117" s="111">
        <f t="shared" si="1"/>
        <v>1.0360614291327064</v>
      </c>
      <c r="AD117" s="175">
        <v>23696.88</v>
      </c>
      <c r="AE117" s="175">
        <v>4570.04</v>
      </c>
      <c r="AF117" s="175">
        <v>17836.01</v>
      </c>
      <c r="AG117" s="175">
        <v>1290.83</v>
      </c>
      <c r="AI117" s="177">
        <v>36161</v>
      </c>
      <c r="AJ117" s="175">
        <v>479088.97</v>
      </c>
    </row>
    <row r="118" spans="2:36" ht="12.75">
      <c r="B118" s="109">
        <v>37408</v>
      </c>
      <c r="C118" s="112">
        <v>225.314</v>
      </c>
      <c r="I118" s="109">
        <v>19360</v>
      </c>
      <c r="J118" s="110">
        <v>2.39009E-13</v>
      </c>
      <c r="K118" s="111">
        <f t="shared" si="1"/>
        <v>1.0258599555333925</v>
      </c>
      <c r="AD118" s="175">
        <v>33519.33</v>
      </c>
      <c r="AE118" s="175">
        <v>9976.99</v>
      </c>
      <c r="AF118" s="175">
        <v>22247.52</v>
      </c>
      <c r="AG118" s="175">
        <v>1294.81</v>
      </c>
      <c r="AI118" s="177">
        <v>36192</v>
      </c>
      <c r="AJ118" s="175">
        <v>496137.33</v>
      </c>
    </row>
    <row r="119" spans="2:36" ht="12.75">
      <c r="B119" s="109">
        <v>37438</v>
      </c>
      <c r="C119" s="112">
        <v>229.495</v>
      </c>
      <c r="I119" s="109">
        <v>19391</v>
      </c>
      <c r="J119" s="110">
        <v>2.41435E-13</v>
      </c>
      <c r="K119" s="111">
        <f t="shared" si="1"/>
        <v>1.0150245388249157</v>
      </c>
      <c r="AD119" s="175">
        <v>35020.91</v>
      </c>
      <c r="AE119" s="175">
        <v>10461.96</v>
      </c>
      <c r="AF119" s="175">
        <v>23253.62</v>
      </c>
      <c r="AG119" s="175">
        <v>1305.34</v>
      </c>
      <c r="AI119" s="177">
        <v>36220</v>
      </c>
      <c r="AJ119" s="175">
        <v>466427.28</v>
      </c>
    </row>
    <row r="120" spans="2:36" ht="12.75">
      <c r="B120" s="109">
        <v>37469</v>
      </c>
      <c r="C120" s="112">
        <v>234.692</v>
      </c>
      <c r="I120" s="109">
        <v>19419</v>
      </c>
      <c r="J120" s="110">
        <v>2.47502E-13</v>
      </c>
      <c r="K120" s="111">
        <f t="shared" si="1"/>
        <v>2.5128916685650315</v>
      </c>
      <c r="AD120" s="175">
        <v>30423.72</v>
      </c>
      <c r="AE120" s="175">
        <v>7777.15</v>
      </c>
      <c r="AF120" s="175">
        <v>21349.95</v>
      </c>
      <c r="AG120" s="175">
        <v>1296.61</v>
      </c>
      <c r="AI120" s="177">
        <v>36251</v>
      </c>
      <c r="AJ120" s="175">
        <v>464155.24</v>
      </c>
    </row>
    <row r="121" spans="2:36" ht="12.75">
      <c r="B121" s="109">
        <v>37500</v>
      </c>
      <c r="C121" s="112">
        <v>240.314</v>
      </c>
      <c r="I121" s="109">
        <v>19450</v>
      </c>
      <c r="J121" s="110">
        <v>2.47502E-13</v>
      </c>
      <c r="K121" s="111">
        <f t="shared" si="1"/>
        <v>0</v>
      </c>
      <c r="AD121" s="175">
        <v>29073.07</v>
      </c>
      <c r="AE121" s="175">
        <v>7503.25</v>
      </c>
      <c r="AF121" s="175">
        <v>20099.1</v>
      </c>
      <c r="AG121" s="175">
        <v>1470.72</v>
      </c>
      <c r="AI121" s="177">
        <v>36281</v>
      </c>
      <c r="AJ121" s="175">
        <v>478916.15</v>
      </c>
    </row>
    <row r="122" spans="2:36" ht="12.75">
      <c r="B122" s="109">
        <v>37530</v>
      </c>
      <c r="C122" s="112">
        <v>248.3</v>
      </c>
      <c r="I122" s="109">
        <v>19480</v>
      </c>
      <c r="J122" s="110">
        <v>2.46288E-13</v>
      </c>
      <c r="K122" s="111">
        <f t="shared" si="1"/>
        <v>-0.4905010868598958</v>
      </c>
      <c r="AD122" s="175">
        <v>29606.63</v>
      </c>
      <c r="AE122" s="175">
        <v>7648.31</v>
      </c>
      <c r="AF122" s="175">
        <v>20356.25</v>
      </c>
      <c r="AG122" s="175">
        <v>1602.08</v>
      </c>
      <c r="AI122" s="177">
        <v>36312</v>
      </c>
      <c r="AJ122" s="175">
        <v>485737.66</v>
      </c>
    </row>
    <row r="123" spans="2:36" ht="12.75">
      <c r="B123" s="109">
        <v>37561</v>
      </c>
      <c r="C123" s="112">
        <v>260.037</v>
      </c>
      <c r="I123" s="109">
        <v>19511</v>
      </c>
      <c r="J123" s="110">
        <v>2.49928E-13</v>
      </c>
      <c r="K123" s="111">
        <f t="shared" si="1"/>
        <v>1.4779445202364627</v>
      </c>
      <c r="AD123" s="175">
        <v>30773.81</v>
      </c>
      <c r="AE123" s="175">
        <v>8289.85</v>
      </c>
      <c r="AF123" s="175">
        <v>20805.58</v>
      </c>
      <c r="AG123" s="175">
        <v>1678.38</v>
      </c>
      <c r="AI123" s="177">
        <v>36342</v>
      </c>
      <c r="AJ123" s="175">
        <v>495291.17</v>
      </c>
    </row>
    <row r="124" spans="2:36" ht="12.75">
      <c r="B124" s="109">
        <v>37591</v>
      </c>
      <c r="C124" s="112">
        <v>272.698</v>
      </c>
      <c r="I124" s="109">
        <v>19541</v>
      </c>
      <c r="J124" s="110">
        <v>2.54781E-13</v>
      </c>
      <c r="K124" s="111">
        <f t="shared" si="1"/>
        <v>1.9417592266572914</v>
      </c>
      <c r="AD124" s="175">
        <v>31660.4</v>
      </c>
      <c r="AE124" s="175">
        <v>7663.8</v>
      </c>
      <c r="AF124" s="175">
        <v>22334.64</v>
      </c>
      <c r="AG124" s="175">
        <v>1661.97</v>
      </c>
      <c r="AI124" s="177">
        <v>36373</v>
      </c>
      <c r="AJ124" s="175">
        <v>511111.59</v>
      </c>
    </row>
    <row r="125" spans="2:36" ht="12.75">
      <c r="B125" s="109">
        <v>37622</v>
      </c>
      <c r="C125" s="112">
        <v>278.954</v>
      </c>
      <c r="I125" s="109">
        <v>19572</v>
      </c>
      <c r="J125" s="110">
        <v>2.64487E-13</v>
      </c>
      <c r="K125" s="111">
        <f t="shared" si="1"/>
        <v>3.809546237749273</v>
      </c>
      <c r="AD125" s="175">
        <v>31775.32</v>
      </c>
      <c r="AE125" s="175">
        <v>6836.15</v>
      </c>
      <c r="AF125" s="175">
        <v>23259.45</v>
      </c>
      <c r="AG125" s="175">
        <v>1679.72</v>
      </c>
      <c r="AI125" s="177">
        <v>36404</v>
      </c>
      <c r="AJ125" s="175">
        <v>510707.2</v>
      </c>
    </row>
    <row r="126" spans="2:36" ht="12.75">
      <c r="B126" s="109">
        <v>37653</v>
      </c>
      <c r="C126" s="112">
        <v>285.691</v>
      </c>
      <c r="I126" s="109">
        <v>19603</v>
      </c>
      <c r="J126" s="110">
        <v>2.68127E-13</v>
      </c>
      <c r="K126" s="111">
        <f t="shared" si="1"/>
        <v>1.376249116213657</v>
      </c>
      <c r="AD126" s="175">
        <v>31252.46</v>
      </c>
      <c r="AE126" s="175">
        <v>6398.13</v>
      </c>
      <c r="AF126" s="175">
        <v>23176.4</v>
      </c>
      <c r="AG126" s="175">
        <v>1677.93</v>
      </c>
      <c r="AI126" s="177">
        <v>36434</v>
      </c>
      <c r="AJ126" s="175">
        <v>519080.42</v>
      </c>
    </row>
    <row r="127" spans="2:36" ht="12.75">
      <c r="B127" s="109">
        <v>37681</v>
      </c>
      <c r="C127" s="112">
        <v>290.206</v>
      </c>
      <c r="I127" s="109">
        <v>19633</v>
      </c>
      <c r="J127" s="110">
        <v>2.75406E-13</v>
      </c>
      <c r="K127" s="111">
        <f t="shared" si="1"/>
        <v>2.7147583048331425</v>
      </c>
      <c r="AD127" s="175">
        <v>31726.44</v>
      </c>
      <c r="AE127" s="175">
        <v>6484.65</v>
      </c>
      <c r="AF127" s="175">
        <v>23544.11</v>
      </c>
      <c r="AG127" s="175">
        <v>1697.68</v>
      </c>
      <c r="AI127" s="177">
        <v>36465</v>
      </c>
      <c r="AJ127" s="175">
        <v>517637.65</v>
      </c>
    </row>
    <row r="128" spans="2:36" ht="12.75">
      <c r="B128" s="109">
        <v>37712</v>
      </c>
      <c r="C128" s="112">
        <v>293.814</v>
      </c>
      <c r="I128" s="109">
        <v>19664</v>
      </c>
      <c r="J128" s="110">
        <v>2.79046E-13</v>
      </c>
      <c r="K128" s="111">
        <f t="shared" si="1"/>
        <v>1.321685075851664</v>
      </c>
      <c r="AD128" s="175">
        <v>31928.12</v>
      </c>
      <c r="AE128" s="175">
        <v>6199.82</v>
      </c>
      <c r="AF128" s="175">
        <v>24038.85</v>
      </c>
      <c r="AG128" s="175">
        <v>1689.45</v>
      </c>
      <c r="AI128" s="177">
        <v>36495</v>
      </c>
      <c r="AJ128" s="175">
        <v>516578.67</v>
      </c>
    </row>
    <row r="129" spans="2:36" ht="12.75">
      <c r="B129" s="109">
        <v>37742</v>
      </c>
      <c r="C129" s="112">
        <v>293.871</v>
      </c>
      <c r="I129" s="109">
        <v>19694</v>
      </c>
      <c r="J129" s="110">
        <v>2.85112E-13</v>
      </c>
      <c r="K129" s="111">
        <f t="shared" si="1"/>
        <v>2.1738351382925902</v>
      </c>
      <c r="AD129" s="175">
        <v>29571.17</v>
      </c>
      <c r="AE129" s="175">
        <v>4545.96</v>
      </c>
      <c r="AF129" s="175">
        <v>23341.38</v>
      </c>
      <c r="AG129" s="175">
        <v>1683.83</v>
      </c>
      <c r="AI129" s="177">
        <v>36526</v>
      </c>
      <c r="AJ129" s="175">
        <v>523214.91</v>
      </c>
    </row>
    <row r="130" spans="2:36" ht="12.75">
      <c r="B130" s="109">
        <v>37773</v>
      </c>
      <c r="C130" s="112">
        <v>292.131</v>
      </c>
      <c r="I130" s="109">
        <v>19725</v>
      </c>
      <c r="J130" s="110">
        <v>2.93477E-13</v>
      </c>
      <c r="K130" s="111">
        <f t="shared" si="1"/>
        <v>2.9339347344201627</v>
      </c>
      <c r="AD130" s="175">
        <v>29155.66</v>
      </c>
      <c r="AE130" s="175">
        <v>4051.6</v>
      </c>
      <c r="AF130" s="175">
        <v>23425.72</v>
      </c>
      <c r="AG130" s="175">
        <v>1678.34</v>
      </c>
      <c r="AI130" s="177">
        <v>36557</v>
      </c>
      <c r="AJ130" s="175">
        <v>529616.62</v>
      </c>
    </row>
    <row r="131" spans="2:36" ht="12.75">
      <c r="B131" s="109">
        <v>37803</v>
      </c>
      <c r="C131" s="112">
        <v>289.996</v>
      </c>
      <c r="I131" s="109">
        <v>19756</v>
      </c>
      <c r="J131" s="110">
        <v>3.00742E-13</v>
      </c>
      <c r="K131" s="111">
        <f t="shared" si="1"/>
        <v>2.475492116929079</v>
      </c>
      <c r="AD131" s="175">
        <v>29879.84</v>
      </c>
      <c r="AE131" s="175">
        <v>3896.33</v>
      </c>
      <c r="AF131" s="175">
        <v>24303.03</v>
      </c>
      <c r="AG131" s="175">
        <v>1680.47</v>
      </c>
      <c r="AI131" s="177">
        <v>36586</v>
      </c>
      <c r="AJ131" s="175">
        <v>527182.79</v>
      </c>
    </row>
    <row r="132" spans="2:36" ht="12.75">
      <c r="B132" s="109">
        <v>37834</v>
      </c>
      <c r="C132" s="112">
        <v>290.599</v>
      </c>
      <c r="I132" s="109">
        <v>19784</v>
      </c>
      <c r="J132" s="110">
        <v>3.06553E-13</v>
      </c>
      <c r="K132" s="111">
        <f t="shared" si="1"/>
        <v>1.9322209734589757</v>
      </c>
      <c r="AD132" s="175">
        <v>29498.75</v>
      </c>
      <c r="AE132" s="175">
        <v>3505.41</v>
      </c>
      <c r="AF132" s="175">
        <v>24322.82</v>
      </c>
      <c r="AG132" s="175">
        <v>1670.52</v>
      </c>
      <c r="AI132" s="177">
        <v>36617</v>
      </c>
      <c r="AJ132" s="175">
        <v>536152.89</v>
      </c>
    </row>
    <row r="133" spans="2:36" ht="12.75">
      <c r="B133" s="109">
        <v>37865</v>
      </c>
      <c r="C133" s="112">
        <v>293.369</v>
      </c>
      <c r="I133" s="109">
        <v>19815</v>
      </c>
      <c r="J133" s="110">
        <v>3.18176E-13</v>
      </c>
      <c r="K133" s="111">
        <f t="shared" si="1"/>
        <v>3.791514028569276</v>
      </c>
      <c r="AD133" s="175">
        <v>29875.53</v>
      </c>
      <c r="AE133" s="175">
        <v>2731.45</v>
      </c>
      <c r="AF133" s="175">
        <v>25467.87</v>
      </c>
      <c r="AG133" s="175">
        <v>1676.21</v>
      </c>
      <c r="AI133" s="177">
        <v>36647</v>
      </c>
      <c r="AJ133" s="175">
        <v>541079.71</v>
      </c>
    </row>
    <row r="134" spans="2:36" ht="12.75">
      <c r="B134" s="109">
        <v>37895</v>
      </c>
      <c r="C134" s="112">
        <v>295.328</v>
      </c>
      <c r="I134" s="109">
        <v>19845</v>
      </c>
      <c r="J134" s="110">
        <v>3.23987E-13</v>
      </c>
      <c r="K134" s="111">
        <f t="shared" si="1"/>
        <v>1.8263476817862</v>
      </c>
      <c r="AD134" s="175">
        <v>29681.91</v>
      </c>
      <c r="AE134" s="175">
        <v>2424.09</v>
      </c>
      <c r="AF134" s="175">
        <v>24840.78</v>
      </c>
      <c r="AG134" s="175">
        <v>2417.04</v>
      </c>
      <c r="AI134" s="177">
        <v>36678</v>
      </c>
      <c r="AJ134" s="175">
        <v>542325.24</v>
      </c>
    </row>
    <row r="135" spans="2:36" ht="12.75">
      <c r="B135" s="109">
        <v>37926</v>
      </c>
      <c r="C135" s="112">
        <v>296.645</v>
      </c>
      <c r="I135" s="109">
        <v>19876</v>
      </c>
      <c r="J135" s="110">
        <v>3.28346E-13</v>
      </c>
      <c r="K135" s="111">
        <f t="shared" si="1"/>
        <v>1.3454243534462895</v>
      </c>
      <c r="AD135" s="175">
        <v>30016.24</v>
      </c>
      <c r="AE135" s="175">
        <v>2757.04</v>
      </c>
      <c r="AF135" s="175">
        <v>24838.78</v>
      </c>
      <c r="AG135" s="175">
        <v>2420.42</v>
      </c>
      <c r="AI135" s="177">
        <v>36708</v>
      </c>
      <c r="AJ135" s="175">
        <v>544933.5</v>
      </c>
    </row>
    <row r="136" spans="2:36" ht="12.75">
      <c r="B136" s="109">
        <v>37956</v>
      </c>
      <c r="C136" s="112">
        <v>298.391</v>
      </c>
      <c r="I136" s="109">
        <v>19906</v>
      </c>
      <c r="J136" s="110">
        <v>3.32705E-13</v>
      </c>
      <c r="K136" s="111">
        <f t="shared" si="1"/>
        <v>1.3275629975696202</v>
      </c>
      <c r="AD136" s="175">
        <v>29659.52</v>
      </c>
      <c r="AE136" s="175">
        <v>2516.45</v>
      </c>
      <c r="AF136" s="175">
        <v>24655.44</v>
      </c>
      <c r="AG136" s="175">
        <v>2487.64</v>
      </c>
      <c r="AI136" s="177">
        <v>36739</v>
      </c>
      <c r="AJ136" s="175">
        <v>544172.98</v>
      </c>
    </row>
    <row r="137" spans="2:36" ht="12.75">
      <c r="B137" s="109">
        <v>37987</v>
      </c>
      <c r="C137" s="112">
        <v>300.649</v>
      </c>
      <c r="I137" s="109">
        <v>19937</v>
      </c>
      <c r="J137" s="110">
        <v>3.3561E-13</v>
      </c>
      <c r="K137" s="111">
        <f t="shared" si="1"/>
        <v>0.8731458799837721</v>
      </c>
      <c r="AD137" s="175">
        <v>28682.56</v>
      </c>
      <c r="AE137" s="175">
        <v>1100.68</v>
      </c>
      <c r="AF137" s="175">
        <v>25039.33</v>
      </c>
      <c r="AG137" s="175">
        <v>2542.55</v>
      </c>
      <c r="AI137" s="177">
        <v>36770</v>
      </c>
      <c r="AJ137" s="175">
        <v>547947.29</v>
      </c>
    </row>
    <row r="138" spans="2:36" ht="12.75">
      <c r="B138" s="109">
        <v>38018</v>
      </c>
      <c r="C138" s="112">
        <v>302.99</v>
      </c>
      <c r="I138" s="109">
        <v>19968</v>
      </c>
      <c r="J138" s="110">
        <v>3.44327E-13</v>
      </c>
      <c r="K138" s="111">
        <f t="shared" si="1"/>
        <v>2.5973600309883382</v>
      </c>
      <c r="AD138" s="175">
        <v>27432.38</v>
      </c>
      <c r="AE138" s="176">
        <v>-619.9</v>
      </c>
      <c r="AF138" s="175">
        <v>25498.19</v>
      </c>
      <c r="AG138" s="175">
        <v>2554.09</v>
      </c>
      <c r="AI138" s="177">
        <v>36800</v>
      </c>
      <c r="AJ138" s="175">
        <v>557324.05</v>
      </c>
    </row>
    <row r="139" spans="2:36" ht="12.75">
      <c r="B139" s="109">
        <v>38047</v>
      </c>
      <c r="C139" s="112">
        <v>306.183</v>
      </c>
      <c r="I139" s="109">
        <v>19998</v>
      </c>
      <c r="J139" s="110">
        <v>3.4578E-13</v>
      </c>
      <c r="K139" s="111">
        <f t="shared" si="1"/>
        <v>0.4219825921289999</v>
      </c>
      <c r="AD139" s="175">
        <v>26989.18</v>
      </c>
      <c r="AE139" s="175">
        <v>-1578.44</v>
      </c>
      <c r="AF139" s="175">
        <v>26018.21</v>
      </c>
      <c r="AG139" s="175">
        <v>2549.41</v>
      </c>
      <c r="AI139" s="177">
        <v>36831</v>
      </c>
      <c r="AJ139" s="175">
        <v>555989.99</v>
      </c>
    </row>
    <row r="140" spans="2:36" ht="12.75">
      <c r="B140" s="109">
        <v>38078</v>
      </c>
      <c r="C140" s="112">
        <v>309.864</v>
      </c>
      <c r="I140" s="109">
        <v>20029</v>
      </c>
      <c r="J140" s="110">
        <v>3.53045E-13</v>
      </c>
      <c r="K140" s="111">
        <f t="shared" si="1"/>
        <v>2.101046908438886</v>
      </c>
      <c r="AD140" s="175">
        <v>25704.17</v>
      </c>
      <c r="AE140" s="175">
        <v>-3174.7</v>
      </c>
      <c r="AF140" s="175">
        <v>26331.71</v>
      </c>
      <c r="AG140" s="175">
        <v>2547.15</v>
      </c>
      <c r="AI140" s="177">
        <v>36861</v>
      </c>
      <c r="AJ140" s="175">
        <v>563162.94</v>
      </c>
    </row>
    <row r="141" spans="2:36" ht="12.75">
      <c r="B141" s="109">
        <v>38108</v>
      </c>
      <c r="C141" s="112">
        <v>313.705</v>
      </c>
      <c r="I141" s="109">
        <v>20059</v>
      </c>
      <c r="J141" s="110">
        <v>3.58856E-13</v>
      </c>
      <c r="K141" s="111">
        <f aca="true" t="shared" si="2" ref="K141:K204">((J141/J140)-1)*100</f>
        <v>1.6459658117237153</v>
      </c>
      <c r="AD141" s="175">
        <v>24873.12</v>
      </c>
      <c r="AE141" s="175">
        <v>-4220.45</v>
      </c>
      <c r="AF141" s="175">
        <v>26538.42</v>
      </c>
      <c r="AG141" s="175">
        <v>2555.16</v>
      </c>
      <c r="AI141" s="177">
        <v>36892</v>
      </c>
      <c r="AJ141" s="175">
        <v>564447.16</v>
      </c>
    </row>
    <row r="142" spans="2:36" ht="12.75">
      <c r="B142" s="109">
        <v>38139</v>
      </c>
      <c r="C142" s="112">
        <v>318.407</v>
      </c>
      <c r="I142" s="109">
        <v>20090</v>
      </c>
      <c r="J142" s="110">
        <v>3.64667E-13</v>
      </c>
      <c r="K142" s="111">
        <f t="shared" si="2"/>
        <v>1.6193124818868698</v>
      </c>
      <c r="AD142" s="175">
        <v>25141.26</v>
      </c>
      <c r="AE142" s="175">
        <v>-8352.24</v>
      </c>
      <c r="AF142" s="175">
        <v>30847.44</v>
      </c>
      <c r="AG142" s="175">
        <v>2646.06</v>
      </c>
      <c r="AI142" s="177">
        <v>36923</v>
      </c>
      <c r="AJ142" s="175">
        <v>575334.83</v>
      </c>
    </row>
    <row r="143" spans="2:36" ht="12.75">
      <c r="B143" s="109">
        <v>38169</v>
      </c>
      <c r="C143" s="112">
        <v>322.584</v>
      </c>
      <c r="I143" s="109">
        <v>20121</v>
      </c>
      <c r="J143" s="110">
        <v>3.64667E-13</v>
      </c>
      <c r="K143" s="111">
        <f t="shared" si="2"/>
        <v>0</v>
      </c>
      <c r="AD143" s="175">
        <v>25517.07</v>
      </c>
      <c r="AE143" s="175">
        <v>-8474.67</v>
      </c>
      <c r="AF143" s="175">
        <v>31354.28</v>
      </c>
      <c r="AG143" s="175">
        <v>2637.46</v>
      </c>
      <c r="AI143" s="177">
        <v>36951</v>
      </c>
      <c r="AJ143" s="175">
        <v>588717.84</v>
      </c>
    </row>
    <row r="144" spans="2:36" ht="12.75">
      <c r="B144" s="109">
        <v>38200</v>
      </c>
      <c r="C144" s="112">
        <v>325.303</v>
      </c>
      <c r="I144" s="109">
        <v>20149</v>
      </c>
      <c r="J144" s="110">
        <v>3.67573E-13</v>
      </c>
      <c r="K144" s="111">
        <f t="shared" si="2"/>
        <v>0.7968914105197289</v>
      </c>
      <c r="AD144" s="175">
        <v>26507.5</v>
      </c>
      <c r="AE144" s="175">
        <v>-8631.74</v>
      </c>
      <c r="AF144" s="175">
        <v>32511.16</v>
      </c>
      <c r="AG144" s="175">
        <v>2628.08</v>
      </c>
      <c r="AI144" s="177">
        <v>36982</v>
      </c>
      <c r="AJ144" s="175">
        <v>596721.63</v>
      </c>
    </row>
    <row r="145" spans="2:36" ht="12.75">
      <c r="B145" s="109">
        <v>38231</v>
      </c>
      <c r="C145" s="112">
        <v>329.376</v>
      </c>
      <c r="I145" s="109">
        <v>20180</v>
      </c>
      <c r="J145" s="110">
        <v>3.74837E-13</v>
      </c>
      <c r="K145" s="111">
        <f t="shared" si="2"/>
        <v>1.9762060869541465</v>
      </c>
      <c r="AD145" s="175">
        <v>26617.41</v>
      </c>
      <c r="AE145" s="175">
        <v>-8735.28</v>
      </c>
      <c r="AF145" s="175">
        <v>32700.98</v>
      </c>
      <c r="AG145" s="175">
        <v>2651.7</v>
      </c>
      <c r="AI145" s="177">
        <v>37012</v>
      </c>
      <c r="AJ145" s="175">
        <v>618513.86</v>
      </c>
    </row>
    <row r="146" spans="2:36" ht="12.75">
      <c r="B146" s="109">
        <v>38261</v>
      </c>
      <c r="C146" s="112">
        <v>330.147</v>
      </c>
      <c r="I146" s="109">
        <v>20210</v>
      </c>
      <c r="J146" s="110">
        <v>3.74837E-13</v>
      </c>
      <c r="K146" s="111">
        <f t="shared" si="2"/>
        <v>0</v>
      </c>
      <c r="AD146" s="175">
        <v>29968.31</v>
      </c>
      <c r="AE146" s="175">
        <v>-6613.6</v>
      </c>
      <c r="AF146" s="175">
        <v>33915.93</v>
      </c>
      <c r="AG146" s="175">
        <v>2665.98</v>
      </c>
      <c r="AI146" s="177">
        <v>37043</v>
      </c>
      <c r="AJ146" s="175">
        <v>619441.26</v>
      </c>
    </row>
    <row r="147" spans="2:36" ht="12.75">
      <c r="B147" s="109">
        <v>38292</v>
      </c>
      <c r="C147" s="112">
        <v>332.881</v>
      </c>
      <c r="I147" s="109">
        <v>20241</v>
      </c>
      <c r="J147" s="110">
        <v>3.74837E-13</v>
      </c>
      <c r="K147" s="111">
        <f t="shared" si="2"/>
        <v>0</v>
      </c>
      <c r="AD147" s="175">
        <v>27459.17</v>
      </c>
      <c r="AE147" s="175">
        <v>-8235.3</v>
      </c>
      <c r="AF147" s="175">
        <v>33035.75</v>
      </c>
      <c r="AG147" s="175">
        <v>2658.72</v>
      </c>
      <c r="AI147" s="177">
        <v>37073</v>
      </c>
      <c r="AJ147" s="175">
        <v>641292.29</v>
      </c>
    </row>
    <row r="148" spans="2:36" ht="12.75">
      <c r="B148" s="109">
        <v>38322</v>
      </c>
      <c r="C148" s="112">
        <v>335.437</v>
      </c>
      <c r="I148" s="109">
        <v>20271</v>
      </c>
      <c r="J148" s="110">
        <v>3.79196E-13</v>
      </c>
      <c r="K148" s="111">
        <f t="shared" si="2"/>
        <v>1.1629054762470226</v>
      </c>
      <c r="AD148" s="175">
        <v>28715.84</v>
      </c>
      <c r="AE148" s="175">
        <v>-8048.15</v>
      </c>
      <c r="AF148" s="175">
        <v>34131.84</v>
      </c>
      <c r="AG148" s="175">
        <v>2632.15</v>
      </c>
      <c r="AI148" s="177">
        <v>37104</v>
      </c>
      <c r="AJ148" s="175">
        <v>658284.09</v>
      </c>
    </row>
    <row r="149" spans="2:36" ht="12.75">
      <c r="B149" s="109">
        <v>38353</v>
      </c>
      <c r="C149" s="112">
        <v>336.858</v>
      </c>
      <c r="I149" s="109">
        <v>20302</v>
      </c>
      <c r="J149" s="110">
        <v>3.8646E-13</v>
      </c>
      <c r="K149" s="111">
        <f t="shared" si="2"/>
        <v>1.9156320214348321</v>
      </c>
      <c r="AD149" s="175">
        <v>28263.8</v>
      </c>
      <c r="AE149" s="175">
        <v>-9553.58</v>
      </c>
      <c r="AF149" s="175">
        <v>35096.27</v>
      </c>
      <c r="AG149" s="175">
        <v>2721.1</v>
      </c>
      <c r="AI149" s="177">
        <v>37135</v>
      </c>
      <c r="AJ149" s="175">
        <v>671931.1</v>
      </c>
    </row>
    <row r="150" spans="2:36" ht="12.75">
      <c r="B150" s="109">
        <v>38384</v>
      </c>
      <c r="C150" s="112">
        <v>337.916</v>
      </c>
      <c r="I150" s="109">
        <v>20333</v>
      </c>
      <c r="J150" s="110">
        <v>3.95177E-13</v>
      </c>
      <c r="K150" s="111">
        <f t="shared" si="2"/>
        <v>2.255602132174106</v>
      </c>
      <c r="AD150" s="175">
        <v>28270.99</v>
      </c>
      <c r="AE150" s="175">
        <v>-10272.74</v>
      </c>
      <c r="AF150" s="175">
        <v>35832</v>
      </c>
      <c r="AG150" s="175">
        <v>2711.73</v>
      </c>
      <c r="AI150" s="177">
        <v>37165</v>
      </c>
      <c r="AJ150" s="175">
        <v>674955.07</v>
      </c>
    </row>
    <row r="151" spans="2:36" ht="12.75">
      <c r="B151" s="109">
        <v>38412</v>
      </c>
      <c r="C151" s="112">
        <v>340.172</v>
      </c>
      <c r="I151" s="109">
        <v>20363</v>
      </c>
      <c r="J151" s="110">
        <v>3.99536E-13</v>
      </c>
      <c r="K151" s="111">
        <f t="shared" si="2"/>
        <v>1.1030500256846931</v>
      </c>
      <c r="AD151" s="175">
        <v>28031.79</v>
      </c>
      <c r="AE151" s="175">
        <v>-10107.55</v>
      </c>
      <c r="AF151" s="175">
        <v>35417.77</v>
      </c>
      <c r="AG151" s="175">
        <v>2721.56</v>
      </c>
      <c r="AI151" s="177">
        <v>37196</v>
      </c>
      <c r="AJ151" s="175">
        <v>660397.75</v>
      </c>
    </row>
    <row r="152" spans="2:36" ht="12.75">
      <c r="B152" s="109">
        <v>38443</v>
      </c>
      <c r="C152" s="112">
        <v>344.158</v>
      </c>
      <c r="I152" s="109">
        <v>20394</v>
      </c>
      <c r="J152" s="110">
        <v>4.00989E-13</v>
      </c>
      <c r="K152" s="111">
        <f t="shared" si="2"/>
        <v>0.3636718593568622</v>
      </c>
      <c r="AD152" s="175">
        <v>24708.58</v>
      </c>
      <c r="AE152" s="175">
        <v>-12249.7</v>
      </c>
      <c r="AF152" s="175">
        <v>34245.64</v>
      </c>
      <c r="AG152" s="175">
        <v>2712.64</v>
      </c>
      <c r="AI152" s="177">
        <v>37226</v>
      </c>
      <c r="AJ152" s="175">
        <v>660867.01</v>
      </c>
    </row>
    <row r="153" spans="2:36" ht="12.75">
      <c r="B153" s="109">
        <v>38473</v>
      </c>
      <c r="C153" s="112">
        <v>344.147</v>
      </c>
      <c r="I153" s="109">
        <v>20424</v>
      </c>
      <c r="J153" s="110">
        <v>4.02442E-13</v>
      </c>
      <c r="K153" s="111">
        <f t="shared" si="2"/>
        <v>0.36235407953832954</v>
      </c>
      <c r="AD153" s="175">
        <v>19530.38</v>
      </c>
      <c r="AE153" s="175">
        <v>-15601.14</v>
      </c>
      <c r="AF153" s="175">
        <v>32399.54</v>
      </c>
      <c r="AG153" s="175">
        <v>2731.99</v>
      </c>
      <c r="AI153" s="177">
        <v>37257</v>
      </c>
      <c r="AJ153" s="175">
        <v>685286.28</v>
      </c>
    </row>
    <row r="154" spans="2:36" ht="12.75">
      <c r="B154" s="109">
        <v>38504</v>
      </c>
      <c r="C154" s="112">
        <v>342.743</v>
      </c>
      <c r="I154" s="109">
        <v>20455</v>
      </c>
      <c r="J154" s="110">
        <v>4.09706E-13</v>
      </c>
      <c r="K154" s="111">
        <f t="shared" si="2"/>
        <v>1.8049805934768237</v>
      </c>
      <c r="AD154" s="175">
        <v>26872.3</v>
      </c>
      <c r="AE154" s="175">
        <v>-9012.81</v>
      </c>
      <c r="AF154" s="175">
        <v>33112.88</v>
      </c>
      <c r="AG154" s="175">
        <v>2772.23</v>
      </c>
      <c r="AI154" s="177">
        <v>37288</v>
      </c>
      <c r="AJ154" s="175">
        <v>679997.16</v>
      </c>
    </row>
    <row r="155" spans="2:36" ht="12.75">
      <c r="B155" s="109">
        <v>38534</v>
      </c>
      <c r="C155" s="112">
        <v>341.472</v>
      </c>
      <c r="I155" s="109">
        <v>20486</v>
      </c>
      <c r="J155" s="110">
        <v>4.21329E-13</v>
      </c>
      <c r="K155" s="111">
        <f t="shared" si="2"/>
        <v>2.836912322494678</v>
      </c>
      <c r="AD155" s="175">
        <v>26511.49</v>
      </c>
      <c r="AE155" s="175">
        <v>-7944.97</v>
      </c>
      <c r="AF155" s="175">
        <v>31723.25</v>
      </c>
      <c r="AG155" s="175">
        <v>2733.2</v>
      </c>
      <c r="AI155" s="177">
        <v>37316</v>
      </c>
      <c r="AJ155" s="175">
        <v>680709.74</v>
      </c>
    </row>
    <row r="156" spans="2:36" ht="12.75">
      <c r="B156" s="109">
        <v>38565</v>
      </c>
      <c r="C156" s="112">
        <v>339.695</v>
      </c>
      <c r="I156" s="109">
        <v>20515</v>
      </c>
      <c r="J156" s="110">
        <v>4.2714E-13</v>
      </c>
      <c r="K156" s="111">
        <f t="shared" si="2"/>
        <v>1.3792072228590913</v>
      </c>
      <c r="AD156" s="175">
        <v>26384.76</v>
      </c>
      <c r="AE156" s="175">
        <v>-7579.47</v>
      </c>
      <c r="AF156" s="175">
        <v>31252.94</v>
      </c>
      <c r="AG156" s="175">
        <v>2711.29</v>
      </c>
      <c r="AI156" s="177">
        <v>37347</v>
      </c>
      <c r="AJ156" s="175">
        <v>684637.14</v>
      </c>
    </row>
    <row r="157" spans="2:36" ht="12.75">
      <c r="B157" s="109">
        <v>38596</v>
      </c>
      <c r="C157" s="112">
        <v>337.354</v>
      </c>
      <c r="I157" s="109">
        <v>20546</v>
      </c>
      <c r="J157" s="110">
        <v>4.28593E-13</v>
      </c>
      <c r="K157" s="111">
        <f t="shared" si="2"/>
        <v>0.34016949946154007</v>
      </c>
      <c r="AD157" s="175">
        <v>24463.39</v>
      </c>
      <c r="AE157" s="175">
        <v>-9578.86</v>
      </c>
      <c r="AF157" s="175">
        <v>31312.46</v>
      </c>
      <c r="AG157" s="175">
        <v>2729.79</v>
      </c>
      <c r="AI157" s="177">
        <v>37377</v>
      </c>
      <c r="AJ157" s="175">
        <v>708454.38</v>
      </c>
    </row>
    <row r="158" spans="2:36" ht="12.75">
      <c r="B158" s="109">
        <v>38626</v>
      </c>
      <c r="C158" s="112">
        <v>338.98</v>
      </c>
      <c r="I158" s="109">
        <v>20576</v>
      </c>
      <c r="J158" s="110">
        <v>4.41669E-13</v>
      </c>
      <c r="K158" s="111">
        <f t="shared" si="2"/>
        <v>3.0509131040404203</v>
      </c>
      <c r="AD158" s="175">
        <v>26687.07</v>
      </c>
      <c r="AE158" s="175">
        <v>-8731.62</v>
      </c>
      <c r="AF158" s="175">
        <v>32630.05</v>
      </c>
      <c r="AG158" s="175">
        <v>2788.65</v>
      </c>
      <c r="AI158" s="177">
        <v>37408</v>
      </c>
      <c r="AJ158" s="175">
        <v>750258.3</v>
      </c>
    </row>
    <row r="159" spans="2:36" ht="12.75">
      <c r="B159" s="109">
        <v>38657</v>
      </c>
      <c r="C159" s="112">
        <v>340.161</v>
      </c>
      <c r="I159" s="109">
        <v>20607</v>
      </c>
      <c r="J159" s="110">
        <v>4.54745E-13</v>
      </c>
      <c r="K159" s="111">
        <f t="shared" si="2"/>
        <v>2.960588132741937</v>
      </c>
      <c r="AD159" s="175">
        <v>27775.43</v>
      </c>
      <c r="AE159" s="175">
        <v>-9244.76</v>
      </c>
      <c r="AF159" s="175">
        <v>34199.18</v>
      </c>
      <c r="AG159" s="175">
        <v>2821.01</v>
      </c>
      <c r="AI159" s="177">
        <v>37438</v>
      </c>
      <c r="AJ159" s="175">
        <v>819375.5</v>
      </c>
    </row>
    <row r="160" spans="2:36" ht="12.75">
      <c r="B160" s="109">
        <v>38687</v>
      </c>
      <c r="C160" s="112">
        <v>340.368</v>
      </c>
      <c r="I160" s="109">
        <v>20637</v>
      </c>
      <c r="J160" s="110">
        <v>4.62009E-13</v>
      </c>
      <c r="K160" s="111">
        <f t="shared" si="2"/>
        <v>1.5973787507284287</v>
      </c>
      <c r="AD160" s="175">
        <v>32849.14</v>
      </c>
      <c r="AE160" s="175">
        <v>-7620.25</v>
      </c>
      <c r="AF160" s="175">
        <v>37613.86</v>
      </c>
      <c r="AG160" s="175">
        <v>2855.54</v>
      </c>
      <c r="AI160" s="177">
        <v>37469</v>
      </c>
      <c r="AJ160" s="175">
        <v>784056.35</v>
      </c>
    </row>
    <row r="161" spans="2:36" ht="12.75">
      <c r="B161" s="109">
        <v>38718</v>
      </c>
      <c r="C161" s="112">
        <v>343.219</v>
      </c>
      <c r="I161" s="109">
        <v>20668</v>
      </c>
      <c r="J161" s="110">
        <v>4.70726E-13</v>
      </c>
      <c r="K161" s="111">
        <f t="shared" si="2"/>
        <v>1.8867597817358472</v>
      </c>
      <c r="AD161" s="175">
        <v>26785.14</v>
      </c>
      <c r="AE161" s="175">
        <v>-11760.01</v>
      </c>
      <c r="AF161" s="175">
        <v>35662.29</v>
      </c>
      <c r="AG161" s="175">
        <v>2882.85</v>
      </c>
      <c r="AI161" s="177">
        <v>37500</v>
      </c>
      <c r="AJ161" s="175">
        <v>885190.71</v>
      </c>
    </row>
    <row r="162" spans="2:36" ht="12.75">
      <c r="B162" s="109">
        <v>38749</v>
      </c>
      <c r="C162" s="112">
        <v>343.79</v>
      </c>
      <c r="I162" s="109">
        <v>20699</v>
      </c>
      <c r="J162" s="110">
        <v>4.86708E-13</v>
      </c>
      <c r="K162" s="111">
        <f t="shared" si="2"/>
        <v>3.395181060744479</v>
      </c>
      <c r="AD162" s="175">
        <v>30708.82</v>
      </c>
      <c r="AE162" s="175">
        <v>-13175.43</v>
      </c>
      <c r="AF162" s="175">
        <v>40912.32</v>
      </c>
      <c r="AG162" s="175">
        <v>2971.93</v>
      </c>
      <c r="AI162" s="177">
        <v>37530</v>
      </c>
      <c r="AJ162" s="175">
        <v>866212.3</v>
      </c>
    </row>
    <row r="163" spans="2:36" ht="12.75">
      <c r="B163" s="109">
        <v>38777</v>
      </c>
      <c r="C163" s="112">
        <v>343.69</v>
      </c>
      <c r="I163" s="109">
        <v>20729</v>
      </c>
      <c r="J163" s="110">
        <v>4.93972E-13</v>
      </c>
      <c r="K163" s="111">
        <f t="shared" si="2"/>
        <v>1.4924759814919808</v>
      </c>
      <c r="AD163" s="175">
        <v>28144.88</v>
      </c>
      <c r="AE163" s="175">
        <v>-14214.48</v>
      </c>
      <c r="AF163" s="175">
        <v>39412.5</v>
      </c>
      <c r="AG163" s="175">
        <v>2946.86</v>
      </c>
      <c r="AI163" s="177">
        <v>37561</v>
      </c>
      <c r="AJ163" s="175">
        <v>869472.91</v>
      </c>
    </row>
    <row r="164" spans="2:36" ht="12.75">
      <c r="B164" s="109">
        <v>38808</v>
      </c>
      <c r="C164" s="112">
        <v>341.467</v>
      </c>
      <c r="I164" s="109">
        <v>20760</v>
      </c>
      <c r="J164" s="110">
        <v>4.99783E-13</v>
      </c>
      <c r="K164" s="111">
        <f t="shared" si="2"/>
        <v>1.1763824670224299</v>
      </c>
      <c r="AD164" s="175">
        <v>27542.03</v>
      </c>
      <c r="AE164" s="175">
        <v>-14383.12</v>
      </c>
      <c r="AF164" s="175">
        <v>38955.2</v>
      </c>
      <c r="AG164" s="175">
        <v>2969.95</v>
      </c>
      <c r="AI164" s="177">
        <v>37591</v>
      </c>
      <c r="AJ164" s="175">
        <v>881108.07</v>
      </c>
    </row>
    <row r="165" spans="2:36" ht="12.75">
      <c r="B165" s="109">
        <v>38838</v>
      </c>
      <c r="C165" s="112">
        <v>342.694</v>
      </c>
      <c r="I165" s="109">
        <v>20790</v>
      </c>
      <c r="J165" s="110">
        <v>5.01236E-13</v>
      </c>
      <c r="K165" s="111">
        <f t="shared" si="2"/>
        <v>0.29072617516001653</v>
      </c>
      <c r="AD165" s="175">
        <v>27301.61</v>
      </c>
      <c r="AE165" s="175">
        <v>-14002.15</v>
      </c>
      <c r="AF165" s="175">
        <v>38313.33</v>
      </c>
      <c r="AG165" s="175">
        <v>2990.44</v>
      </c>
      <c r="AI165" s="177">
        <v>37622</v>
      </c>
      <c r="AJ165" s="175">
        <v>888894.77</v>
      </c>
    </row>
    <row r="166" spans="2:36" ht="12.75">
      <c r="B166" s="109">
        <v>38869</v>
      </c>
      <c r="C166" s="112">
        <v>344.655</v>
      </c>
      <c r="I166" s="109">
        <v>20821</v>
      </c>
      <c r="J166" s="110">
        <v>5.23029E-13</v>
      </c>
      <c r="K166" s="111">
        <f t="shared" si="2"/>
        <v>4.347852109585104</v>
      </c>
      <c r="AD166" s="175">
        <v>27899.53</v>
      </c>
      <c r="AE166" s="175">
        <v>-12997.76</v>
      </c>
      <c r="AF166" s="175">
        <v>38005.67</v>
      </c>
      <c r="AG166" s="175">
        <v>2891.62</v>
      </c>
      <c r="AI166" s="177">
        <v>37653</v>
      </c>
      <c r="AJ166" s="175">
        <v>904365.31</v>
      </c>
    </row>
    <row r="167" spans="2:36" ht="12.75">
      <c r="B167" s="109">
        <v>38899</v>
      </c>
      <c r="C167" s="112">
        <v>345.992</v>
      </c>
      <c r="I167" s="109">
        <v>20852</v>
      </c>
      <c r="J167" s="110">
        <v>5.23029E-13</v>
      </c>
      <c r="K167" s="111">
        <f t="shared" si="2"/>
        <v>0</v>
      </c>
      <c r="AD167" s="175">
        <v>27786.31</v>
      </c>
      <c r="AE167" s="175">
        <v>-13975.94</v>
      </c>
      <c r="AF167" s="175">
        <v>38834.01</v>
      </c>
      <c r="AG167" s="175">
        <v>2928.24</v>
      </c>
      <c r="AI167" s="177">
        <v>37681</v>
      </c>
      <c r="AJ167" s="175">
        <v>888139.66</v>
      </c>
    </row>
    <row r="168" spans="2:36" ht="12.75">
      <c r="B168" s="109">
        <v>38930</v>
      </c>
      <c r="C168" s="112">
        <v>346.91</v>
      </c>
      <c r="I168" s="109">
        <v>20880</v>
      </c>
      <c r="J168" s="110">
        <v>5.21576E-13</v>
      </c>
      <c r="K168" s="111">
        <f t="shared" si="2"/>
        <v>-0.27780486359264556</v>
      </c>
      <c r="AD168" s="175">
        <v>25081.41</v>
      </c>
      <c r="AE168" s="175">
        <v>-15377.22</v>
      </c>
      <c r="AF168" s="175">
        <v>37564.37</v>
      </c>
      <c r="AG168" s="175">
        <v>2894.26</v>
      </c>
      <c r="AI168" s="177">
        <v>37712</v>
      </c>
      <c r="AJ168" s="175">
        <v>839755.61</v>
      </c>
    </row>
    <row r="169" spans="2:36" ht="12.75">
      <c r="B169" s="109">
        <v>38961</v>
      </c>
      <c r="C169" s="112">
        <v>348.168</v>
      </c>
      <c r="I169" s="109">
        <v>20911</v>
      </c>
      <c r="J169" s="110">
        <v>5.20123E-13</v>
      </c>
      <c r="K169" s="111">
        <f t="shared" si="2"/>
        <v>-0.27857876896175693</v>
      </c>
      <c r="AD169" s="175">
        <v>24074.4</v>
      </c>
      <c r="AE169" s="175">
        <v>-13507.47</v>
      </c>
      <c r="AF169" s="175">
        <v>34719.14</v>
      </c>
      <c r="AG169" s="175">
        <v>2862.73</v>
      </c>
      <c r="AI169" s="177">
        <v>37742</v>
      </c>
      <c r="AJ169" s="175">
        <v>858369.05</v>
      </c>
    </row>
    <row r="170" spans="2:36" ht="12.75">
      <c r="B170" s="109">
        <v>38991</v>
      </c>
      <c r="C170" s="112">
        <v>348.903</v>
      </c>
      <c r="I170" s="109">
        <v>20941</v>
      </c>
      <c r="J170" s="110">
        <v>5.1867E-13</v>
      </c>
      <c r="K170" s="111">
        <f t="shared" si="2"/>
        <v>-0.27935699824850335</v>
      </c>
      <c r="AD170" s="175">
        <v>26897.46</v>
      </c>
      <c r="AE170" s="175">
        <v>-11019.6</v>
      </c>
      <c r="AF170" s="175">
        <v>35016.07</v>
      </c>
      <c r="AG170" s="175">
        <v>2900.99</v>
      </c>
      <c r="AI170" s="178" t="s">
        <v>302</v>
      </c>
      <c r="AJ170" s="178" t="s">
        <v>305</v>
      </c>
    </row>
    <row r="171" spans="2:33" ht="12.75">
      <c r="B171" s="109">
        <v>39022</v>
      </c>
      <c r="C171" s="112">
        <v>352.472</v>
      </c>
      <c r="I171" s="109">
        <v>20972</v>
      </c>
      <c r="J171" s="110">
        <v>5.1867E-13</v>
      </c>
      <c r="K171" s="111">
        <f t="shared" si="2"/>
        <v>0</v>
      </c>
      <c r="AD171" s="175">
        <v>25072.98</v>
      </c>
      <c r="AE171" s="175">
        <v>-12249.5</v>
      </c>
      <c r="AF171" s="175">
        <v>34406.35</v>
      </c>
      <c r="AG171" s="175">
        <v>2916.13</v>
      </c>
    </row>
    <row r="172" spans="2:33" ht="12.75">
      <c r="B172" s="109">
        <v>39052</v>
      </c>
      <c r="C172" s="112">
        <v>354.142</v>
      </c>
      <c r="I172" s="109">
        <v>21002</v>
      </c>
      <c r="J172" s="110">
        <v>5.20123E-13</v>
      </c>
      <c r="K172" s="111">
        <f t="shared" si="2"/>
        <v>0.2801395877918722</v>
      </c>
      <c r="AD172" s="175">
        <v>25008.69</v>
      </c>
      <c r="AE172" s="175">
        <v>-12375.31</v>
      </c>
      <c r="AF172" s="175">
        <v>34450.27</v>
      </c>
      <c r="AG172" s="175">
        <v>2933.72</v>
      </c>
    </row>
    <row r="173" spans="2:33" ht="12.75">
      <c r="B173" s="109">
        <v>39083</v>
      </c>
      <c r="C173" s="112">
        <v>355.518</v>
      </c>
      <c r="I173" s="109">
        <v>21033</v>
      </c>
      <c r="J173" s="110">
        <v>5.23029E-13</v>
      </c>
      <c r="K173" s="111">
        <f t="shared" si="2"/>
        <v>0.5587139964969623</v>
      </c>
      <c r="AD173" s="175">
        <v>24472.09</v>
      </c>
      <c r="AE173" s="175">
        <v>-13881.41</v>
      </c>
      <c r="AF173" s="175">
        <v>35389.28</v>
      </c>
      <c r="AG173" s="175">
        <v>2964.22</v>
      </c>
    </row>
    <row r="174" spans="2:33" ht="12.75">
      <c r="B174" s="109">
        <v>39114</v>
      </c>
      <c r="C174" s="112">
        <v>356.507</v>
      </c>
      <c r="I174" s="109">
        <v>21064</v>
      </c>
      <c r="J174" s="110">
        <v>5.21576E-13</v>
      </c>
      <c r="K174" s="111">
        <f t="shared" si="2"/>
        <v>-0.27780486359264556</v>
      </c>
      <c r="AD174" s="175">
        <v>22199.64</v>
      </c>
      <c r="AE174" s="175">
        <v>-16081.93</v>
      </c>
      <c r="AF174" s="175">
        <v>35318.84</v>
      </c>
      <c r="AG174" s="175">
        <v>2962.73</v>
      </c>
    </row>
    <row r="175" spans="2:33" ht="12.75">
      <c r="B175" s="109">
        <v>39142</v>
      </c>
      <c r="C175" s="112">
        <v>357.869</v>
      </c>
      <c r="I175" s="109">
        <v>21094</v>
      </c>
      <c r="J175" s="110">
        <v>5.23029E-13</v>
      </c>
      <c r="K175" s="111">
        <f t="shared" si="2"/>
        <v>0.27857876896175693</v>
      </c>
      <c r="AD175" s="175">
        <v>21529.34</v>
      </c>
      <c r="AE175" s="175">
        <v>-16125.93</v>
      </c>
      <c r="AF175" s="175">
        <v>34663.84</v>
      </c>
      <c r="AG175" s="175">
        <v>2991.44</v>
      </c>
    </row>
    <row r="176" spans="2:33" ht="12.75">
      <c r="B176" s="109">
        <v>39173</v>
      </c>
      <c r="C176" s="112">
        <v>358.501</v>
      </c>
      <c r="I176" s="109">
        <v>21125</v>
      </c>
      <c r="J176" s="110">
        <v>5.2884E-13</v>
      </c>
      <c r="K176" s="111">
        <f t="shared" si="2"/>
        <v>1.1110282603832733</v>
      </c>
      <c r="AD176" s="175">
        <v>21465.43</v>
      </c>
      <c r="AE176" s="175">
        <v>-16690.65</v>
      </c>
      <c r="AF176" s="175">
        <v>35147.56</v>
      </c>
      <c r="AG176" s="175">
        <v>3008.52</v>
      </c>
    </row>
    <row r="177" spans="2:33" ht="12.75">
      <c r="B177" s="109">
        <v>39203</v>
      </c>
      <c r="C177" s="112">
        <v>358.816</v>
      </c>
      <c r="I177" s="109">
        <v>21155</v>
      </c>
      <c r="J177" s="110">
        <v>5.36105E-13</v>
      </c>
      <c r="K177" s="111">
        <f t="shared" si="2"/>
        <v>1.3737614401331255</v>
      </c>
      <c r="AD177" s="175">
        <v>17678.35</v>
      </c>
      <c r="AE177" s="175">
        <v>-20153.3</v>
      </c>
      <c r="AF177" s="175">
        <v>34819.76</v>
      </c>
      <c r="AG177" s="175">
        <v>3011.89</v>
      </c>
    </row>
    <row r="178" spans="2:33" ht="12.75">
      <c r="B178" s="109">
        <v>39234</v>
      </c>
      <c r="C178" s="112">
        <v>359.357</v>
      </c>
      <c r="I178" s="109">
        <v>21186</v>
      </c>
      <c r="J178" s="110">
        <v>5.43369E-13</v>
      </c>
      <c r="K178" s="111">
        <f t="shared" si="2"/>
        <v>1.3549584503035783</v>
      </c>
      <c r="AD178" s="175">
        <v>19934.48</v>
      </c>
      <c r="AE178" s="175">
        <v>-17809.1</v>
      </c>
      <c r="AF178" s="175">
        <v>34704.46</v>
      </c>
      <c r="AG178" s="175">
        <v>3039.12</v>
      </c>
    </row>
    <row r="179" spans="2:33" ht="12.75">
      <c r="B179" s="109">
        <v>39264</v>
      </c>
      <c r="C179" s="112">
        <v>360.138</v>
      </c>
      <c r="I179" s="109">
        <v>21217</v>
      </c>
      <c r="J179" s="110">
        <v>5.46275E-13</v>
      </c>
      <c r="K179" s="111">
        <f t="shared" si="2"/>
        <v>0.534811518507694</v>
      </c>
      <c r="AD179" s="175">
        <v>23421.69</v>
      </c>
      <c r="AE179" s="175">
        <v>-13985.11</v>
      </c>
      <c r="AF179" s="175">
        <v>34398.48</v>
      </c>
      <c r="AG179" s="175">
        <v>3008.32</v>
      </c>
    </row>
    <row r="180" spans="2:33" ht="12.75">
      <c r="B180" s="109">
        <v>39295</v>
      </c>
      <c r="C180" s="112">
        <v>362.449</v>
      </c>
      <c r="I180" s="109">
        <v>21245</v>
      </c>
      <c r="J180" s="110">
        <v>5.53539E-13</v>
      </c>
      <c r="K180" s="111">
        <f t="shared" si="2"/>
        <v>1.32973319298888</v>
      </c>
      <c r="AD180" s="175">
        <v>20644.98</v>
      </c>
      <c r="AE180" s="175">
        <v>-16827.55</v>
      </c>
      <c r="AF180" s="175">
        <v>34446.19</v>
      </c>
      <c r="AG180" s="175">
        <v>3026.34</v>
      </c>
    </row>
    <row r="181" spans="2:33" ht="12.75">
      <c r="B181" s="109">
        <v>39326</v>
      </c>
      <c r="C181" s="112">
        <v>367.784</v>
      </c>
      <c r="I181" s="109">
        <v>21276</v>
      </c>
      <c r="J181" s="110">
        <v>5.60803E-13</v>
      </c>
      <c r="K181" s="111">
        <f t="shared" si="2"/>
        <v>1.3122833260167832</v>
      </c>
      <c r="AD181" s="175">
        <v>17583.71</v>
      </c>
      <c r="AE181" s="175">
        <v>-20410.12</v>
      </c>
      <c r="AF181" s="175">
        <v>34940.31</v>
      </c>
      <c r="AG181" s="175">
        <v>3053.52</v>
      </c>
    </row>
    <row r="182" spans="2:33" ht="12.75">
      <c r="B182" s="109">
        <v>39356</v>
      </c>
      <c r="C182" s="112">
        <v>371.706</v>
      </c>
      <c r="I182" s="109">
        <v>21306</v>
      </c>
      <c r="J182" s="110">
        <v>5.70973E-13</v>
      </c>
      <c r="K182" s="111">
        <f t="shared" si="2"/>
        <v>1.813471040632808</v>
      </c>
      <c r="AD182" s="178" t="s">
        <v>305</v>
      </c>
      <c r="AE182" s="178" t="s">
        <v>305</v>
      </c>
      <c r="AF182" s="178" t="s">
        <v>305</v>
      </c>
      <c r="AG182" s="178" t="s">
        <v>305</v>
      </c>
    </row>
    <row r="183" spans="2:11" ht="12.75">
      <c r="B183" s="109">
        <v>39387</v>
      </c>
      <c r="C183" s="112">
        <v>374.33</v>
      </c>
      <c r="I183" s="109">
        <v>21337</v>
      </c>
      <c r="J183" s="110">
        <v>5.72426E-13</v>
      </c>
      <c r="K183" s="111">
        <f t="shared" si="2"/>
        <v>0.25447788249182146</v>
      </c>
    </row>
    <row r="184" spans="2:11" ht="12.75">
      <c r="B184" s="109">
        <v>39417</v>
      </c>
      <c r="C184" s="112">
        <v>380.273</v>
      </c>
      <c r="I184" s="109">
        <v>21367</v>
      </c>
      <c r="J184" s="110">
        <v>5.82596E-13</v>
      </c>
      <c r="K184" s="111">
        <f t="shared" si="2"/>
        <v>1.7766488594158858</v>
      </c>
    </row>
    <row r="185" spans="2:11" ht="12.75">
      <c r="B185" s="109">
        <v>39448</v>
      </c>
      <c r="C185" s="112">
        <v>384.165</v>
      </c>
      <c r="I185" s="109">
        <v>21398</v>
      </c>
      <c r="J185" s="110">
        <v>5.94219E-13</v>
      </c>
      <c r="K185" s="111">
        <f t="shared" si="2"/>
        <v>1.995036011232476</v>
      </c>
    </row>
    <row r="186" spans="2:11" ht="12.75">
      <c r="B186" s="109">
        <v>39479</v>
      </c>
      <c r="C186" s="112">
        <v>387.221</v>
      </c>
      <c r="I186" s="109">
        <v>21429</v>
      </c>
      <c r="J186" s="110">
        <v>6.11653E-13</v>
      </c>
      <c r="K186" s="111">
        <f t="shared" si="2"/>
        <v>2.933935131660226</v>
      </c>
    </row>
    <row r="187" spans="2:11" ht="12.75">
      <c r="B187" s="109">
        <v>39508</v>
      </c>
      <c r="C187" s="112">
        <v>389.591</v>
      </c>
      <c r="I187" s="109">
        <v>21459</v>
      </c>
      <c r="J187" s="110">
        <v>6.33446E-13</v>
      </c>
      <c r="K187" s="111">
        <f t="shared" si="2"/>
        <v>3.56296789192565</v>
      </c>
    </row>
    <row r="188" spans="2:11" ht="12.75">
      <c r="B188" s="109">
        <v>39539</v>
      </c>
      <c r="C188" s="112">
        <v>391.325</v>
      </c>
      <c r="I188" s="109">
        <v>21490</v>
      </c>
      <c r="J188" s="110">
        <v>6.59598E-13</v>
      </c>
      <c r="K188" s="111">
        <f t="shared" si="2"/>
        <v>4.128528714365554</v>
      </c>
    </row>
    <row r="189" spans="9:11" ht="12.75">
      <c r="I189" s="109">
        <v>21520</v>
      </c>
      <c r="J189" s="110">
        <v>6.66862E-13</v>
      </c>
      <c r="K189" s="111">
        <f t="shared" si="2"/>
        <v>1.1012768383166671</v>
      </c>
    </row>
    <row r="190" spans="9:11" ht="12.75">
      <c r="I190" s="109">
        <v>21551</v>
      </c>
      <c r="J190" s="110">
        <v>6.94466E-13</v>
      </c>
      <c r="K190" s="111">
        <f t="shared" si="2"/>
        <v>4.139387159562258</v>
      </c>
    </row>
    <row r="191" spans="9:11" ht="12.75">
      <c r="I191" s="109">
        <v>21582</v>
      </c>
      <c r="J191" s="110">
        <v>7.43863E-13</v>
      </c>
      <c r="K191" s="111">
        <f t="shared" si="2"/>
        <v>7.112947214118481</v>
      </c>
    </row>
    <row r="192" spans="9:11" ht="12.75">
      <c r="I192" s="109">
        <v>21610</v>
      </c>
      <c r="J192" s="110">
        <v>7.55486E-13</v>
      </c>
      <c r="K192" s="111">
        <f t="shared" si="2"/>
        <v>1.5625189046907684</v>
      </c>
    </row>
    <row r="193" spans="9:11" ht="12.75">
      <c r="I193" s="109">
        <v>21641</v>
      </c>
      <c r="J193" s="110">
        <v>7.71468E-13</v>
      </c>
      <c r="K193" s="111">
        <f t="shared" si="2"/>
        <v>2.1154594525907955</v>
      </c>
    </row>
    <row r="194" spans="9:11" ht="12.75">
      <c r="I194" s="109">
        <v>21671</v>
      </c>
      <c r="J194" s="110">
        <v>7.80185E-13</v>
      </c>
      <c r="K194" s="111">
        <f t="shared" si="2"/>
        <v>1.1299237298241671</v>
      </c>
    </row>
    <row r="195" spans="9:11" ht="12.75">
      <c r="I195" s="109">
        <v>21702</v>
      </c>
      <c r="J195" s="110">
        <v>7.88902E-13</v>
      </c>
      <c r="K195" s="111">
        <f t="shared" si="2"/>
        <v>1.117299102136049</v>
      </c>
    </row>
    <row r="196" spans="9:11" ht="12.75">
      <c r="I196" s="109">
        <v>21732</v>
      </c>
      <c r="J196" s="110">
        <v>8.06336E-13</v>
      </c>
      <c r="K196" s="111">
        <f t="shared" si="2"/>
        <v>2.209906933941097</v>
      </c>
    </row>
    <row r="197" spans="9:11" ht="12.75">
      <c r="I197" s="109">
        <v>21763</v>
      </c>
      <c r="J197" s="110">
        <v>8.44111E-13</v>
      </c>
      <c r="K197" s="111">
        <f t="shared" si="2"/>
        <v>4.684771608857852</v>
      </c>
    </row>
    <row r="198" spans="9:11" ht="12.75">
      <c r="I198" s="109">
        <v>21794</v>
      </c>
      <c r="J198" s="110">
        <v>8.65904E-13</v>
      </c>
      <c r="K198" s="111">
        <f t="shared" si="2"/>
        <v>2.5817694592298768</v>
      </c>
    </row>
    <row r="199" spans="9:11" ht="12.75">
      <c r="I199" s="109">
        <v>21824</v>
      </c>
      <c r="J199" s="110">
        <v>8.86244E-13</v>
      </c>
      <c r="K199" s="111">
        <f t="shared" si="2"/>
        <v>2.34899018828878</v>
      </c>
    </row>
    <row r="200" spans="9:11" ht="12.75">
      <c r="I200" s="109">
        <v>21855</v>
      </c>
      <c r="J200" s="110">
        <v>9.18206E-13</v>
      </c>
      <c r="K200" s="111">
        <f t="shared" si="2"/>
        <v>3.6064560098573395</v>
      </c>
    </row>
    <row r="201" spans="9:11" ht="12.75">
      <c r="I201" s="109">
        <v>21885</v>
      </c>
      <c r="J201" s="110">
        <v>9.29829E-13</v>
      </c>
      <c r="K201" s="111">
        <f t="shared" si="2"/>
        <v>1.2658379492183514</v>
      </c>
    </row>
    <row r="202" spans="9:11" ht="12.75">
      <c r="I202" s="109">
        <v>21916</v>
      </c>
      <c r="J202" s="110">
        <v>9.44358E-13</v>
      </c>
      <c r="K202" s="111">
        <f t="shared" si="2"/>
        <v>1.5625453712456938</v>
      </c>
    </row>
    <row r="203" spans="9:11" ht="12.75">
      <c r="I203" s="109">
        <v>21947</v>
      </c>
      <c r="J203" s="110">
        <v>9.67604E-13</v>
      </c>
      <c r="K203" s="111">
        <f t="shared" si="2"/>
        <v>2.461566482202704</v>
      </c>
    </row>
    <row r="204" spans="9:11" ht="12.75">
      <c r="I204" s="109">
        <v>21976</v>
      </c>
      <c r="J204" s="110">
        <v>9.82132E-13</v>
      </c>
      <c r="K204" s="111">
        <f t="shared" si="2"/>
        <v>1.5014406720104567</v>
      </c>
    </row>
    <row r="205" spans="9:11" ht="12.75">
      <c r="I205" s="109">
        <v>22007</v>
      </c>
      <c r="J205" s="110">
        <v>9.98114E-13</v>
      </c>
      <c r="K205" s="111">
        <f aca="true" t="shared" si="3" ref="K205:K268">((J205/J204)-1)*100</f>
        <v>1.6272761706165761</v>
      </c>
    </row>
    <row r="206" spans="9:11" ht="12.75">
      <c r="I206" s="109">
        <v>22037</v>
      </c>
      <c r="J206" s="110">
        <v>9.99567E-13</v>
      </c>
      <c r="K206" s="111">
        <f t="shared" si="3"/>
        <v>0.14557455360810767</v>
      </c>
    </row>
    <row r="207" spans="9:11" ht="12.75">
      <c r="I207" s="109">
        <v>22068</v>
      </c>
      <c r="J207" s="110">
        <v>1.00538E-12</v>
      </c>
      <c r="K207" s="111">
        <f t="shared" si="3"/>
        <v>0.5815518119345553</v>
      </c>
    </row>
    <row r="208" spans="9:11" ht="12.75">
      <c r="I208" s="109">
        <v>22098</v>
      </c>
      <c r="J208" s="110">
        <v>1.02572E-12</v>
      </c>
      <c r="K208" s="111">
        <f t="shared" si="3"/>
        <v>2.023115637868278</v>
      </c>
    </row>
    <row r="209" spans="9:11" ht="12.75">
      <c r="I209" s="109">
        <v>22129</v>
      </c>
      <c r="J209" s="110">
        <v>1.05623E-12</v>
      </c>
      <c r="K209" s="111">
        <f t="shared" si="3"/>
        <v>2.974495963810786</v>
      </c>
    </row>
    <row r="210" spans="9:11" ht="12.75">
      <c r="I210" s="109">
        <v>22160</v>
      </c>
      <c r="J210" s="110">
        <v>1.09836E-12</v>
      </c>
      <c r="K210" s="111">
        <f t="shared" si="3"/>
        <v>3.9887145792109724</v>
      </c>
    </row>
    <row r="211" spans="9:11" ht="12.75">
      <c r="I211" s="109">
        <v>22190</v>
      </c>
      <c r="J211" s="110">
        <v>1.15357E-12</v>
      </c>
      <c r="K211" s="111">
        <f t="shared" si="3"/>
        <v>5.026585090498559</v>
      </c>
    </row>
    <row r="212" spans="9:11" ht="12.75">
      <c r="I212" s="109">
        <v>22221</v>
      </c>
      <c r="J212" s="110">
        <v>1.18844E-12</v>
      </c>
      <c r="K212" s="111">
        <f t="shared" si="3"/>
        <v>3.0227901211023145</v>
      </c>
    </row>
    <row r="213" spans="9:11" ht="12.75">
      <c r="I213" s="109">
        <v>22251</v>
      </c>
      <c r="J213" s="110">
        <v>1.21314E-12</v>
      </c>
      <c r="K213" s="111">
        <f t="shared" si="3"/>
        <v>2.078354818080852</v>
      </c>
    </row>
    <row r="214" spans="9:11" ht="12.75">
      <c r="I214" s="109">
        <v>22282</v>
      </c>
      <c r="J214" s="110">
        <v>1.23638E-12</v>
      </c>
      <c r="K214" s="111">
        <f t="shared" si="3"/>
        <v>1.9156898626704333</v>
      </c>
    </row>
    <row r="215" spans="9:11" ht="12.75">
      <c r="I215" s="109">
        <v>22313</v>
      </c>
      <c r="J215" s="110">
        <v>1.24074E-12</v>
      </c>
      <c r="K215" s="111">
        <f t="shared" si="3"/>
        <v>0.35264239149774834</v>
      </c>
    </row>
    <row r="216" spans="9:11" ht="12.75">
      <c r="I216" s="109">
        <v>22341</v>
      </c>
      <c r="J216" s="110">
        <v>1.26689E-12</v>
      </c>
      <c r="K216" s="111">
        <f t="shared" si="3"/>
        <v>2.1076131985750424</v>
      </c>
    </row>
    <row r="217" spans="9:11" ht="12.75">
      <c r="I217" s="109">
        <v>22372</v>
      </c>
      <c r="J217" s="110">
        <v>1.32937E-12</v>
      </c>
      <c r="K217" s="111">
        <f t="shared" si="3"/>
        <v>4.931762031431286</v>
      </c>
    </row>
    <row r="218" spans="9:11" ht="12.75">
      <c r="I218" s="109">
        <v>22402</v>
      </c>
      <c r="J218" s="110">
        <v>1.34825E-12</v>
      </c>
      <c r="K218" s="111">
        <f t="shared" si="3"/>
        <v>1.4202216087319641</v>
      </c>
    </row>
    <row r="219" spans="9:11" ht="12.75">
      <c r="I219" s="109">
        <v>22433</v>
      </c>
      <c r="J219" s="110">
        <v>1.36859E-12</v>
      </c>
      <c r="K219" s="111">
        <f t="shared" si="3"/>
        <v>1.5086222881512956</v>
      </c>
    </row>
    <row r="220" spans="9:11" ht="12.75">
      <c r="I220" s="109">
        <v>22463</v>
      </c>
      <c r="J220" s="110">
        <v>1.38893E-12</v>
      </c>
      <c r="K220" s="111">
        <f t="shared" si="3"/>
        <v>1.486201126707054</v>
      </c>
    </row>
    <row r="221" spans="9:11" ht="12.75">
      <c r="I221" s="109">
        <v>22494</v>
      </c>
      <c r="J221" s="110">
        <v>1.46158E-12</v>
      </c>
      <c r="K221" s="111">
        <f t="shared" si="3"/>
        <v>5.230645172902881</v>
      </c>
    </row>
    <row r="222" spans="9:11" ht="12.75">
      <c r="I222" s="109">
        <v>22525</v>
      </c>
      <c r="J222" s="110">
        <v>1.5226E-12</v>
      </c>
      <c r="K222" s="111">
        <f t="shared" si="3"/>
        <v>4.174933975560702</v>
      </c>
    </row>
    <row r="223" spans="9:11" ht="12.75">
      <c r="I223" s="109">
        <v>22555</v>
      </c>
      <c r="J223" s="110">
        <v>1.64899E-12</v>
      </c>
      <c r="K223" s="111">
        <f t="shared" si="3"/>
        <v>8.300932615263367</v>
      </c>
    </row>
    <row r="224" spans="9:11" ht="12.75">
      <c r="I224" s="109">
        <v>22586</v>
      </c>
      <c r="J224" s="110">
        <v>1.7289E-12</v>
      </c>
      <c r="K224" s="111">
        <f t="shared" si="3"/>
        <v>4.8459966403677335</v>
      </c>
    </row>
    <row r="225" spans="9:11" ht="12.75">
      <c r="I225" s="109">
        <v>22616</v>
      </c>
      <c r="J225" s="110">
        <v>1.79283E-12</v>
      </c>
      <c r="K225" s="111">
        <f t="shared" si="3"/>
        <v>3.697726878361962</v>
      </c>
    </row>
    <row r="226" spans="9:11" ht="12.75">
      <c r="I226" s="109">
        <v>22647</v>
      </c>
      <c r="J226" s="110">
        <v>1.88726E-12</v>
      </c>
      <c r="K226" s="111">
        <f t="shared" si="3"/>
        <v>5.267091693021664</v>
      </c>
    </row>
    <row r="227" spans="9:11" ht="12.75">
      <c r="I227" s="109">
        <v>22678</v>
      </c>
      <c r="J227" s="110">
        <v>1.91923E-12</v>
      </c>
      <c r="K227" s="111">
        <f t="shared" si="3"/>
        <v>1.6939902292211872</v>
      </c>
    </row>
    <row r="228" spans="9:11" ht="12.75">
      <c r="I228" s="109">
        <v>22706</v>
      </c>
      <c r="J228" s="110">
        <v>1.95119E-12</v>
      </c>
      <c r="K228" s="111">
        <f t="shared" si="3"/>
        <v>1.6652511684373206</v>
      </c>
    </row>
    <row r="229" spans="9:11" ht="12.75">
      <c r="I229" s="109">
        <v>22737</v>
      </c>
      <c r="J229" s="110">
        <v>1.96717E-12</v>
      </c>
      <c r="K229" s="111">
        <f t="shared" si="3"/>
        <v>0.8189873871842446</v>
      </c>
    </row>
    <row r="230" spans="9:11" ht="12.75">
      <c r="I230" s="109">
        <v>22767</v>
      </c>
      <c r="J230" s="110">
        <v>2.04562E-12</v>
      </c>
      <c r="K230" s="111">
        <f t="shared" si="3"/>
        <v>3.9879624028426486</v>
      </c>
    </row>
    <row r="231" spans="9:11" ht="12.75">
      <c r="I231" s="109">
        <v>22798</v>
      </c>
      <c r="J231" s="110">
        <v>2.10955E-12</v>
      </c>
      <c r="K231" s="111">
        <f t="shared" si="3"/>
        <v>3.125213871589061</v>
      </c>
    </row>
    <row r="232" spans="9:11" ht="12.75">
      <c r="I232" s="109">
        <v>22828</v>
      </c>
      <c r="J232" s="110">
        <v>2.20544E-12</v>
      </c>
      <c r="K232" s="111">
        <f t="shared" si="3"/>
        <v>4.545519186556368</v>
      </c>
    </row>
    <row r="233" spans="9:11" ht="12.75">
      <c r="I233" s="109">
        <v>22859</v>
      </c>
      <c r="J233" s="110">
        <v>2.26791E-12</v>
      </c>
      <c r="K233" s="111">
        <f t="shared" si="3"/>
        <v>2.832541352292517</v>
      </c>
    </row>
    <row r="234" spans="9:11" ht="12.75">
      <c r="I234" s="109">
        <v>22890</v>
      </c>
      <c r="J234" s="110">
        <v>2.31586E-12</v>
      </c>
      <c r="K234" s="111">
        <f t="shared" si="3"/>
        <v>2.1142814309209834</v>
      </c>
    </row>
    <row r="235" spans="9:11" ht="12.75">
      <c r="I235" s="109">
        <v>22920</v>
      </c>
      <c r="J235" s="110">
        <v>2.37978E-12</v>
      </c>
      <c r="K235" s="111">
        <f t="shared" si="3"/>
        <v>2.760097760659108</v>
      </c>
    </row>
    <row r="236" spans="9:11" ht="12.75">
      <c r="I236" s="109">
        <v>22951</v>
      </c>
      <c r="J236" s="110">
        <v>2.55764E-12</v>
      </c>
      <c r="K236" s="111">
        <f t="shared" si="3"/>
        <v>7.473800099168826</v>
      </c>
    </row>
    <row r="237" spans="9:11" ht="12.75">
      <c r="I237" s="109">
        <v>22981</v>
      </c>
      <c r="J237" s="110">
        <v>2.71798E-12</v>
      </c>
      <c r="K237" s="111">
        <f t="shared" si="3"/>
        <v>6.269060540185478</v>
      </c>
    </row>
    <row r="238" spans="9:11" ht="12.75">
      <c r="I238" s="109">
        <v>23012</v>
      </c>
      <c r="J238" s="110">
        <v>2.9559E-12</v>
      </c>
      <c r="K238" s="111">
        <f t="shared" si="3"/>
        <v>8.753559628842012</v>
      </c>
    </row>
    <row r="239" spans="9:11" ht="12.75">
      <c r="I239" s="109">
        <v>23043</v>
      </c>
      <c r="J239" s="110">
        <v>3.13175E-12</v>
      </c>
      <c r="K239" s="111">
        <f t="shared" si="3"/>
        <v>5.949118711729073</v>
      </c>
    </row>
    <row r="240" spans="9:11" ht="12.75">
      <c r="I240" s="109">
        <v>23071</v>
      </c>
      <c r="J240" s="110">
        <v>3.30502E-12</v>
      </c>
      <c r="K240" s="111">
        <f t="shared" si="3"/>
        <v>5.532689390915624</v>
      </c>
    </row>
    <row r="241" spans="9:11" ht="12.75">
      <c r="I241" s="109">
        <v>23102</v>
      </c>
      <c r="J241" s="110">
        <v>3.35674E-12</v>
      </c>
      <c r="K241" s="111">
        <f t="shared" si="3"/>
        <v>1.564892194298384</v>
      </c>
    </row>
    <row r="242" spans="9:11" ht="12.75">
      <c r="I242" s="109">
        <v>23132</v>
      </c>
      <c r="J242" s="110">
        <v>3.4938E-12</v>
      </c>
      <c r="K242" s="111">
        <f t="shared" si="3"/>
        <v>4.083128273265135</v>
      </c>
    </row>
    <row r="243" spans="9:11" ht="12.75">
      <c r="I243" s="109">
        <v>23163</v>
      </c>
      <c r="J243" s="110">
        <v>3.66966E-12</v>
      </c>
      <c r="K243" s="111">
        <f t="shared" si="3"/>
        <v>5.0334878928387505</v>
      </c>
    </row>
    <row r="244" spans="9:11" ht="12.75">
      <c r="I244" s="109">
        <v>23193</v>
      </c>
      <c r="J244" s="110">
        <v>3.80672E-12</v>
      </c>
      <c r="K244" s="111">
        <f t="shared" si="3"/>
        <v>3.7349509218837618</v>
      </c>
    </row>
    <row r="245" spans="9:11" ht="12.75">
      <c r="I245" s="109">
        <v>23224</v>
      </c>
      <c r="J245" s="110">
        <v>3.94637E-12</v>
      </c>
      <c r="K245" s="111">
        <f t="shared" si="3"/>
        <v>3.668512525218559</v>
      </c>
    </row>
    <row r="246" spans="9:11" ht="12.75">
      <c r="I246" s="109">
        <v>23255</v>
      </c>
      <c r="J246" s="110">
        <v>4.1636E-12</v>
      </c>
      <c r="K246" s="111">
        <f t="shared" si="3"/>
        <v>5.50455228475788</v>
      </c>
    </row>
    <row r="247" spans="9:11" ht="12.75">
      <c r="I247" s="109">
        <v>23285</v>
      </c>
      <c r="J247" s="110">
        <v>4.41962E-12</v>
      </c>
      <c r="K247" s="111">
        <f t="shared" si="3"/>
        <v>6.149005668171781</v>
      </c>
    </row>
    <row r="248" spans="9:11" ht="12.75">
      <c r="I248" s="109">
        <v>23316</v>
      </c>
      <c r="J248" s="110">
        <v>4.61617E-12</v>
      </c>
      <c r="K248" s="111">
        <f t="shared" si="3"/>
        <v>4.447214918929698</v>
      </c>
    </row>
    <row r="249" spans="9:11" ht="12.75">
      <c r="I249" s="109">
        <v>23346</v>
      </c>
      <c r="J249" s="110">
        <v>4.89029E-12</v>
      </c>
      <c r="K249" s="111">
        <f t="shared" si="3"/>
        <v>5.938256173407819</v>
      </c>
    </row>
    <row r="250" spans="9:11" ht="12.75">
      <c r="I250" s="109">
        <v>23377</v>
      </c>
      <c r="J250" s="110">
        <v>5.44113E-12</v>
      </c>
      <c r="K250" s="111">
        <f t="shared" si="3"/>
        <v>11.26395367145916</v>
      </c>
    </row>
    <row r="251" spans="9:11" ht="12.75">
      <c r="I251" s="109">
        <v>23408</v>
      </c>
      <c r="J251" s="110">
        <v>5.80835E-12</v>
      </c>
      <c r="K251" s="111">
        <f t="shared" si="3"/>
        <v>6.748965747923696</v>
      </c>
    </row>
    <row r="252" spans="9:11" ht="12.75">
      <c r="I252" s="109">
        <v>23437</v>
      </c>
      <c r="J252" s="110">
        <v>6.24023E-12</v>
      </c>
      <c r="K252" s="111">
        <f t="shared" si="3"/>
        <v>7.435502337152555</v>
      </c>
    </row>
    <row r="253" spans="9:11" ht="12.75">
      <c r="I253" s="109">
        <v>23468</v>
      </c>
      <c r="J253" s="110">
        <v>6.51436E-12</v>
      </c>
      <c r="K253" s="111">
        <f t="shared" si="3"/>
        <v>4.392947054836105</v>
      </c>
    </row>
    <row r="254" spans="9:11" ht="12.75">
      <c r="I254" s="109">
        <v>23498</v>
      </c>
      <c r="J254" s="110">
        <v>6.69021E-12</v>
      </c>
      <c r="K254" s="111">
        <f t="shared" si="3"/>
        <v>2.6994209715152317</v>
      </c>
    </row>
    <row r="255" spans="9:11" ht="12.75">
      <c r="I255" s="109">
        <v>23529</v>
      </c>
      <c r="J255" s="110">
        <v>6.97985E-12</v>
      </c>
      <c r="K255" s="111">
        <f t="shared" si="3"/>
        <v>4.329311038069061</v>
      </c>
    </row>
    <row r="256" spans="9:11" ht="12.75">
      <c r="I256" s="109">
        <v>23559</v>
      </c>
      <c r="J256" s="110">
        <v>7.42983E-12</v>
      </c>
      <c r="K256" s="111">
        <f t="shared" si="3"/>
        <v>6.446843413540382</v>
      </c>
    </row>
    <row r="257" spans="9:11" ht="12.75">
      <c r="I257" s="109">
        <v>23590</v>
      </c>
      <c r="J257" s="110">
        <v>7.64706E-12</v>
      </c>
      <c r="K257" s="111">
        <f t="shared" si="3"/>
        <v>2.9237546484912835</v>
      </c>
    </row>
    <row r="258" spans="9:11" ht="12.75">
      <c r="I258" s="109">
        <v>23621</v>
      </c>
      <c r="J258" s="110">
        <v>7.93412E-12</v>
      </c>
      <c r="K258" s="111">
        <f t="shared" si="3"/>
        <v>3.7538609609444773</v>
      </c>
    </row>
    <row r="259" spans="9:11" ht="12.75">
      <c r="I259" s="109">
        <v>23651</v>
      </c>
      <c r="J259" s="110">
        <v>8.28841E-12</v>
      </c>
      <c r="K259" s="111">
        <f t="shared" si="3"/>
        <v>4.465397548814476</v>
      </c>
    </row>
    <row r="260" spans="9:11" ht="12.75">
      <c r="I260" s="109">
        <v>23682</v>
      </c>
      <c r="J260" s="110">
        <v>8.86511E-12</v>
      </c>
      <c r="K260" s="111">
        <f t="shared" si="3"/>
        <v>6.957908694188641</v>
      </c>
    </row>
    <row r="261" spans="9:11" ht="12.75">
      <c r="I261" s="109">
        <v>23712</v>
      </c>
      <c r="J261" s="110">
        <v>9.39526E-12</v>
      </c>
      <c r="K261" s="111">
        <f t="shared" si="3"/>
        <v>5.980185243048308</v>
      </c>
    </row>
    <row r="262" spans="9:11" ht="12.75">
      <c r="I262" s="109">
        <v>23743</v>
      </c>
      <c r="J262" s="110">
        <v>9.84782E-12</v>
      </c>
      <c r="K262" s="111">
        <f t="shared" si="3"/>
        <v>4.816897031056078</v>
      </c>
    </row>
    <row r="263" spans="9:11" ht="12.75">
      <c r="I263" s="109">
        <v>23774</v>
      </c>
      <c r="J263" s="110">
        <v>1.01556E-11</v>
      </c>
      <c r="K263" s="111">
        <f t="shared" si="3"/>
        <v>3.125361755190492</v>
      </c>
    </row>
    <row r="264" spans="9:11" ht="12.75">
      <c r="I264" s="109">
        <v>23802</v>
      </c>
      <c r="J264" s="110">
        <v>1.07659E-11</v>
      </c>
      <c r="K264" s="111">
        <f t="shared" si="3"/>
        <v>6.009492299814889</v>
      </c>
    </row>
    <row r="265" spans="9:11" ht="12.75">
      <c r="I265" s="109">
        <v>23833</v>
      </c>
      <c r="J265" s="110">
        <v>1.10193E-11</v>
      </c>
      <c r="K265" s="111">
        <f t="shared" si="3"/>
        <v>2.3537279744378026</v>
      </c>
    </row>
    <row r="266" spans="9:11" ht="12.75">
      <c r="I266" s="109">
        <v>23863</v>
      </c>
      <c r="J266" s="110">
        <v>1.12081E-11</v>
      </c>
      <c r="K266" s="111">
        <f t="shared" si="3"/>
        <v>1.7133574727977274</v>
      </c>
    </row>
    <row r="267" spans="9:11" ht="12.75">
      <c r="I267" s="109">
        <v>23894</v>
      </c>
      <c r="J267" s="110">
        <v>1.13374E-11</v>
      </c>
      <c r="K267" s="111">
        <f t="shared" si="3"/>
        <v>1.1536299640438674</v>
      </c>
    </row>
    <row r="268" spans="9:11" ht="12.75">
      <c r="I268" s="109">
        <v>23924</v>
      </c>
      <c r="J268" s="110">
        <v>1.16477E-11</v>
      </c>
      <c r="K268" s="111">
        <f t="shared" si="3"/>
        <v>2.73695909114966</v>
      </c>
    </row>
    <row r="269" spans="9:11" ht="12.75">
      <c r="I269" s="109">
        <v>23955</v>
      </c>
      <c r="J269" s="110">
        <v>1.17874E-11</v>
      </c>
      <c r="K269" s="111">
        <f aca="true" t="shared" si="4" ref="K269:K332">((J269/J268)-1)*100</f>
        <v>1.1993784180567957</v>
      </c>
    </row>
    <row r="270" spans="9:11" ht="12.75">
      <c r="I270" s="109">
        <v>23986</v>
      </c>
      <c r="J270" s="110">
        <v>1.20201E-11</v>
      </c>
      <c r="K270" s="111">
        <f t="shared" si="4"/>
        <v>1.9741418803128852</v>
      </c>
    </row>
    <row r="271" spans="9:11" ht="12.75">
      <c r="I271" s="109">
        <v>24016</v>
      </c>
      <c r="J271" s="110">
        <v>1.22632E-11</v>
      </c>
      <c r="K271" s="111">
        <f t="shared" si="4"/>
        <v>2.022445736724321</v>
      </c>
    </row>
    <row r="272" spans="9:11" ht="12.75">
      <c r="I272" s="109">
        <v>24047</v>
      </c>
      <c r="J272" s="110">
        <v>1.23744E-11</v>
      </c>
      <c r="K272" s="111">
        <f t="shared" si="4"/>
        <v>0.9067780024789585</v>
      </c>
    </row>
    <row r="273" spans="9:11" ht="12.75">
      <c r="I273" s="109">
        <v>24077</v>
      </c>
      <c r="J273" s="110">
        <v>1.26124E-11</v>
      </c>
      <c r="K273" s="111">
        <f t="shared" si="4"/>
        <v>1.9233255753814182</v>
      </c>
    </row>
    <row r="274" spans="9:11" ht="12.75">
      <c r="I274" s="109">
        <v>24108</v>
      </c>
      <c r="J274" s="110">
        <v>1.35795E-11</v>
      </c>
      <c r="K274" s="111">
        <f t="shared" si="4"/>
        <v>7.6678506866258545</v>
      </c>
    </row>
    <row r="275" spans="9:11" ht="12.75">
      <c r="I275" s="109">
        <v>24139</v>
      </c>
      <c r="J275" s="110">
        <v>1.39726E-11</v>
      </c>
      <c r="K275" s="111">
        <f t="shared" si="4"/>
        <v>2.894804668802231</v>
      </c>
    </row>
    <row r="276" spans="9:11" ht="12.75">
      <c r="I276" s="109">
        <v>24167</v>
      </c>
      <c r="J276" s="110">
        <v>1.43373E-11</v>
      </c>
      <c r="K276" s="111">
        <f t="shared" si="4"/>
        <v>2.610108354923213</v>
      </c>
    </row>
    <row r="277" spans="9:11" ht="12.75">
      <c r="I277" s="109">
        <v>24198</v>
      </c>
      <c r="J277" s="110">
        <v>1.50122E-11</v>
      </c>
      <c r="K277" s="111">
        <f t="shared" si="4"/>
        <v>4.707301932720931</v>
      </c>
    </row>
    <row r="278" spans="9:11" ht="12.75">
      <c r="I278" s="109">
        <v>24228</v>
      </c>
      <c r="J278" s="110">
        <v>1.53614E-11</v>
      </c>
      <c r="K278" s="111">
        <f t="shared" si="4"/>
        <v>2.32610809874636</v>
      </c>
    </row>
    <row r="279" spans="9:11" ht="12.75">
      <c r="I279" s="109">
        <v>24259</v>
      </c>
      <c r="J279" s="110">
        <v>1.56458E-11</v>
      </c>
      <c r="K279" s="111">
        <f t="shared" si="4"/>
        <v>1.851393753173558</v>
      </c>
    </row>
    <row r="280" spans="9:11" ht="12.75">
      <c r="I280" s="109">
        <v>24289</v>
      </c>
      <c r="J280" s="110">
        <v>1.61656E-11</v>
      </c>
      <c r="K280" s="111">
        <f t="shared" si="4"/>
        <v>3.3222973577573534</v>
      </c>
    </row>
    <row r="281" spans="9:11" ht="12.75">
      <c r="I281" s="109">
        <v>24320</v>
      </c>
      <c r="J281" s="110">
        <v>1.65199E-11</v>
      </c>
      <c r="K281" s="111">
        <f t="shared" si="4"/>
        <v>2.191690998168938</v>
      </c>
    </row>
    <row r="282" spans="9:11" ht="12.75">
      <c r="I282" s="109">
        <v>24351</v>
      </c>
      <c r="J282" s="112">
        <v>1.6913E-11</v>
      </c>
      <c r="K282" s="111">
        <f t="shared" si="4"/>
        <v>2.3795543556559107</v>
      </c>
    </row>
    <row r="283" spans="9:11" ht="12.75">
      <c r="I283" s="109">
        <v>24381</v>
      </c>
      <c r="J283" s="110">
        <v>1.72596E-11</v>
      </c>
      <c r="K283" s="111">
        <f t="shared" si="4"/>
        <v>2.0493111807485365</v>
      </c>
    </row>
    <row r="284" spans="9:11" ht="12.75">
      <c r="I284" s="109">
        <v>24412</v>
      </c>
      <c r="J284" s="110">
        <v>1.74276E-11</v>
      </c>
      <c r="K284" s="111">
        <f t="shared" si="4"/>
        <v>0.9733713411666622</v>
      </c>
    </row>
    <row r="285" spans="9:11" ht="12.75">
      <c r="I285" s="109">
        <v>24442</v>
      </c>
      <c r="J285" s="110">
        <v>1.75466E-11</v>
      </c>
      <c r="K285" s="111">
        <f t="shared" si="4"/>
        <v>0.6828249443411538</v>
      </c>
    </row>
    <row r="286" spans="9:11" ht="12.75">
      <c r="I286" s="109">
        <v>24473</v>
      </c>
      <c r="J286" s="110">
        <v>1.83276E-11</v>
      </c>
      <c r="K286" s="111">
        <f t="shared" si="4"/>
        <v>4.451004753057575</v>
      </c>
    </row>
    <row r="287" spans="9:11" ht="12.75">
      <c r="I287" s="109">
        <v>24504</v>
      </c>
      <c r="J287" s="110">
        <v>1.87724E-11</v>
      </c>
      <c r="K287" s="111">
        <f t="shared" si="4"/>
        <v>2.4269407887557604</v>
      </c>
    </row>
    <row r="288" spans="9:11" ht="12.75">
      <c r="I288" s="109">
        <v>24532</v>
      </c>
      <c r="J288" s="110">
        <v>1.92043E-11</v>
      </c>
      <c r="K288" s="111">
        <f t="shared" si="4"/>
        <v>2.3007180754724965</v>
      </c>
    </row>
    <row r="289" spans="9:11" ht="12.75">
      <c r="I289" s="109">
        <v>24563</v>
      </c>
      <c r="J289" s="110">
        <v>1.96879E-11</v>
      </c>
      <c r="K289" s="111">
        <f t="shared" si="4"/>
        <v>2.518186031253422</v>
      </c>
    </row>
    <row r="290" spans="9:11" ht="12.75">
      <c r="I290" s="109">
        <v>24593</v>
      </c>
      <c r="J290" s="110">
        <v>1.99491E-11</v>
      </c>
      <c r="K290" s="111">
        <f t="shared" si="4"/>
        <v>1.3267032034904647</v>
      </c>
    </row>
    <row r="291" spans="9:11" ht="12.75">
      <c r="I291" s="109">
        <v>24624</v>
      </c>
      <c r="J291" s="110">
        <v>2.01094E-11</v>
      </c>
      <c r="K291" s="111">
        <f t="shared" si="4"/>
        <v>0.8035450220811979</v>
      </c>
    </row>
    <row r="292" spans="9:11" ht="12.75">
      <c r="I292" s="109">
        <v>24654</v>
      </c>
      <c r="J292" s="110">
        <v>2.06758E-11</v>
      </c>
      <c r="K292" s="111">
        <f t="shared" si="4"/>
        <v>2.8165932350045164</v>
      </c>
    </row>
    <row r="293" spans="9:11" ht="12.75">
      <c r="I293" s="109">
        <v>24685</v>
      </c>
      <c r="J293" s="112">
        <v>2.0849E-11</v>
      </c>
      <c r="K293" s="111">
        <f t="shared" si="4"/>
        <v>0.8376943092891276</v>
      </c>
    </row>
    <row r="294" spans="9:11" ht="12.75">
      <c r="I294" s="109">
        <v>24716</v>
      </c>
      <c r="J294" s="110">
        <v>2.11645E-11</v>
      </c>
      <c r="K294" s="111">
        <f t="shared" si="4"/>
        <v>1.5132620269557417</v>
      </c>
    </row>
    <row r="295" spans="9:11" ht="12.75">
      <c r="I295" s="109">
        <v>24746</v>
      </c>
      <c r="J295" s="110">
        <v>2.14826E-11</v>
      </c>
      <c r="K295" s="111">
        <f t="shared" si="4"/>
        <v>1.5029884948853045</v>
      </c>
    </row>
    <row r="296" spans="9:11" ht="12.75">
      <c r="I296" s="109">
        <v>24777</v>
      </c>
      <c r="J296" s="110">
        <v>2.18162E-11</v>
      </c>
      <c r="K296" s="111">
        <f t="shared" si="4"/>
        <v>1.5528846601435387</v>
      </c>
    </row>
    <row r="297" spans="9:11" ht="12.75">
      <c r="I297" s="109">
        <v>24807</v>
      </c>
      <c r="J297" s="110">
        <v>2.19352E-11</v>
      </c>
      <c r="K297" s="111">
        <f t="shared" si="4"/>
        <v>0.5454662131810339</v>
      </c>
    </row>
    <row r="298" spans="9:11" ht="12.75">
      <c r="I298" s="109">
        <v>24838</v>
      </c>
      <c r="J298" s="110">
        <v>2.26567E-11</v>
      </c>
      <c r="K298" s="111">
        <f t="shared" si="4"/>
        <v>3.289233743024922</v>
      </c>
    </row>
    <row r="299" spans="9:11" ht="12.75">
      <c r="I299" s="109">
        <v>24869</v>
      </c>
      <c r="J299" s="110">
        <v>2.31869E-11</v>
      </c>
      <c r="K299" s="111">
        <f t="shared" si="4"/>
        <v>2.3401466232946477</v>
      </c>
    </row>
    <row r="300" spans="9:11" ht="12.75">
      <c r="I300" s="109">
        <v>24898</v>
      </c>
      <c r="J300" s="110">
        <v>2.36679E-11</v>
      </c>
      <c r="K300" s="111">
        <f t="shared" si="4"/>
        <v>2.074447209415653</v>
      </c>
    </row>
    <row r="301" spans="9:11" ht="12.75">
      <c r="I301" s="109">
        <v>24929</v>
      </c>
      <c r="J301" s="110">
        <v>2.41929E-11</v>
      </c>
      <c r="K301" s="111">
        <f t="shared" si="4"/>
        <v>2.218194263115869</v>
      </c>
    </row>
    <row r="302" spans="9:11" ht="12.75">
      <c r="I302" s="109">
        <v>24959</v>
      </c>
      <c r="J302" s="110">
        <v>2.45575E-11</v>
      </c>
      <c r="K302" s="111">
        <f t="shared" si="4"/>
        <v>1.5070537223730973</v>
      </c>
    </row>
    <row r="303" spans="9:11" ht="12.75">
      <c r="I303" s="109">
        <v>24990</v>
      </c>
      <c r="J303" s="110">
        <v>2.52169E-11</v>
      </c>
      <c r="K303" s="111">
        <f t="shared" si="4"/>
        <v>2.6851267433574133</v>
      </c>
    </row>
    <row r="304" spans="9:11" ht="12.75">
      <c r="I304" s="109">
        <v>25020</v>
      </c>
      <c r="J304" s="110">
        <v>2.55738E-11</v>
      </c>
      <c r="K304" s="111">
        <f t="shared" si="4"/>
        <v>1.4153206777994143</v>
      </c>
    </row>
    <row r="305" spans="9:11" ht="12.75">
      <c r="I305" s="109">
        <v>25051</v>
      </c>
      <c r="J305" s="112">
        <v>2.5879E-11</v>
      </c>
      <c r="K305" s="111">
        <f t="shared" si="4"/>
        <v>1.1934088794000042</v>
      </c>
    </row>
    <row r="306" spans="9:11" ht="12.75">
      <c r="I306" s="109">
        <v>25082</v>
      </c>
      <c r="J306" s="110">
        <v>2.63522E-11</v>
      </c>
      <c r="K306" s="111">
        <f t="shared" si="4"/>
        <v>1.8285096023803238</v>
      </c>
    </row>
    <row r="307" spans="9:11" ht="12.75">
      <c r="I307" s="109">
        <v>25112</v>
      </c>
      <c r="J307" s="112">
        <v>2.6947E-11</v>
      </c>
      <c r="K307" s="111">
        <f t="shared" si="4"/>
        <v>2.2571170528456808</v>
      </c>
    </row>
    <row r="308" spans="9:11" ht="12.75">
      <c r="I308" s="109">
        <v>25143</v>
      </c>
      <c r="J308" s="110">
        <v>2.73479E-11</v>
      </c>
      <c r="K308" s="111">
        <f t="shared" si="4"/>
        <v>1.4877351838794572</v>
      </c>
    </row>
    <row r="309" spans="9:11" ht="12.75">
      <c r="I309" s="109">
        <v>25173</v>
      </c>
      <c r="J309" s="110">
        <v>2.75263E-11</v>
      </c>
      <c r="K309" s="111">
        <f t="shared" si="4"/>
        <v>0.6523352798569526</v>
      </c>
    </row>
    <row r="310" spans="9:11" ht="12.75">
      <c r="I310" s="109">
        <v>25204</v>
      </c>
      <c r="J310" s="110">
        <v>2.79918E-11</v>
      </c>
      <c r="K310" s="111">
        <f t="shared" si="4"/>
        <v>1.69110995665962</v>
      </c>
    </row>
    <row r="311" spans="9:11" ht="12.75">
      <c r="I311" s="109">
        <v>25235</v>
      </c>
      <c r="J311" s="110">
        <v>2.83901E-11</v>
      </c>
      <c r="K311" s="111">
        <f t="shared" si="4"/>
        <v>1.4229167113225971</v>
      </c>
    </row>
    <row r="312" spans="9:11" ht="12.75">
      <c r="I312" s="109">
        <v>25263</v>
      </c>
      <c r="J312" s="110">
        <v>2.85401E-11</v>
      </c>
      <c r="K312" s="111">
        <f t="shared" si="4"/>
        <v>0.5283531935428076</v>
      </c>
    </row>
    <row r="313" spans="9:11" ht="12.75">
      <c r="I313" s="109">
        <v>25294</v>
      </c>
      <c r="J313" s="110">
        <v>2.88995E-11</v>
      </c>
      <c r="K313" s="111">
        <f t="shared" si="4"/>
        <v>1.2592808013987433</v>
      </c>
    </row>
    <row r="314" spans="9:11" ht="12.75">
      <c r="I314" s="109">
        <v>25324</v>
      </c>
      <c r="J314" s="110">
        <v>2.92306E-11</v>
      </c>
      <c r="K314" s="111">
        <f t="shared" si="4"/>
        <v>1.1456945621896697</v>
      </c>
    </row>
    <row r="315" spans="9:11" ht="12.75">
      <c r="I315" s="109">
        <v>25355</v>
      </c>
      <c r="J315" s="110">
        <v>2.98641E-11</v>
      </c>
      <c r="K315" s="111">
        <f t="shared" si="4"/>
        <v>2.167249389338566</v>
      </c>
    </row>
    <row r="316" spans="9:11" ht="12.75">
      <c r="I316" s="109">
        <v>25385</v>
      </c>
      <c r="J316" s="112">
        <v>3.0552E-11</v>
      </c>
      <c r="K316" s="111">
        <f t="shared" si="4"/>
        <v>2.3034345585502214</v>
      </c>
    </row>
    <row r="317" spans="9:11" ht="12.75">
      <c r="I317" s="109">
        <v>25416</v>
      </c>
      <c r="J317" s="110">
        <v>3.10693E-11</v>
      </c>
      <c r="K317" s="111">
        <f t="shared" si="4"/>
        <v>1.6931788426289618</v>
      </c>
    </row>
    <row r="318" spans="9:11" ht="12.75">
      <c r="I318" s="109">
        <v>25447</v>
      </c>
      <c r="J318" s="110">
        <v>3.17546E-11</v>
      </c>
      <c r="K318" s="111">
        <f t="shared" si="4"/>
        <v>2.205714322498409</v>
      </c>
    </row>
    <row r="319" spans="9:11" ht="12.75">
      <c r="I319" s="109">
        <v>25477</v>
      </c>
      <c r="J319" s="110">
        <v>3.22735E-11</v>
      </c>
      <c r="K319" s="111">
        <f t="shared" si="4"/>
        <v>1.6340939580407277</v>
      </c>
    </row>
    <row r="320" spans="9:11" ht="12.75">
      <c r="I320" s="109">
        <v>25508</v>
      </c>
      <c r="J320" s="110">
        <v>3.27467E-11</v>
      </c>
      <c r="K320" s="111">
        <f t="shared" si="4"/>
        <v>1.4662184144886625</v>
      </c>
    </row>
    <row r="321" spans="9:11" ht="12.75">
      <c r="I321" s="109">
        <v>25538</v>
      </c>
      <c r="J321" s="110">
        <v>3.28414E-11</v>
      </c>
      <c r="K321" s="111">
        <f t="shared" si="4"/>
        <v>0.2891894450433252</v>
      </c>
    </row>
    <row r="322" spans="9:11" ht="12.75">
      <c r="I322" s="109">
        <v>25569</v>
      </c>
      <c r="J322" s="110">
        <v>3.32515E-11</v>
      </c>
      <c r="K322" s="111">
        <f t="shared" si="4"/>
        <v>1.2487287387261237</v>
      </c>
    </row>
    <row r="323" spans="9:11" ht="12.75">
      <c r="I323" s="109">
        <v>25600</v>
      </c>
      <c r="J323" s="110">
        <v>3.37247E-11</v>
      </c>
      <c r="K323" s="111">
        <f t="shared" si="4"/>
        <v>1.4230936950212714</v>
      </c>
    </row>
    <row r="324" spans="9:11" ht="12.75">
      <c r="I324" s="109">
        <v>25628</v>
      </c>
      <c r="J324" s="110">
        <v>3.43714E-11</v>
      </c>
      <c r="K324" s="111">
        <f t="shared" si="4"/>
        <v>1.9175856271516079</v>
      </c>
    </row>
    <row r="325" spans="9:11" ht="12.75">
      <c r="I325" s="109">
        <v>25659</v>
      </c>
      <c r="J325" s="110">
        <v>3.44819E-11</v>
      </c>
      <c r="K325" s="111">
        <f t="shared" si="4"/>
        <v>0.3214882140384123</v>
      </c>
    </row>
    <row r="326" spans="9:11" ht="12.75">
      <c r="I326" s="109">
        <v>25689</v>
      </c>
      <c r="J326" s="110">
        <v>3.50339E-11</v>
      </c>
      <c r="K326" s="111">
        <f t="shared" si="4"/>
        <v>1.6008398609125507</v>
      </c>
    </row>
    <row r="327" spans="9:11" ht="12.75">
      <c r="I327" s="109">
        <v>25720</v>
      </c>
      <c r="J327" s="110">
        <v>3.58069E-11</v>
      </c>
      <c r="K327" s="111">
        <f t="shared" si="4"/>
        <v>2.206434339311336</v>
      </c>
    </row>
    <row r="328" spans="9:11" ht="12.75">
      <c r="I328" s="109">
        <v>25750</v>
      </c>
      <c r="J328" s="112">
        <v>3.6422E-11</v>
      </c>
      <c r="K328" s="111">
        <f t="shared" si="4"/>
        <v>1.717825335340395</v>
      </c>
    </row>
    <row r="329" spans="9:11" ht="12.75">
      <c r="I329" s="109">
        <v>25781</v>
      </c>
      <c r="J329" s="110">
        <v>3.72581E-11</v>
      </c>
      <c r="K329" s="111">
        <f t="shared" si="4"/>
        <v>2.2955905771237184</v>
      </c>
    </row>
    <row r="330" spans="9:11" ht="12.75">
      <c r="I330" s="109">
        <v>25812</v>
      </c>
      <c r="J330" s="110">
        <v>3.79994E-11</v>
      </c>
      <c r="K330" s="111">
        <f t="shared" si="4"/>
        <v>1.989634468746404</v>
      </c>
    </row>
    <row r="331" spans="9:11" ht="12.75">
      <c r="I331" s="109">
        <v>25842</v>
      </c>
      <c r="J331" s="110">
        <v>3.85673E-11</v>
      </c>
      <c r="K331" s="111">
        <f t="shared" si="4"/>
        <v>1.4944972815360336</v>
      </c>
    </row>
    <row r="332" spans="9:11" ht="12.75">
      <c r="I332" s="109">
        <v>25873</v>
      </c>
      <c r="J332" s="112">
        <v>3.8867E-11</v>
      </c>
      <c r="K332" s="111">
        <f t="shared" si="4"/>
        <v>0.7770831766807484</v>
      </c>
    </row>
    <row r="333" spans="9:11" ht="12.75">
      <c r="I333" s="109">
        <v>25903</v>
      </c>
      <c r="J333" s="110">
        <v>3.91667E-11</v>
      </c>
      <c r="K333" s="111">
        <f aca="true" t="shared" si="5" ref="K333:K396">((J333/J332)-1)*100</f>
        <v>0.7710911570226742</v>
      </c>
    </row>
    <row r="334" spans="9:11" ht="12.75">
      <c r="I334" s="109">
        <v>25934</v>
      </c>
      <c r="J334" s="110">
        <v>3.97977E-11</v>
      </c>
      <c r="K334" s="111">
        <f t="shared" si="5"/>
        <v>1.6110624586702427</v>
      </c>
    </row>
    <row r="335" spans="9:11" ht="12.75">
      <c r="I335" s="109">
        <v>25965</v>
      </c>
      <c r="J335" s="110">
        <v>4.04129E-11</v>
      </c>
      <c r="K335" s="111">
        <f t="shared" si="5"/>
        <v>1.5458179744055611</v>
      </c>
    </row>
    <row r="336" spans="9:11" ht="12.75">
      <c r="I336" s="109">
        <v>25993</v>
      </c>
      <c r="J336" s="110">
        <v>4.12173E-11</v>
      </c>
      <c r="K336" s="111">
        <f t="shared" si="5"/>
        <v>1.9904535432992976</v>
      </c>
    </row>
    <row r="337" spans="9:11" ht="12.75">
      <c r="I337" s="109">
        <v>26024</v>
      </c>
      <c r="J337" s="112">
        <v>4.1931E-11</v>
      </c>
      <c r="K337" s="111">
        <f t="shared" si="5"/>
        <v>1.7315544686333117</v>
      </c>
    </row>
    <row r="338" spans="9:11" ht="12.75">
      <c r="I338" s="109">
        <v>26054</v>
      </c>
      <c r="J338" s="110">
        <v>4.27011E-11</v>
      </c>
      <c r="K338" s="111">
        <f t="shared" si="5"/>
        <v>1.8365886814051713</v>
      </c>
    </row>
    <row r="339" spans="9:11" ht="12.75">
      <c r="I339" s="109">
        <v>26085</v>
      </c>
      <c r="J339" s="110">
        <v>4.36763E-11</v>
      </c>
      <c r="K339" s="111">
        <f t="shared" si="5"/>
        <v>2.283781916625105</v>
      </c>
    </row>
    <row r="340" spans="9:11" ht="12.75">
      <c r="I340" s="109">
        <v>26115</v>
      </c>
      <c r="J340" s="112">
        <v>4.4328E-11</v>
      </c>
      <c r="K340" s="111">
        <f t="shared" si="5"/>
        <v>1.4921135718913847</v>
      </c>
    </row>
    <row r="341" spans="9:11" ht="12.75">
      <c r="I341" s="109">
        <v>26146</v>
      </c>
      <c r="J341" s="110">
        <v>4.47392E-11</v>
      </c>
      <c r="K341" s="111">
        <f t="shared" si="5"/>
        <v>0.9276303916260664</v>
      </c>
    </row>
    <row r="342" spans="9:11" ht="12.75">
      <c r="I342" s="109">
        <v>26177</v>
      </c>
      <c r="J342" s="110">
        <v>4.53828E-11</v>
      </c>
      <c r="K342" s="111">
        <f t="shared" si="5"/>
        <v>1.4385594735712548</v>
      </c>
    </row>
    <row r="343" spans="9:11" ht="12.75">
      <c r="I343" s="109">
        <v>26207</v>
      </c>
      <c r="J343" s="110">
        <v>4.59354E-11</v>
      </c>
      <c r="K343" s="111">
        <f t="shared" si="5"/>
        <v>1.2176419260160332</v>
      </c>
    </row>
    <row r="344" spans="9:11" ht="12.75">
      <c r="I344" s="109">
        <v>26238</v>
      </c>
      <c r="J344" s="110">
        <v>4.64034E-11</v>
      </c>
      <c r="K344" s="111">
        <f t="shared" si="5"/>
        <v>1.0188220849279617</v>
      </c>
    </row>
    <row r="345" spans="9:11" ht="12.75">
      <c r="I345" s="109">
        <v>26268</v>
      </c>
      <c r="J345" s="110">
        <v>4.67921E-11</v>
      </c>
      <c r="K345" s="111">
        <f t="shared" si="5"/>
        <v>0.837654137412347</v>
      </c>
    </row>
    <row r="346" spans="9:11" ht="12.75">
      <c r="I346" s="109">
        <v>26299</v>
      </c>
      <c r="J346" s="112">
        <v>4.757E-11</v>
      </c>
      <c r="K346" s="111">
        <f t="shared" si="5"/>
        <v>1.662460116130715</v>
      </c>
    </row>
    <row r="347" spans="9:11" ht="12.75">
      <c r="I347" s="109">
        <v>26330</v>
      </c>
      <c r="J347" s="110">
        <v>4.85049E-11</v>
      </c>
      <c r="K347" s="111">
        <f t="shared" si="5"/>
        <v>1.9653142737019236</v>
      </c>
    </row>
    <row r="348" spans="9:11" ht="12.75">
      <c r="I348" s="109">
        <v>26359</v>
      </c>
      <c r="J348" s="110">
        <v>4.92894E-11</v>
      </c>
      <c r="K348" s="111">
        <f t="shared" si="5"/>
        <v>1.6173623695750372</v>
      </c>
    </row>
    <row r="349" spans="9:11" ht="12.75">
      <c r="I349" s="109">
        <v>26390</v>
      </c>
      <c r="J349" s="110">
        <v>4.98195E-11</v>
      </c>
      <c r="K349" s="111">
        <f t="shared" si="5"/>
        <v>1.0754847898331032</v>
      </c>
    </row>
    <row r="350" spans="9:11" ht="12.75">
      <c r="I350" s="109">
        <v>26420</v>
      </c>
      <c r="J350" s="110">
        <v>5.02486E-11</v>
      </c>
      <c r="K350" s="111">
        <f t="shared" si="5"/>
        <v>0.8613093266692795</v>
      </c>
    </row>
    <row r="351" spans="9:11" ht="12.75">
      <c r="I351" s="109">
        <v>26451</v>
      </c>
      <c r="J351" s="110">
        <v>5.07881E-11</v>
      </c>
      <c r="K351" s="111">
        <f t="shared" si="5"/>
        <v>1.0736617537603133</v>
      </c>
    </row>
    <row r="352" spans="9:11" ht="12.75">
      <c r="I352" s="109">
        <v>26481</v>
      </c>
      <c r="J352" s="110">
        <v>5.14882E-11</v>
      </c>
      <c r="K352" s="111">
        <f t="shared" si="5"/>
        <v>1.3784725161996692</v>
      </c>
    </row>
    <row r="353" spans="9:11" ht="12.75">
      <c r="I353" s="109">
        <v>26512</v>
      </c>
      <c r="J353" s="112">
        <v>5.2223E-11</v>
      </c>
      <c r="K353" s="111">
        <f t="shared" si="5"/>
        <v>1.4271231078188729</v>
      </c>
    </row>
    <row r="354" spans="9:11" ht="12.75">
      <c r="I354" s="109">
        <v>26543</v>
      </c>
      <c r="J354" s="112">
        <v>5.2807E-11</v>
      </c>
      <c r="K354" s="111">
        <f t="shared" si="5"/>
        <v>1.1182812170882572</v>
      </c>
    </row>
    <row r="355" spans="9:11" ht="12.75">
      <c r="I355" s="109">
        <v>26573</v>
      </c>
      <c r="J355" s="110">
        <v>5.33018E-11</v>
      </c>
      <c r="K355" s="111">
        <f t="shared" si="5"/>
        <v>0.9369969890355323</v>
      </c>
    </row>
    <row r="356" spans="9:11" ht="12.75">
      <c r="I356" s="109">
        <v>26604</v>
      </c>
      <c r="J356" s="110">
        <v>5.37651E-11</v>
      </c>
      <c r="K356" s="111">
        <f t="shared" si="5"/>
        <v>0.8692014153368177</v>
      </c>
    </row>
    <row r="357" spans="9:11" ht="12.75">
      <c r="I357" s="109">
        <v>26634</v>
      </c>
      <c r="J357" s="110">
        <v>5.41486E-11</v>
      </c>
      <c r="K357" s="111">
        <f t="shared" si="5"/>
        <v>0.713287987932687</v>
      </c>
    </row>
    <row r="358" spans="9:11" ht="12.75">
      <c r="I358" s="109">
        <v>26665</v>
      </c>
      <c r="J358" s="110">
        <v>5.50444E-11</v>
      </c>
      <c r="K358" s="111">
        <f t="shared" si="5"/>
        <v>1.6543364002024052</v>
      </c>
    </row>
    <row r="359" spans="9:11" ht="12.75">
      <c r="I359" s="109">
        <v>26696</v>
      </c>
      <c r="J359" s="110">
        <v>5.56851E-11</v>
      </c>
      <c r="K359" s="111">
        <f t="shared" si="5"/>
        <v>1.1639694501166309</v>
      </c>
    </row>
    <row r="360" spans="9:11" ht="12.75">
      <c r="I360" s="109">
        <v>26724</v>
      </c>
      <c r="J360" s="110">
        <v>5.64852E-11</v>
      </c>
      <c r="K360" s="111">
        <f t="shared" si="5"/>
        <v>1.4368296007370107</v>
      </c>
    </row>
    <row r="361" spans="9:11" ht="12.75">
      <c r="I361" s="109">
        <v>26755</v>
      </c>
      <c r="J361" s="110">
        <v>5.73053E-11</v>
      </c>
      <c r="K361" s="111">
        <f t="shared" si="5"/>
        <v>1.4518847414898062</v>
      </c>
    </row>
    <row r="362" spans="9:11" ht="12.75">
      <c r="I362" s="109">
        <v>26785</v>
      </c>
      <c r="J362" s="110">
        <v>5.79122E-11</v>
      </c>
      <c r="K362" s="111">
        <f t="shared" si="5"/>
        <v>1.0590643448337156</v>
      </c>
    </row>
    <row r="363" spans="9:11" ht="12.75">
      <c r="I363" s="109">
        <v>26816</v>
      </c>
      <c r="J363" s="110">
        <v>5.84534E-11</v>
      </c>
      <c r="K363" s="111">
        <f t="shared" si="5"/>
        <v>0.9345181153539217</v>
      </c>
    </row>
    <row r="364" spans="9:11" ht="12.75">
      <c r="I364" s="109">
        <v>26846</v>
      </c>
      <c r="J364" s="110">
        <v>5.90555E-11</v>
      </c>
      <c r="K364" s="111">
        <f t="shared" si="5"/>
        <v>1.0300512887188695</v>
      </c>
    </row>
    <row r="365" spans="9:11" ht="12.75">
      <c r="I365" s="109">
        <v>26877</v>
      </c>
      <c r="J365" s="110">
        <v>5.96499E-11</v>
      </c>
      <c r="K365" s="111">
        <f t="shared" si="5"/>
        <v>1.0065108245633336</v>
      </c>
    </row>
    <row r="366" spans="9:11" ht="12.75">
      <c r="I366" s="109">
        <v>26908</v>
      </c>
      <c r="J366" s="110">
        <v>6.02665E-11</v>
      </c>
      <c r="K366" s="111">
        <f t="shared" si="5"/>
        <v>1.0336982962251273</v>
      </c>
    </row>
    <row r="367" spans="9:11" ht="12.75">
      <c r="I367" s="109">
        <v>26938</v>
      </c>
      <c r="J367" s="110">
        <v>6.11495E-11</v>
      </c>
      <c r="K367" s="111">
        <f t="shared" si="5"/>
        <v>1.4651589191341907</v>
      </c>
    </row>
    <row r="368" spans="9:11" ht="12.75">
      <c r="I368" s="109">
        <v>26969</v>
      </c>
      <c r="J368" s="110">
        <v>6.19071E-11</v>
      </c>
      <c r="K368" s="111">
        <f t="shared" si="5"/>
        <v>1.2389308170958069</v>
      </c>
    </row>
    <row r="369" spans="9:11" ht="12.75">
      <c r="I369" s="109">
        <v>26999</v>
      </c>
      <c r="J369" s="110">
        <v>6.25654E-11</v>
      </c>
      <c r="K369" s="111">
        <f t="shared" si="5"/>
        <v>1.0633675297340828</v>
      </c>
    </row>
    <row r="370" spans="9:11" ht="12.75">
      <c r="I370" s="109">
        <v>27030</v>
      </c>
      <c r="J370" s="110">
        <v>6.44014E-11</v>
      </c>
      <c r="K370" s="111">
        <f t="shared" si="5"/>
        <v>2.9345293085315527</v>
      </c>
    </row>
    <row r="371" spans="9:11" ht="12.75">
      <c r="I371" s="109">
        <v>27061</v>
      </c>
      <c r="J371" s="110">
        <v>6.61133E-11</v>
      </c>
      <c r="K371" s="111">
        <f t="shared" si="5"/>
        <v>2.6581720273161746</v>
      </c>
    </row>
    <row r="372" spans="9:11" ht="12.75">
      <c r="I372" s="109">
        <v>27089</v>
      </c>
      <c r="J372" s="110">
        <v>6.90954E-11</v>
      </c>
      <c r="K372" s="111">
        <f t="shared" si="5"/>
        <v>4.510590153569716</v>
      </c>
    </row>
    <row r="373" spans="9:11" ht="12.75">
      <c r="I373" s="109">
        <v>27120</v>
      </c>
      <c r="J373" s="110">
        <v>7.26445E-11</v>
      </c>
      <c r="K373" s="111">
        <f t="shared" si="5"/>
        <v>5.136521389267568</v>
      </c>
    </row>
    <row r="374" spans="9:11" ht="12.75">
      <c r="I374" s="109">
        <v>27150</v>
      </c>
      <c r="J374" s="110">
        <v>7.51937E-11</v>
      </c>
      <c r="K374" s="111">
        <f t="shared" si="5"/>
        <v>3.5091438443378475</v>
      </c>
    </row>
    <row r="375" spans="9:11" ht="12.75">
      <c r="I375" s="109">
        <v>27181</v>
      </c>
      <c r="J375" s="112">
        <v>7.6683E-11</v>
      </c>
      <c r="K375" s="111">
        <f t="shared" si="5"/>
        <v>1.9806180570978604</v>
      </c>
    </row>
    <row r="376" spans="9:11" ht="12.75">
      <c r="I376" s="109">
        <v>27211</v>
      </c>
      <c r="J376" s="110">
        <v>7.75941E-11</v>
      </c>
      <c r="K376" s="111">
        <f t="shared" si="5"/>
        <v>1.1881381792574697</v>
      </c>
    </row>
    <row r="377" spans="9:11" ht="12.75">
      <c r="I377" s="109">
        <v>27242</v>
      </c>
      <c r="J377" s="110">
        <v>7.85942E-11</v>
      </c>
      <c r="K377" s="111">
        <f t="shared" si="5"/>
        <v>1.2888866550420763</v>
      </c>
    </row>
    <row r="378" spans="9:11" ht="12.75">
      <c r="I378" s="109">
        <v>27273</v>
      </c>
      <c r="J378" s="110">
        <v>7.98967E-11</v>
      </c>
      <c r="K378" s="111">
        <f t="shared" si="5"/>
        <v>1.6572469724228878</v>
      </c>
    </row>
    <row r="379" spans="9:11" ht="12.75">
      <c r="I379" s="109">
        <v>27303</v>
      </c>
      <c r="J379" s="110">
        <v>8.10984E-11</v>
      </c>
      <c r="K379" s="111">
        <f t="shared" si="5"/>
        <v>1.504067126677322</v>
      </c>
    </row>
    <row r="380" spans="9:11" ht="12.75">
      <c r="I380" s="109">
        <v>27334</v>
      </c>
      <c r="J380" s="110">
        <v>8.23706E-11</v>
      </c>
      <c r="K380" s="111">
        <f t="shared" si="5"/>
        <v>1.5687115898710635</v>
      </c>
    </row>
    <row r="381" spans="9:11" ht="12.75">
      <c r="I381" s="109">
        <v>27364</v>
      </c>
      <c r="J381" s="110">
        <v>8.41793E-11</v>
      </c>
      <c r="K381" s="111">
        <f t="shared" si="5"/>
        <v>2.1958077275144205</v>
      </c>
    </row>
    <row r="382" spans="9:11" ht="12.75">
      <c r="I382" s="109">
        <v>27395</v>
      </c>
      <c r="J382" s="110">
        <v>8.60605E-11</v>
      </c>
      <c r="K382" s="111">
        <f t="shared" si="5"/>
        <v>2.2347536745969787</v>
      </c>
    </row>
    <row r="383" spans="9:11" ht="12.75">
      <c r="I383" s="109">
        <v>27426</v>
      </c>
      <c r="J383" s="110">
        <v>8.80153E-11</v>
      </c>
      <c r="K383" s="111">
        <f t="shared" si="5"/>
        <v>2.271425334503041</v>
      </c>
    </row>
    <row r="384" spans="9:11" ht="12.75">
      <c r="I384" s="109">
        <v>27454</v>
      </c>
      <c r="J384" s="112">
        <v>8.9399E-11</v>
      </c>
      <c r="K384" s="111">
        <f t="shared" si="5"/>
        <v>1.5721130303481434</v>
      </c>
    </row>
    <row r="385" spans="9:11" ht="12.75">
      <c r="I385" s="109">
        <v>27485</v>
      </c>
      <c r="J385" s="110">
        <v>9.10034E-11</v>
      </c>
      <c r="K385" s="111">
        <f t="shared" si="5"/>
        <v>1.7946509468785843</v>
      </c>
    </row>
    <row r="386" spans="9:11" ht="12.75">
      <c r="I386" s="109">
        <v>27515</v>
      </c>
      <c r="J386" s="110">
        <v>9.29392E-11</v>
      </c>
      <c r="K386" s="111">
        <f t="shared" si="5"/>
        <v>2.127173270449245</v>
      </c>
    </row>
    <row r="387" spans="9:11" ht="12.75">
      <c r="I387" s="109">
        <v>27546</v>
      </c>
      <c r="J387" s="110">
        <v>9.50065E-11</v>
      </c>
      <c r="K387" s="111">
        <f t="shared" si="5"/>
        <v>2.2243574293731916</v>
      </c>
    </row>
    <row r="388" spans="9:11" ht="12.75">
      <c r="I388" s="109">
        <v>27576</v>
      </c>
      <c r="J388" s="110">
        <v>9.70126E-11</v>
      </c>
      <c r="K388" s="111">
        <f t="shared" si="5"/>
        <v>2.1115397367548416</v>
      </c>
    </row>
    <row r="389" spans="9:11" ht="12.75">
      <c r="I389" s="109">
        <v>27607</v>
      </c>
      <c r="J389" s="110">
        <v>9.97171E-11</v>
      </c>
      <c r="K389" s="111">
        <f t="shared" si="5"/>
        <v>2.7877822056104007</v>
      </c>
    </row>
    <row r="390" spans="9:11" ht="12.75">
      <c r="I390" s="109">
        <v>27638</v>
      </c>
      <c r="J390" s="112">
        <v>1.02019E-10</v>
      </c>
      <c r="K390" s="111">
        <f t="shared" si="5"/>
        <v>2.3084305500260305</v>
      </c>
    </row>
    <row r="391" spans="9:11" ht="12.75">
      <c r="I391" s="109">
        <v>27668</v>
      </c>
      <c r="J391" s="112">
        <v>1.04317E-10</v>
      </c>
      <c r="K391" s="111">
        <f t="shared" si="5"/>
        <v>2.2525215891157524</v>
      </c>
    </row>
    <row r="392" spans="9:11" ht="12.75">
      <c r="I392" s="109">
        <v>27699</v>
      </c>
      <c r="J392" s="112">
        <v>1.06564E-10</v>
      </c>
      <c r="K392" s="111">
        <f t="shared" si="5"/>
        <v>2.1540113308473163</v>
      </c>
    </row>
    <row r="393" spans="9:11" ht="12.75">
      <c r="I393" s="109">
        <v>27729</v>
      </c>
      <c r="J393" s="112">
        <v>1.08888E-10</v>
      </c>
      <c r="K393" s="111">
        <f t="shared" si="5"/>
        <v>2.1808490672271974</v>
      </c>
    </row>
    <row r="394" spans="9:11" ht="12.75">
      <c r="I394" s="109">
        <v>27760</v>
      </c>
      <c r="J394" s="112">
        <v>1.12256E-10</v>
      </c>
      <c r="K394" s="111">
        <f t="shared" si="5"/>
        <v>3.0930864741752995</v>
      </c>
    </row>
    <row r="395" spans="9:11" ht="12.75">
      <c r="I395" s="109">
        <v>27791</v>
      </c>
      <c r="J395" s="112">
        <v>1.16914E-10</v>
      </c>
      <c r="K395" s="111">
        <f t="shared" si="5"/>
        <v>4.149444127708102</v>
      </c>
    </row>
    <row r="396" spans="9:11" ht="12.75">
      <c r="I396" s="109">
        <v>27820</v>
      </c>
      <c r="J396" s="112">
        <v>1.21228E-10</v>
      </c>
      <c r="K396" s="111">
        <f t="shared" si="5"/>
        <v>3.689891715277893</v>
      </c>
    </row>
    <row r="397" spans="9:11" ht="12.75">
      <c r="I397" s="109">
        <v>27851</v>
      </c>
      <c r="J397" s="112">
        <v>1.25782E-10</v>
      </c>
      <c r="K397" s="111">
        <f aca="true" t="shared" si="6" ref="K397:K460">((J397/J396)-1)*100</f>
        <v>3.75655789091629</v>
      </c>
    </row>
    <row r="398" spans="9:11" ht="12.75">
      <c r="I398" s="109">
        <v>27881</v>
      </c>
      <c r="J398" s="112">
        <v>1.30066E-10</v>
      </c>
      <c r="K398" s="111">
        <f t="shared" si="6"/>
        <v>3.4058927350495205</v>
      </c>
    </row>
    <row r="399" spans="9:11" ht="12.75">
      <c r="I399" s="109">
        <v>27912</v>
      </c>
      <c r="J399" s="112">
        <v>1.33539E-10</v>
      </c>
      <c r="K399" s="111">
        <f t="shared" si="6"/>
        <v>2.6701828302554187</v>
      </c>
    </row>
    <row r="400" spans="9:11" ht="12.75">
      <c r="I400" s="109">
        <v>27942</v>
      </c>
      <c r="J400" s="112">
        <v>1.38623E-10</v>
      </c>
      <c r="K400" s="111">
        <f t="shared" si="6"/>
        <v>3.807127505822283</v>
      </c>
    </row>
    <row r="401" spans="9:11" ht="12.75">
      <c r="I401" s="109">
        <v>27973</v>
      </c>
      <c r="J401" s="112">
        <v>1.44301E-10</v>
      </c>
      <c r="K401" s="111">
        <f t="shared" si="6"/>
        <v>4.096001385051529</v>
      </c>
    </row>
    <row r="402" spans="9:11" ht="12.75">
      <c r="I402" s="109">
        <v>28004</v>
      </c>
      <c r="J402" s="112">
        <v>1.49255E-10</v>
      </c>
      <c r="K402" s="111">
        <f t="shared" si="6"/>
        <v>3.43310164170727</v>
      </c>
    </row>
    <row r="403" spans="9:11" ht="12.75">
      <c r="I403" s="109">
        <v>28034</v>
      </c>
      <c r="J403" s="112">
        <v>1.52771E-10</v>
      </c>
      <c r="K403" s="111">
        <f t="shared" si="6"/>
        <v>2.3556999765502074</v>
      </c>
    </row>
    <row r="404" spans="9:11" ht="12.75">
      <c r="I404" s="109">
        <v>28065</v>
      </c>
      <c r="J404" s="112">
        <v>1.55681E-10</v>
      </c>
      <c r="K404" s="111">
        <f t="shared" si="6"/>
        <v>1.9048117771043094</v>
      </c>
    </row>
    <row r="405" spans="9:11" ht="12.75">
      <c r="I405" s="109">
        <v>28095</v>
      </c>
      <c r="J405" s="112">
        <v>1.59255E-10</v>
      </c>
      <c r="K405" s="111">
        <f t="shared" si="6"/>
        <v>2.295720094295395</v>
      </c>
    </row>
    <row r="406" spans="9:11" ht="12.75">
      <c r="I406" s="109">
        <v>28126</v>
      </c>
      <c r="J406" s="112">
        <v>1.65206E-10</v>
      </c>
      <c r="K406" s="111">
        <f t="shared" si="6"/>
        <v>3.736774355593231</v>
      </c>
    </row>
    <row r="407" spans="9:11" ht="12.75">
      <c r="I407" s="109">
        <v>28157</v>
      </c>
      <c r="J407" s="112">
        <v>1.7044E-10</v>
      </c>
      <c r="K407" s="111">
        <f t="shared" si="6"/>
        <v>3.16816580511603</v>
      </c>
    </row>
    <row r="408" spans="9:11" ht="12.75">
      <c r="I408" s="109">
        <v>28185</v>
      </c>
      <c r="J408" s="112">
        <v>1.77516E-10</v>
      </c>
      <c r="K408" s="111">
        <f t="shared" si="6"/>
        <v>4.15160760384885</v>
      </c>
    </row>
    <row r="409" spans="9:11" ht="12.75">
      <c r="I409" s="109">
        <v>28216</v>
      </c>
      <c r="J409" s="112">
        <v>1.84752E-10</v>
      </c>
      <c r="K409" s="111">
        <f t="shared" si="6"/>
        <v>4.076252281484494</v>
      </c>
    </row>
    <row r="410" spans="9:11" ht="12.75">
      <c r="I410" s="109">
        <v>28246</v>
      </c>
      <c r="J410" s="112">
        <v>1.9137E-10</v>
      </c>
      <c r="K410" s="111">
        <f t="shared" si="6"/>
        <v>3.5820992465575463</v>
      </c>
    </row>
    <row r="411" spans="9:11" ht="12.75">
      <c r="I411" s="109">
        <v>28277</v>
      </c>
      <c r="J411" s="112">
        <v>1.95127E-10</v>
      </c>
      <c r="K411" s="111">
        <f t="shared" si="6"/>
        <v>1.9632126247583148</v>
      </c>
    </row>
    <row r="412" spans="9:11" ht="12.75">
      <c r="I412" s="109">
        <v>28307</v>
      </c>
      <c r="J412" s="112">
        <v>1.99157E-10</v>
      </c>
      <c r="K412" s="111">
        <f t="shared" si="6"/>
        <v>2.0653215598046337</v>
      </c>
    </row>
    <row r="413" spans="9:11" ht="12.75">
      <c r="I413" s="109">
        <v>28338</v>
      </c>
      <c r="J413" s="112">
        <v>2.01743E-10</v>
      </c>
      <c r="K413" s="111">
        <f t="shared" si="6"/>
        <v>1.2984730639646225</v>
      </c>
    </row>
    <row r="414" spans="9:11" ht="12.75">
      <c r="I414" s="109">
        <v>28369</v>
      </c>
      <c r="J414" s="112">
        <v>2.05317E-10</v>
      </c>
      <c r="K414" s="111">
        <f t="shared" si="6"/>
        <v>1.7715608472165023</v>
      </c>
    </row>
    <row r="415" spans="9:11" ht="12.75">
      <c r="I415" s="109">
        <v>28399</v>
      </c>
      <c r="J415" s="112">
        <v>2.10945E-10</v>
      </c>
      <c r="K415" s="111">
        <f t="shared" si="6"/>
        <v>2.7411271351130084</v>
      </c>
    </row>
    <row r="416" spans="9:11" ht="12.75">
      <c r="I416" s="109">
        <v>28430</v>
      </c>
      <c r="J416" s="112">
        <v>2.16452E-10</v>
      </c>
      <c r="K416" s="111">
        <f t="shared" si="6"/>
        <v>2.6106331034155827</v>
      </c>
    </row>
    <row r="417" spans="9:11" ht="12.75">
      <c r="I417" s="109">
        <v>28460</v>
      </c>
      <c r="J417" s="112">
        <v>2.21014E-10</v>
      </c>
      <c r="K417" s="111">
        <f t="shared" si="6"/>
        <v>2.107626633156534</v>
      </c>
    </row>
    <row r="418" spans="9:11" ht="12.75">
      <c r="I418" s="109">
        <v>28491</v>
      </c>
      <c r="J418" s="112">
        <v>2.26892E-10</v>
      </c>
      <c r="K418" s="111">
        <f t="shared" si="6"/>
        <v>2.6595600278715326</v>
      </c>
    </row>
    <row r="419" spans="9:11" ht="12.75">
      <c r="I419" s="109">
        <v>28522</v>
      </c>
      <c r="J419" s="112">
        <v>2.34606E-10</v>
      </c>
      <c r="K419" s="111">
        <f t="shared" si="6"/>
        <v>3.3998554378294576</v>
      </c>
    </row>
    <row r="420" spans="9:11" ht="12.75">
      <c r="I420" s="109">
        <v>28550</v>
      </c>
      <c r="J420" s="112">
        <v>2.42337E-10</v>
      </c>
      <c r="K420" s="111">
        <f t="shared" si="6"/>
        <v>3.295312140354456</v>
      </c>
    </row>
    <row r="421" spans="9:11" ht="12.75">
      <c r="I421" s="109">
        <v>28581</v>
      </c>
      <c r="J421" s="112">
        <v>2.5047E-10</v>
      </c>
      <c r="K421" s="111">
        <f t="shared" si="6"/>
        <v>3.3560702657869035</v>
      </c>
    </row>
    <row r="422" spans="9:11" ht="12.75">
      <c r="I422" s="109">
        <v>28611</v>
      </c>
      <c r="J422" s="112">
        <v>2.58507E-10</v>
      </c>
      <c r="K422" s="111">
        <f t="shared" si="6"/>
        <v>3.208767517067912</v>
      </c>
    </row>
    <row r="423" spans="9:11" ht="12.75">
      <c r="I423" s="109">
        <v>28642</v>
      </c>
      <c r="J423" s="112">
        <v>2.67893E-10</v>
      </c>
      <c r="K423" s="111">
        <f t="shared" si="6"/>
        <v>3.6308494547536485</v>
      </c>
    </row>
    <row r="424" spans="9:11" ht="12.75">
      <c r="I424" s="109">
        <v>28672</v>
      </c>
      <c r="J424" s="112">
        <v>2.75454E-10</v>
      </c>
      <c r="K424" s="111">
        <f t="shared" si="6"/>
        <v>2.822395508654574</v>
      </c>
    </row>
    <row r="425" spans="9:11" ht="12.75">
      <c r="I425" s="109">
        <v>28703</v>
      </c>
      <c r="J425" s="112">
        <v>2.828E-10</v>
      </c>
      <c r="K425" s="111">
        <f t="shared" si="6"/>
        <v>2.6668699673992657</v>
      </c>
    </row>
    <row r="426" spans="9:11" ht="12.75">
      <c r="I426" s="109">
        <v>28734</v>
      </c>
      <c r="J426" s="112">
        <v>2.90021E-10</v>
      </c>
      <c r="K426" s="111">
        <f t="shared" si="6"/>
        <v>2.553394625176808</v>
      </c>
    </row>
    <row r="427" spans="9:11" ht="12.75">
      <c r="I427" s="109">
        <v>28764</v>
      </c>
      <c r="J427" s="112">
        <v>2.98346E-10</v>
      </c>
      <c r="K427" s="111">
        <f t="shared" si="6"/>
        <v>2.8704817926977544</v>
      </c>
    </row>
    <row r="428" spans="9:11" ht="12.75">
      <c r="I428" s="109">
        <v>28795</v>
      </c>
      <c r="J428" s="112">
        <v>3.0655E-10</v>
      </c>
      <c r="K428" s="111">
        <f t="shared" si="6"/>
        <v>2.7498273816307206</v>
      </c>
    </row>
    <row r="429" spans="9:11" ht="12.75">
      <c r="I429" s="109">
        <v>28825</v>
      </c>
      <c r="J429" s="112">
        <v>3.11207E-10</v>
      </c>
      <c r="K429" s="111">
        <f t="shared" si="6"/>
        <v>1.5191648996901064</v>
      </c>
    </row>
    <row r="430" spans="9:11" ht="12.75">
      <c r="I430" s="109">
        <v>28856</v>
      </c>
      <c r="J430" s="112">
        <v>3.22651E-10</v>
      </c>
      <c r="K430" s="111">
        <f t="shared" si="6"/>
        <v>3.677295176522377</v>
      </c>
    </row>
    <row r="431" spans="9:11" ht="12.75">
      <c r="I431" s="109">
        <v>28887</v>
      </c>
      <c r="J431" s="112">
        <v>3.34743E-10</v>
      </c>
      <c r="K431" s="111">
        <f t="shared" si="6"/>
        <v>3.747702626057259</v>
      </c>
    </row>
    <row r="432" spans="9:11" ht="12.75">
      <c r="I432" s="109">
        <v>28915</v>
      </c>
      <c r="J432" s="112">
        <v>3.54071E-10</v>
      </c>
      <c r="K432" s="111">
        <f t="shared" si="6"/>
        <v>5.773981830837394</v>
      </c>
    </row>
    <row r="433" spans="9:11" ht="12.75">
      <c r="I433" s="109">
        <v>28946</v>
      </c>
      <c r="J433" s="112">
        <v>3.67434E-10</v>
      </c>
      <c r="K433" s="111">
        <f t="shared" si="6"/>
        <v>3.774101804440333</v>
      </c>
    </row>
    <row r="434" spans="9:11" ht="12.75">
      <c r="I434" s="109">
        <v>28976</v>
      </c>
      <c r="J434" s="112">
        <v>3.76031E-10</v>
      </c>
      <c r="K434" s="111">
        <f t="shared" si="6"/>
        <v>2.339739926081963</v>
      </c>
    </row>
    <row r="435" spans="9:11" ht="12.75">
      <c r="I435" s="109">
        <v>29007</v>
      </c>
      <c r="J435" s="112">
        <v>3.88988E-10</v>
      </c>
      <c r="K435" s="111">
        <f t="shared" si="6"/>
        <v>3.445726549140904</v>
      </c>
    </row>
    <row r="436" spans="9:11" ht="12.75">
      <c r="I436" s="109">
        <v>29037</v>
      </c>
      <c r="J436" s="112">
        <v>4.05941E-10</v>
      </c>
      <c r="K436" s="111">
        <f t="shared" si="6"/>
        <v>4.358232130554152</v>
      </c>
    </row>
    <row r="437" spans="9:11" ht="12.75">
      <c r="I437" s="109">
        <v>29068</v>
      </c>
      <c r="J437" s="112">
        <v>4.29626E-10</v>
      </c>
      <c r="K437" s="111">
        <f t="shared" si="6"/>
        <v>5.834591726383875</v>
      </c>
    </row>
    <row r="438" spans="9:11" ht="12.75">
      <c r="I438" s="109">
        <v>29099</v>
      </c>
      <c r="J438" s="112">
        <v>4.6268E-10</v>
      </c>
      <c r="K438" s="111">
        <f t="shared" si="6"/>
        <v>7.693668446509294</v>
      </c>
    </row>
    <row r="439" spans="9:11" ht="12.75">
      <c r="I439" s="109">
        <v>29129</v>
      </c>
      <c r="J439" s="112">
        <v>4.86968E-10</v>
      </c>
      <c r="K439" s="111">
        <f t="shared" si="6"/>
        <v>5.249416443330168</v>
      </c>
    </row>
    <row r="440" spans="9:11" ht="12.75">
      <c r="I440" s="109">
        <v>29160</v>
      </c>
      <c r="J440" s="112">
        <v>5.14074E-10</v>
      </c>
      <c r="K440" s="111">
        <f t="shared" si="6"/>
        <v>5.566279509125849</v>
      </c>
    </row>
    <row r="441" spans="9:11" ht="12.75">
      <c r="I441" s="109">
        <v>29190</v>
      </c>
      <c r="J441" s="112">
        <v>5.51602E-10</v>
      </c>
      <c r="K441" s="111">
        <f t="shared" si="6"/>
        <v>7.300116325665162</v>
      </c>
    </row>
    <row r="442" spans="9:12" ht="12.75">
      <c r="I442" s="109">
        <v>29221</v>
      </c>
      <c r="J442" s="112">
        <v>5.86024E-10</v>
      </c>
      <c r="K442" s="111">
        <f t="shared" si="6"/>
        <v>6.240368961678899</v>
      </c>
      <c r="L442" s="1">
        <v>100</v>
      </c>
    </row>
    <row r="443" spans="9:12" ht="12.75">
      <c r="I443" s="109">
        <v>29252</v>
      </c>
      <c r="J443" s="112">
        <v>6.10618E-10</v>
      </c>
      <c r="K443" s="111">
        <f t="shared" si="6"/>
        <v>4.196756446834926</v>
      </c>
      <c r="L443" s="31">
        <f aca="true" t="shared" si="7" ref="L443:L459">L442*J443/J442</f>
        <v>104.19675644683493</v>
      </c>
    </row>
    <row r="444" spans="9:12" ht="12.75">
      <c r="I444" s="109">
        <v>29281</v>
      </c>
      <c r="J444" s="112">
        <v>6.50752E-10</v>
      </c>
      <c r="K444" s="111">
        <f t="shared" si="6"/>
        <v>6.572685377764809</v>
      </c>
      <c r="L444" s="31">
        <f t="shared" si="7"/>
        <v>111.04528142192126</v>
      </c>
    </row>
    <row r="445" spans="9:12" ht="12.75">
      <c r="I445" s="109">
        <v>29312</v>
      </c>
      <c r="J445" s="112">
        <v>6.88006E-10</v>
      </c>
      <c r="K445" s="111">
        <f t="shared" si="6"/>
        <v>5.724761506687637</v>
      </c>
      <c r="L445" s="31">
        <f t="shared" si="7"/>
        <v>117.40235894775638</v>
      </c>
    </row>
    <row r="446" spans="9:12" ht="12.75">
      <c r="I446" s="109">
        <v>29342</v>
      </c>
      <c r="J446" s="112">
        <v>7.31977E-10</v>
      </c>
      <c r="K446" s="111">
        <f t="shared" si="6"/>
        <v>6.391077984785021</v>
      </c>
      <c r="L446" s="31">
        <f t="shared" si="7"/>
        <v>124.90563526408474</v>
      </c>
    </row>
    <row r="447" spans="9:14" ht="12.75">
      <c r="I447" s="109">
        <v>29373</v>
      </c>
      <c r="J447" s="112">
        <v>7.749E-10</v>
      </c>
      <c r="K447" s="111">
        <f t="shared" si="6"/>
        <v>5.8639820650102426</v>
      </c>
      <c r="L447" s="31">
        <f t="shared" si="7"/>
        <v>132.23007931415776</v>
      </c>
      <c r="M447" s="118">
        <f>AVERAGE(L442:L453)</f>
        <v>142.20299282395712</v>
      </c>
      <c r="N447">
        <v>100</v>
      </c>
    </row>
    <row r="448" spans="9:14" ht="12.75">
      <c r="I448" s="109">
        <v>29403</v>
      </c>
      <c r="J448" s="112">
        <v>8.40351E-10</v>
      </c>
      <c r="K448" s="111">
        <f t="shared" si="6"/>
        <v>8.446380178087498</v>
      </c>
      <c r="L448" s="31">
        <f t="shared" si="7"/>
        <v>143.39873452281816</v>
      </c>
      <c r="M448" s="115">
        <f aca="true" t="shared" si="8" ref="M448:M489">AVERAGE(L443:L454)</f>
        <v>151.44274523455235</v>
      </c>
      <c r="N448">
        <f>N447*M448/M447</f>
        <v>106.49757943001507</v>
      </c>
    </row>
    <row r="449" spans="9:14" ht="12.75">
      <c r="I449" s="109">
        <v>29434</v>
      </c>
      <c r="J449" s="112">
        <v>8.98479E-10</v>
      </c>
      <c r="K449" s="111">
        <f>((J449/J448)-1)*100</f>
        <v>6.917109636330521</v>
      </c>
      <c r="L449" s="31">
        <f t="shared" si="7"/>
        <v>153.31778220687204</v>
      </c>
      <c r="M449" s="115">
        <f t="shared" si="8"/>
        <v>161.82303682670556</v>
      </c>
      <c r="N449">
        <f aca="true" t="shared" si="9" ref="N449:N489">N448*M449/M448</f>
        <v>113.79720891460946</v>
      </c>
    </row>
    <row r="450" spans="9:14" ht="12.75">
      <c r="I450" s="109">
        <v>29465</v>
      </c>
      <c r="J450" s="112">
        <v>9.45927E-10</v>
      </c>
      <c r="K450" s="111">
        <f t="shared" si="6"/>
        <v>5.280924762849204</v>
      </c>
      <c r="L450" s="31">
        <f t="shared" si="7"/>
        <v>161.41437893328595</v>
      </c>
      <c r="M450" s="115">
        <f t="shared" si="8"/>
        <v>173.0369973470938</v>
      </c>
      <c r="N450">
        <f t="shared" si="9"/>
        <v>121.68309112967</v>
      </c>
    </row>
    <row r="451" spans="9:14" ht="12.75">
      <c r="I451" s="109">
        <v>29495</v>
      </c>
      <c r="J451" s="112">
        <v>1.01826E-09</v>
      </c>
      <c r="K451" s="111">
        <f t="shared" si="6"/>
        <v>7.646784582742638</v>
      </c>
      <c r="L451" s="31">
        <f t="shared" si="7"/>
        <v>173.75738877588626</v>
      </c>
      <c r="M451" s="115">
        <f t="shared" si="8"/>
        <v>184.84075168707534</v>
      </c>
      <c r="N451">
        <f t="shared" si="9"/>
        <v>129.98372820177033</v>
      </c>
    </row>
    <row r="452" spans="9:14" ht="12.75">
      <c r="I452" s="109">
        <v>29526</v>
      </c>
      <c r="J452" s="112">
        <v>1.09514E-09</v>
      </c>
      <c r="K452" s="111">
        <f t="shared" si="6"/>
        <v>7.550134543240428</v>
      </c>
      <c r="L452" s="31">
        <f t="shared" si="7"/>
        <v>186.87630540728702</v>
      </c>
      <c r="M452" s="115">
        <f t="shared" si="8"/>
        <v>197.35606675949558</v>
      </c>
      <c r="N452">
        <f t="shared" si="9"/>
        <v>138.7847490691116</v>
      </c>
    </row>
    <row r="453" spans="9:14" ht="12.75">
      <c r="I453" s="109">
        <v>29556</v>
      </c>
      <c r="J453" s="112">
        <v>1.15969E-09</v>
      </c>
      <c r="K453" s="111">
        <f t="shared" si="6"/>
        <v>5.894223569589263</v>
      </c>
      <c r="L453" s="31">
        <f t="shared" si="7"/>
        <v>197.89121264658095</v>
      </c>
      <c r="M453" s="115">
        <f t="shared" si="8"/>
        <v>210.28486034701646</v>
      </c>
      <c r="N453">
        <f t="shared" si="9"/>
        <v>147.87653633094956</v>
      </c>
    </row>
    <row r="454" spans="9:14" ht="12.75">
      <c r="I454" s="109">
        <v>29587</v>
      </c>
      <c r="J454" s="112">
        <v>1.23579E-09</v>
      </c>
      <c r="K454" s="111">
        <f t="shared" si="6"/>
        <v>6.562098491838331</v>
      </c>
      <c r="L454" s="31">
        <f t="shared" si="7"/>
        <v>210.87702892714285</v>
      </c>
      <c r="M454" s="115">
        <f t="shared" si="8"/>
        <v>223.49889538084895</v>
      </c>
      <c r="N454">
        <f t="shared" si="9"/>
        <v>157.16891110550233</v>
      </c>
    </row>
    <row r="455" spans="9:14" ht="12.75">
      <c r="I455" s="109">
        <v>29618</v>
      </c>
      <c r="J455" s="112">
        <v>1.34059E-09</v>
      </c>
      <c r="K455" s="111">
        <f t="shared" si="6"/>
        <v>8.480405246846146</v>
      </c>
      <c r="L455" s="31">
        <f t="shared" si="7"/>
        <v>228.76025555267356</v>
      </c>
      <c r="M455" s="115">
        <f t="shared" si="8"/>
        <v>237.58024415382295</v>
      </c>
      <c r="N455">
        <f t="shared" si="9"/>
        <v>167.0711983171409</v>
      </c>
    </row>
    <row r="456" spans="9:14" ht="12.75">
      <c r="I456" s="109">
        <v>29646</v>
      </c>
      <c r="J456" s="112">
        <v>1.43935E-09</v>
      </c>
      <c r="K456" s="111">
        <f t="shared" si="6"/>
        <v>7.366905616183916</v>
      </c>
      <c r="L456" s="31">
        <f t="shared" si="7"/>
        <v>245.61280766658015</v>
      </c>
      <c r="M456" s="115">
        <f t="shared" si="8"/>
        <v>252.34887990935513</v>
      </c>
      <c r="N456">
        <f t="shared" si="9"/>
        <v>177.45679953568578</v>
      </c>
    </row>
    <row r="457" spans="9:14" ht="12.75">
      <c r="I457" s="109">
        <v>29677</v>
      </c>
      <c r="J457" s="112">
        <v>1.51808E-09</v>
      </c>
      <c r="K457" s="111">
        <f t="shared" si="6"/>
        <v>5.46983013165665</v>
      </c>
      <c r="L457" s="31">
        <f t="shared" si="7"/>
        <v>259.0474110275347</v>
      </c>
      <c r="M457" s="115">
        <f t="shared" si="8"/>
        <v>267.3174079332359</v>
      </c>
      <c r="N457">
        <f t="shared" si="9"/>
        <v>187.98296901118434</v>
      </c>
    </row>
    <row r="458" spans="9:14" ht="12.75">
      <c r="I458" s="109">
        <v>29707</v>
      </c>
      <c r="J458" s="112">
        <v>1.61209E-09</v>
      </c>
      <c r="K458" s="111">
        <f t="shared" si="6"/>
        <v>6.192690767284992</v>
      </c>
      <c r="L458" s="31">
        <f t="shared" si="7"/>
        <v>275.0894161331276</v>
      </c>
      <c r="M458" s="115">
        <f t="shared" si="8"/>
        <v>282.7564798256271</v>
      </c>
      <c r="N458">
        <f t="shared" si="9"/>
        <v>198.84003438357368</v>
      </c>
    </row>
    <row r="459" spans="9:14" ht="12.75">
      <c r="I459" s="109">
        <v>29738</v>
      </c>
      <c r="J459" s="112">
        <v>1.68409E-09</v>
      </c>
      <c r="K459" s="111">
        <f t="shared" si="6"/>
        <v>4.466251884200001</v>
      </c>
      <c r="L459" s="31">
        <f t="shared" si="7"/>
        <v>287.3756023644082</v>
      </c>
      <c r="M459" s="118">
        <f t="shared" si="8"/>
        <v>298.45506896190824</v>
      </c>
      <c r="N459">
        <f t="shared" si="9"/>
        <v>209.87959749299117</v>
      </c>
    </row>
    <row r="460" spans="9:14" ht="12.75">
      <c r="I460" s="109">
        <v>29768</v>
      </c>
      <c r="J460" s="112">
        <v>1.7696E-09</v>
      </c>
      <c r="K460" s="111">
        <f t="shared" si="6"/>
        <v>5.077519609997094</v>
      </c>
      <c r="L460" s="31">
        <f aca="true" t="shared" si="10" ref="L460:L489">L459*J460/J459</f>
        <v>301.9671549288083</v>
      </c>
      <c r="M460" s="115">
        <f t="shared" si="8"/>
        <v>315.09474583521035</v>
      </c>
      <c r="N460">
        <f t="shared" si="9"/>
        <v>221.58095239619038</v>
      </c>
    </row>
    <row r="461" spans="9:14" ht="12.75">
      <c r="I461" s="109">
        <v>29799</v>
      </c>
      <c r="J461" s="112">
        <v>1.88872E-09</v>
      </c>
      <c r="K461" s="111">
        <f aca="true" t="shared" si="11" ref="K461:K524">((J461/J460)-1)*100</f>
        <v>6.731464737793869</v>
      </c>
      <c r="L461" s="31">
        <f t="shared" si="10"/>
        <v>322.2939674825604</v>
      </c>
      <c r="M461" s="115">
        <f t="shared" si="8"/>
        <v>332.5876300856847</v>
      </c>
      <c r="N461">
        <f t="shared" si="9"/>
        <v>233.88229985948178</v>
      </c>
    </row>
    <row r="462" spans="9:14" ht="12.75">
      <c r="I462" s="109">
        <v>29830</v>
      </c>
      <c r="J462" s="112">
        <v>1.9845E-09</v>
      </c>
      <c r="K462" s="111">
        <f t="shared" si="11"/>
        <v>5.0711593036553815</v>
      </c>
      <c r="L462" s="31">
        <f t="shared" si="10"/>
        <v>338.63800799967225</v>
      </c>
      <c r="M462" s="115">
        <f t="shared" si="8"/>
        <v>351.31851824043605</v>
      </c>
      <c r="N462">
        <f t="shared" si="9"/>
        <v>247.0542365274671</v>
      </c>
    </row>
    <row r="463" spans="9:14" ht="12.75">
      <c r="I463" s="109">
        <v>29860</v>
      </c>
      <c r="J463" s="112">
        <v>2.07089E-09</v>
      </c>
      <c r="K463" s="111">
        <f t="shared" si="11"/>
        <v>4.353237591332837</v>
      </c>
      <c r="L463" s="31">
        <f t="shared" si="10"/>
        <v>353.3797250624547</v>
      </c>
      <c r="M463" s="115">
        <f t="shared" si="8"/>
        <v>371.03059487893546</v>
      </c>
      <c r="N463">
        <f t="shared" si="9"/>
        <v>260.9161646395585</v>
      </c>
    </row>
    <row r="464" spans="9:14" ht="12.75">
      <c r="I464" s="109">
        <v>29891</v>
      </c>
      <c r="J464" s="112">
        <v>2.18086E-09</v>
      </c>
      <c r="K464" s="111">
        <f t="shared" si="11"/>
        <v>5.310277223802307</v>
      </c>
      <c r="L464" s="31">
        <f t="shared" si="10"/>
        <v>372.1451681159815</v>
      </c>
      <c r="M464" s="115">
        <f t="shared" si="8"/>
        <v>391.9331802110492</v>
      </c>
      <c r="N464">
        <f t="shared" si="9"/>
        <v>275.61528237049856</v>
      </c>
    </row>
    <row r="465" spans="9:14" ht="12.75">
      <c r="I465" s="109">
        <v>29921</v>
      </c>
      <c r="J465" s="112">
        <v>2.26366E-09</v>
      </c>
      <c r="K465" s="111">
        <f t="shared" si="11"/>
        <v>3.796667369753215</v>
      </c>
      <c r="L465" s="31">
        <f t="shared" si="10"/>
        <v>386.27428228195424</v>
      </c>
      <c r="M465" s="115">
        <f t="shared" si="8"/>
        <v>415.314759577537</v>
      </c>
      <c r="N465">
        <f t="shared" si="9"/>
        <v>292.0576784847867</v>
      </c>
    </row>
    <row r="466" spans="9:14" ht="12.75">
      <c r="I466" s="109">
        <v>29952</v>
      </c>
      <c r="J466" s="112">
        <v>2.40594E-09</v>
      </c>
      <c r="K466" s="111">
        <f t="shared" si="11"/>
        <v>6.285396216746331</v>
      </c>
      <c r="L466" s="31">
        <f t="shared" si="10"/>
        <v>410.5531514067682</v>
      </c>
      <c r="M466" s="115">
        <f t="shared" si="8"/>
        <v>440.34743742008277</v>
      </c>
      <c r="N466">
        <f t="shared" si="9"/>
        <v>309.6611602016135</v>
      </c>
    </row>
    <row r="467" spans="9:14" ht="12.75">
      <c r="I467" s="109">
        <v>29983</v>
      </c>
      <c r="J467" s="112">
        <v>2.57074E-09</v>
      </c>
      <c r="K467" s="111">
        <f t="shared" si="11"/>
        <v>6.8497136254436874</v>
      </c>
      <c r="L467" s="31">
        <f t="shared" si="10"/>
        <v>438.6748665583661</v>
      </c>
      <c r="M467" s="115">
        <f t="shared" si="8"/>
        <v>466.5983531960009</v>
      </c>
      <c r="N467">
        <f t="shared" si="9"/>
        <v>328.1213312954919</v>
      </c>
    </row>
    <row r="468" spans="9:14" ht="12.75">
      <c r="I468" s="109">
        <v>30011</v>
      </c>
      <c r="J468" s="112">
        <v>2.75656E-09</v>
      </c>
      <c r="K468" s="111">
        <f t="shared" si="11"/>
        <v>7.228268903117385</v>
      </c>
      <c r="L468" s="31">
        <f t="shared" si="10"/>
        <v>470.3834655235961</v>
      </c>
      <c r="M468" s="115">
        <f t="shared" si="8"/>
        <v>493.4300187933143</v>
      </c>
      <c r="N468">
        <f t="shared" si="9"/>
        <v>346.98989732527315</v>
      </c>
    </row>
    <row r="469" spans="9:14" ht="12.75">
      <c r="I469" s="109">
        <v>30042</v>
      </c>
      <c r="J469" s="112">
        <v>2.90429E-09</v>
      </c>
      <c r="K469" s="111">
        <f t="shared" si="11"/>
        <v>5.3592158342281815</v>
      </c>
      <c r="L469" s="31">
        <f t="shared" si="10"/>
        <v>495.5923306895279</v>
      </c>
      <c r="M469" s="115">
        <f t="shared" si="8"/>
        <v>521.6647839223874</v>
      </c>
      <c r="N469">
        <f t="shared" si="9"/>
        <v>366.84515112012605</v>
      </c>
    </row>
    <row r="470" spans="9:14" ht="12.75">
      <c r="I470" s="109">
        <v>30072</v>
      </c>
      <c r="J470" s="112">
        <v>3.08202E-09</v>
      </c>
      <c r="K470" s="111">
        <f t="shared" si="11"/>
        <v>6.11956794948163</v>
      </c>
      <c r="L470" s="31">
        <f t="shared" si="10"/>
        <v>525.9204401184932</v>
      </c>
      <c r="M470" s="118">
        <f t="shared" si="8"/>
        <v>551.2211672787005</v>
      </c>
      <c r="N470">
        <f t="shared" si="9"/>
        <v>387.62979339056193</v>
      </c>
    </row>
    <row r="471" spans="9:14" ht="12.75">
      <c r="I471" s="109">
        <v>30103</v>
      </c>
      <c r="J471" s="112">
        <v>3.32835E-09</v>
      </c>
      <c r="K471" s="111">
        <f t="shared" si="11"/>
        <v>7.992485447855624</v>
      </c>
      <c r="L471" s="31">
        <f t="shared" si="10"/>
        <v>567.954554762262</v>
      </c>
      <c r="M471" s="115">
        <f t="shared" si="8"/>
        <v>583.3208196251345</v>
      </c>
      <c r="N471">
        <f t="shared" si="9"/>
        <v>410.20291348387275</v>
      </c>
    </row>
    <row r="472" spans="9:14" ht="12.75">
      <c r="I472" s="109">
        <v>30133</v>
      </c>
      <c r="J472" s="112">
        <v>3.52997E-09</v>
      </c>
      <c r="K472" s="111">
        <f t="shared" si="11"/>
        <v>6.057656196013039</v>
      </c>
      <c r="L472" s="31">
        <f t="shared" si="10"/>
        <v>602.3592890393564</v>
      </c>
      <c r="M472" s="115">
        <f t="shared" si="8"/>
        <v>619.2125521594106</v>
      </c>
      <c r="N472">
        <f t="shared" si="9"/>
        <v>435.4427005105136</v>
      </c>
    </row>
    <row r="473" spans="9:14" ht="12.75">
      <c r="I473" s="109">
        <v>30164</v>
      </c>
      <c r="J473" s="112">
        <v>3.73476E-09</v>
      </c>
      <c r="K473" s="111">
        <f t="shared" si="11"/>
        <v>5.801465734836264</v>
      </c>
      <c r="L473" s="31">
        <f t="shared" si="10"/>
        <v>637.3049567935781</v>
      </c>
      <c r="M473" s="115">
        <f t="shared" si="8"/>
        <v>657.3305871431884</v>
      </c>
      <c r="N473">
        <f t="shared" si="9"/>
        <v>462.24806812395525</v>
      </c>
    </row>
    <row r="474" spans="9:14" ht="12.75">
      <c r="I474" s="109">
        <v>30195</v>
      </c>
      <c r="J474" s="112">
        <v>3.87138E-09</v>
      </c>
      <c r="K474" s="111">
        <f t="shared" si="11"/>
        <v>3.6580663817755488</v>
      </c>
      <c r="L474" s="31">
        <f t="shared" si="10"/>
        <v>660.617995167433</v>
      </c>
      <c r="M474" s="115">
        <f t="shared" si="8"/>
        <v>700.3387802092288</v>
      </c>
      <c r="N474">
        <f t="shared" si="9"/>
        <v>492.49229309556557</v>
      </c>
    </row>
    <row r="475" spans="9:14" ht="12.75">
      <c r="I475" s="109">
        <v>30225</v>
      </c>
      <c r="J475" s="112">
        <v>4.05644E-09</v>
      </c>
      <c r="K475" s="111">
        <f t="shared" si="11"/>
        <v>4.780207574559969</v>
      </c>
      <c r="L475" s="31">
        <f t="shared" si="10"/>
        <v>692.1969066113329</v>
      </c>
      <c r="M475" s="115">
        <f t="shared" si="8"/>
        <v>748.806220678106</v>
      </c>
      <c r="N475">
        <f t="shared" si="9"/>
        <v>526.5755704629262</v>
      </c>
    </row>
    <row r="476" spans="9:14" ht="12.75">
      <c r="I476" s="109">
        <v>30256</v>
      </c>
      <c r="J476" s="112">
        <v>4.25935E-09</v>
      </c>
      <c r="K476" s="111">
        <f t="shared" si="11"/>
        <v>5.002169389908406</v>
      </c>
      <c r="L476" s="31">
        <f t="shared" si="10"/>
        <v>726.8217683917379</v>
      </c>
      <c r="M476" s="115">
        <f t="shared" si="8"/>
        <v>800.491390568759</v>
      </c>
      <c r="N476">
        <f t="shared" si="9"/>
        <v>562.9216197719148</v>
      </c>
    </row>
    <row r="477" spans="9:14" ht="12.75">
      <c r="I477" s="109">
        <v>30286</v>
      </c>
      <c r="J477" s="112">
        <v>4.521E-09</v>
      </c>
      <c r="K477" s="111">
        <f t="shared" si="11"/>
        <v>6.142956084848605</v>
      </c>
      <c r="L477" s="31">
        <f t="shared" si="10"/>
        <v>771.4701104391625</v>
      </c>
      <c r="M477" s="115">
        <f t="shared" si="8"/>
        <v>860.7131846704796</v>
      </c>
      <c r="N477">
        <f t="shared" si="9"/>
        <v>605.2707946421465</v>
      </c>
    </row>
    <row r="478" spans="9:14" ht="12.75">
      <c r="I478" s="109">
        <v>30317</v>
      </c>
      <c r="J478" s="112">
        <v>4.92995E-09</v>
      </c>
      <c r="K478" s="111">
        <f t="shared" si="11"/>
        <v>9.045565140455668</v>
      </c>
      <c r="L478" s="31">
        <f t="shared" si="10"/>
        <v>841.2539418180821</v>
      </c>
      <c r="M478" s="115">
        <f t="shared" si="8"/>
        <v>932.3777695111457</v>
      </c>
      <c r="N478">
        <f t="shared" si="9"/>
        <v>655.6667697320553</v>
      </c>
    </row>
    <row r="479" spans="9:14" ht="12.75">
      <c r="I479" s="109">
        <v>30348</v>
      </c>
      <c r="J479" s="112">
        <v>5.25131E-09</v>
      </c>
      <c r="K479" s="111">
        <f t="shared" si="11"/>
        <v>6.518524528646341</v>
      </c>
      <c r="L479" s="31">
        <f t="shared" si="10"/>
        <v>896.091286363698</v>
      </c>
      <c r="M479" s="115">
        <f t="shared" si="8"/>
        <v>1013.453658325711</v>
      </c>
      <c r="N479">
        <f t="shared" si="9"/>
        <v>712.6809627560621</v>
      </c>
    </row>
    <row r="480" spans="9:14" ht="12.75">
      <c r="I480" s="109">
        <v>30376</v>
      </c>
      <c r="J480" s="112">
        <v>5.78102E-09</v>
      </c>
      <c r="K480" s="111">
        <f t="shared" si="11"/>
        <v>10.087197289819127</v>
      </c>
      <c r="L480" s="31">
        <f t="shared" si="10"/>
        <v>986.4817823160823</v>
      </c>
      <c r="M480" s="115">
        <f t="shared" si="8"/>
        <v>1109.7511933527178</v>
      </c>
      <c r="N480">
        <f t="shared" si="9"/>
        <v>780.3993230483944</v>
      </c>
    </row>
    <row r="481" spans="9:14" ht="12.75">
      <c r="I481" s="109">
        <v>30407</v>
      </c>
      <c r="J481" s="112">
        <v>6.31266E-09</v>
      </c>
      <c r="K481" s="111">
        <f t="shared" si="11"/>
        <v>9.196300998785677</v>
      </c>
      <c r="L481" s="31">
        <f t="shared" si="10"/>
        <v>1077.201616316055</v>
      </c>
      <c r="M481" s="115">
        <f t="shared" si="8"/>
        <v>1223.49312201093</v>
      </c>
      <c r="N481">
        <f t="shared" si="9"/>
        <v>860.3849312268532</v>
      </c>
    </row>
    <row r="482" spans="9:14" ht="12.75">
      <c r="I482" s="109">
        <v>30437</v>
      </c>
      <c r="J482" s="112">
        <v>6.71667E-09</v>
      </c>
      <c r="K482" s="111">
        <f t="shared" si="11"/>
        <v>6.3999961981161535</v>
      </c>
      <c r="L482" s="31">
        <f t="shared" si="10"/>
        <v>1146.1424788063284</v>
      </c>
      <c r="M482" s="115">
        <f t="shared" si="8"/>
        <v>1348.8072445269588</v>
      </c>
      <c r="N482">
        <f t="shared" si="9"/>
        <v>948.5083384966031</v>
      </c>
    </row>
    <row r="483" spans="9:14" ht="12.75">
      <c r="I483" s="109">
        <v>30468</v>
      </c>
      <c r="J483" s="112">
        <v>7.56332E-09</v>
      </c>
      <c r="K483" s="111">
        <f t="shared" si="11"/>
        <v>12.60520466242947</v>
      </c>
      <c r="L483" s="31">
        <f t="shared" si="10"/>
        <v>1290.6160839829083</v>
      </c>
      <c r="M483" s="118">
        <f t="shared" si="8"/>
        <v>1484.4515753621006</v>
      </c>
      <c r="N483">
        <f t="shared" si="9"/>
        <v>1043.8961556876698</v>
      </c>
    </row>
    <row r="484" spans="9:14" ht="12.75">
      <c r="I484" s="109">
        <v>30498</v>
      </c>
      <c r="J484" s="112">
        <v>8.56963E-09</v>
      </c>
      <c r="K484" s="111">
        <f t="shared" si="11"/>
        <v>13.305135839816362</v>
      </c>
      <c r="L484" s="31">
        <f t="shared" si="10"/>
        <v>1462.3343071273528</v>
      </c>
      <c r="M484" s="115">
        <f t="shared" si="8"/>
        <v>1542.924087502466</v>
      </c>
      <c r="N484">
        <f t="shared" si="9"/>
        <v>1085.0152003569704</v>
      </c>
    </row>
    <row r="485" spans="9:14" ht="12.75">
      <c r="I485" s="109">
        <v>30529</v>
      </c>
      <c r="J485" s="112">
        <v>9.43625E-09</v>
      </c>
      <c r="K485" s="111">
        <f t="shared" si="11"/>
        <v>10.11268864583419</v>
      </c>
      <c r="L485" s="31">
        <f t="shared" si="10"/>
        <v>1610.2156225683586</v>
      </c>
      <c r="M485" s="115">
        <f t="shared" si="8"/>
        <v>1607.6073676163428</v>
      </c>
      <c r="N485">
        <f t="shared" si="9"/>
        <v>1130.5017817779062</v>
      </c>
    </row>
    <row r="486" spans="9:14" ht="12.75">
      <c r="I486" s="109">
        <v>30560</v>
      </c>
      <c r="J486" s="112">
        <v>1.06433E-08</v>
      </c>
      <c r="K486" s="111">
        <f t="shared" si="11"/>
        <v>12.791628030202684</v>
      </c>
      <c r="L486" s="31">
        <f t="shared" si="10"/>
        <v>1816.1884154915151</v>
      </c>
      <c r="M486" s="115">
        <f t="shared" si="8"/>
        <v>1676.621321538594</v>
      </c>
      <c r="N486">
        <f t="shared" si="9"/>
        <v>1179.0337799811284</v>
      </c>
    </row>
    <row r="487" spans="9:14" ht="12.75">
      <c r="I487" s="109">
        <v>30590</v>
      </c>
      <c r="J487" s="112">
        <v>1.20551E-08</v>
      </c>
      <c r="K487" s="111">
        <f t="shared" si="11"/>
        <v>13.264682946078764</v>
      </c>
      <c r="L487" s="31">
        <f t="shared" si="10"/>
        <v>2057.100050509876</v>
      </c>
      <c r="M487" s="115">
        <f t="shared" si="8"/>
        <v>1751.5487846914114</v>
      </c>
      <c r="N487">
        <f t="shared" si="9"/>
        <v>1231.7242766189702</v>
      </c>
    </row>
    <row r="488" spans="9:14" ht="12.75">
      <c r="I488" s="109">
        <v>30621</v>
      </c>
      <c r="J488" s="112">
        <v>1.30718E-08</v>
      </c>
      <c r="K488" s="111">
        <f t="shared" si="11"/>
        <v>8.433774916840186</v>
      </c>
      <c r="L488" s="31">
        <f t="shared" si="10"/>
        <v>2230.5912385840847</v>
      </c>
      <c r="M488" s="115">
        <f t="shared" si="8"/>
        <v>1838.035399817852</v>
      </c>
      <c r="N488">
        <f t="shared" si="9"/>
        <v>1292.5434010332563</v>
      </c>
    </row>
    <row r="489" spans="9:14" ht="12.75">
      <c r="I489" s="109">
        <v>30651</v>
      </c>
      <c r="J489" s="112">
        <v>1.40599E-08</v>
      </c>
      <c r="K489" s="111">
        <f t="shared" si="11"/>
        <v>7.559020180847309</v>
      </c>
      <c r="L489" s="31">
        <f t="shared" si="10"/>
        <v>2399.2020804608674</v>
      </c>
      <c r="M489" s="115">
        <f t="shared" si="8"/>
        <v>1929.271952457009</v>
      </c>
      <c r="N489">
        <f t="shared" si="9"/>
        <v>1356.702776885567</v>
      </c>
    </row>
    <row r="490" spans="9:11" ht="12.75">
      <c r="I490" s="109">
        <v>30682</v>
      </c>
      <c r="J490" s="112">
        <v>1.54397E-08</v>
      </c>
      <c r="K490" s="111">
        <f t="shared" si="11"/>
        <v>9.813725559925768</v>
      </c>
    </row>
    <row r="491" spans="9:11" ht="12.75">
      <c r="I491" s="109">
        <v>30713</v>
      </c>
      <c r="J491" s="112">
        <v>1.73325E-08</v>
      </c>
      <c r="K491" s="111">
        <f t="shared" si="11"/>
        <v>12.259305556455091</v>
      </c>
    </row>
    <row r="492" spans="9:11" ht="12.75">
      <c r="I492" s="109">
        <v>30742</v>
      </c>
      <c r="J492" s="112">
        <v>1.90573E-08</v>
      </c>
      <c r="K492" s="111">
        <f t="shared" si="11"/>
        <v>9.951247656137308</v>
      </c>
    </row>
    <row r="493" spans="9:11" ht="12.75">
      <c r="I493" s="109">
        <v>30773</v>
      </c>
      <c r="J493" s="112">
        <v>2.0761E-08</v>
      </c>
      <c r="K493" s="111">
        <f t="shared" si="11"/>
        <v>8.939881305326569</v>
      </c>
    </row>
    <row r="494" spans="9:11" ht="12.75">
      <c r="I494" s="109">
        <v>30803</v>
      </c>
      <c r="J494" s="112">
        <v>2.26005E-08</v>
      </c>
      <c r="K494" s="111">
        <f t="shared" si="11"/>
        <v>8.860363180964326</v>
      </c>
    </row>
    <row r="495" spans="9:11" ht="12.75">
      <c r="I495" s="109">
        <v>30834</v>
      </c>
      <c r="J495" s="112">
        <v>2.46909E-08</v>
      </c>
      <c r="K495" s="111">
        <f t="shared" si="11"/>
        <v>9.249352890422768</v>
      </c>
    </row>
    <row r="496" spans="9:11" ht="12.75">
      <c r="I496" s="109">
        <v>30864</v>
      </c>
      <c r="J496" s="112">
        <v>2.72387E-08</v>
      </c>
      <c r="K496" s="111">
        <f t="shared" si="11"/>
        <v>10.318781413395218</v>
      </c>
    </row>
    <row r="497" spans="9:11" ht="12.75">
      <c r="I497" s="109">
        <v>30895</v>
      </c>
      <c r="J497" s="112">
        <v>3.01321E-08</v>
      </c>
      <c r="K497" s="111">
        <f t="shared" si="11"/>
        <v>10.622386530928418</v>
      </c>
    </row>
    <row r="498" spans="9:11" ht="12.75">
      <c r="I498" s="109">
        <v>30926</v>
      </c>
      <c r="J498" s="112">
        <v>3.32987E-08</v>
      </c>
      <c r="K498" s="111">
        <f t="shared" si="11"/>
        <v>10.509058445976226</v>
      </c>
    </row>
    <row r="499" spans="9:11" ht="12.75">
      <c r="I499" s="109">
        <v>30956</v>
      </c>
      <c r="J499" s="112">
        <v>3.74874E-08</v>
      </c>
      <c r="K499" s="111">
        <f t="shared" si="11"/>
        <v>12.579169757377894</v>
      </c>
    </row>
    <row r="500" spans="9:11" ht="12.75">
      <c r="I500" s="109">
        <v>30987</v>
      </c>
      <c r="J500" s="112">
        <v>4.11896E-08</v>
      </c>
      <c r="K500" s="111">
        <f t="shared" si="11"/>
        <v>9.875851619477483</v>
      </c>
    </row>
    <row r="501" spans="9:11" ht="12.75">
      <c r="I501" s="109">
        <v>31017</v>
      </c>
      <c r="J501" s="112">
        <v>4.55277E-08</v>
      </c>
      <c r="K501" s="111">
        <f t="shared" si="11"/>
        <v>10.532027502087903</v>
      </c>
    </row>
    <row r="502" spans="9:11" ht="12.75">
      <c r="I502" s="109">
        <v>31048</v>
      </c>
      <c r="J502" s="112">
        <v>5.12807E-08</v>
      </c>
      <c r="K502" s="111">
        <f t="shared" si="11"/>
        <v>12.636263198009123</v>
      </c>
    </row>
    <row r="503" spans="9:11" ht="12.75">
      <c r="I503" s="109">
        <v>31079</v>
      </c>
      <c r="J503" s="112">
        <v>5.64919E-08</v>
      </c>
      <c r="K503" s="111">
        <f t="shared" si="11"/>
        <v>10.162107771539786</v>
      </c>
    </row>
    <row r="504" spans="9:11" ht="12.75">
      <c r="I504" s="109">
        <v>31107</v>
      </c>
      <c r="J504" s="112">
        <v>6.3671E-08</v>
      </c>
      <c r="K504" s="111">
        <f t="shared" si="11"/>
        <v>12.708193564033078</v>
      </c>
    </row>
    <row r="505" spans="9:11" ht="12.75">
      <c r="I505" s="109">
        <v>31138</v>
      </c>
      <c r="J505" s="112">
        <v>6.82657E-08</v>
      </c>
      <c r="K505" s="111">
        <f t="shared" si="11"/>
        <v>7.216315119913297</v>
      </c>
    </row>
    <row r="506" spans="9:11" ht="12.75">
      <c r="I506" s="109">
        <v>31168</v>
      </c>
      <c r="J506" s="112">
        <v>7.35785E-08</v>
      </c>
      <c r="K506" s="111">
        <f t="shared" si="11"/>
        <v>7.78253207687023</v>
      </c>
    </row>
    <row r="507" spans="9:11" ht="12.75">
      <c r="I507" s="109">
        <v>31199</v>
      </c>
      <c r="J507" s="112">
        <v>7.93502E-08</v>
      </c>
      <c r="K507" s="111">
        <f t="shared" si="11"/>
        <v>7.844275161901915</v>
      </c>
    </row>
    <row r="508" spans="9:11" ht="12.75">
      <c r="I508" s="109">
        <v>31229</v>
      </c>
      <c r="J508" s="112">
        <v>8.64248E-08</v>
      </c>
      <c r="K508" s="111">
        <f t="shared" si="11"/>
        <v>8.91566750934465</v>
      </c>
    </row>
    <row r="509" spans="9:11" ht="12.75">
      <c r="I509" s="109">
        <v>31260</v>
      </c>
      <c r="J509" s="112">
        <v>9.85231E-08</v>
      </c>
      <c r="K509" s="111">
        <f t="shared" si="11"/>
        <v>13.998643907767217</v>
      </c>
    </row>
    <row r="510" spans="9:11" ht="12.75">
      <c r="I510" s="109">
        <v>31291</v>
      </c>
      <c r="J510" s="112">
        <v>1.07521E-07</v>
      </c>
      <c r="K510" s="111">
        <f t="shared" si="11"/>
        <v>9.132782058217837</v>
      </c>
    </row>
    <row r="511" spans="9:11" ht="12.75">
      <c r="I511" s="109">
        <v>31321</v>
      </c>
      <c r="J511" s="112">
        <v>1.17248E-07</v>
      </c>
      <c r="K511" s="111">
        <f t="shared" si="11"/>
        <v>9.046604849285256</v>
      </c>
    </row>
    <row r="512" spans="9:11" ht="12.75">
      <c r="I512" s="109">
        <v>31352</v>
      </c>
      <c r="J512" s="112">
        <v>1.34777E-07</v>
      </c>
      <c r="K512" s="111">
        <f t="shared" si="11"/>
        <v>14.950361626637543</v>
      </c>
    </row>
    <row r="513" spans="9:11" ht="12.75">
      <c r="I513" s="109">
        <v>31382</v>
      </c>
      <c r="J513" s="112">
        <v>1.52566E-07</v>
      </c>
      <c r="K513" s="111">
        <f t="shared" si="11"/>
        <v>13.19883956461414</v>
      </c>
    </row>
    <row r="514" spans="9:11" ht="12.75">
      <c r="I514" s="109">
        <v>31413</v>
      </c>
      <c r="J514" s="112">
        <v>1.79704E-07</v>
      </c>
      <c r="K514" s="111">
        <f t="shared" si="11"/>
        <v>17.787711547789154</v>
      </c>
    </row>
    <row r="515" spans="9:11" ht="12.75">
      <c r="I515" s="109">
        <v>31444</v>
      </c>
      <c r="J515" s="112">
        <v>2.06622E-07</v>
      </c>
      <c r="K515" s="111">
        <f t="shared" si="11"/>
        <v>14.979076703913098</v>
      </c>
    </row>
    <row r="516" spans="9:11" ht="12.75">
      <c r="I516" s="109">
        <v>31472</v>
      </c>
      <c r="J516" s="112">
        <v>2.18035E-07</v>
      </c>
      <c r="K516" s="111">
        <f t="shared" si="11"/>
        <v>5.523613168007269</v>
      </c>
    </row>
    <row r="517" spans="9:11" ht="12.75">
      <c r="I517" s="109">
        <v>31503</v>
      </c>
      <c r="J517" s="112">
        <v>2.16766E-07</v>
      </c>
      <c r="K517" s="111">
        <f t="shared" si="11"/>
        <v>-0.5820166487031986</v>
      </c>
    </row>
    <row r="518" spans="9:11" ht="12.75">
      <c r="I518" s="109">
        <v>31533</v>
      </c>
      <c r="J518" s="112">
        <v>2.17459E-07</v>
      </c>
      <c r="K518" s="111">
        <f t="shared" si="11"/>
        <v>0.31969958388307074</v>
      </c>
    </row>
    <row r="519" spans="9:11" ht="12.75">
      <c r="I519" s="109">
        <v>31564</v>
      </c>
      <c r="J519" s="112">
        <v>2.18608E-07</v>
      </c>
      <c r="K519" s="111">
        <f t="shared" si="11"/>
        <v>0.5283754638805593</v>
      </c>
    </row>
    <row r="520" spans="9:11" ht="12.75">
      <c r="I520" s="109">
        <v>31594</v>
      </c>
      <c r="J520" s="112">
        <v>2.1999E-07</v>
      </c>
      <c r="K520" s="111">
        <f t="shared" si="11"/>
        <v>0.6321818048744765</v>
      </c>
    </row>
    <row r="521" spans="9:11" ht="12.75">
      <c r="I521" s="109">
        <v>31625</v>
      </c>
      <c r="J521" s="112">
        <v>2.22921E-07</v>
      </c>
      <c r="K521" s="111">
        <f t="shared" si="11"/>
        <v>1.3323332878767191</v>
      </c>
    </row>
    <row r="522" spans="9:11" ht="12.75">
      <c r="I522" s="109">
        <v>31656</v>
      </c>
      <c r="J522" s="112">
        <v>2.25356E-07</v>
      </c>
      <c r="K522" s="111">
        <f t="shared" si="11"/>
        <v>1.092315214807038</v>
      </c>
    </row>
    <row r="523" spans="9:11" ht="12.75">
      <c r="I523" s="109">
        <v>31686</v>
      </c>
      <c r="J523" s="112">
        <v>2.28481E-07</v>
      </c>
      <c r="K523" s="111">
        <f t="shared" si="11"/>
        <v>1.38669482951419</v>
      </c>
    </row>
    <row r="524" spans="9:11" ht="12.75">
      <c r="I524" s="109">
        <v>31717</v>
      </c>
      <c r="J524" s="112">
        <v>2.34091E-07</v>
      </c>
      <c r="K524" s="111">
        <f t="shared" si="11"/>
        <v>2.45534639641809</v>
      </c>
    </row>
    <row r="525" spans="9:11" ht="12.75">
      <c r="I525" s="109">
        <v>31747</v>
      </c>
      <c r="J525" s="112">
        <v>2.51784E-07</v>
      </c>
      <c r="K525" s="111">
        <f aca="true" t="shared" si="12" ref="K525:K588">((J525/J524)-1)*100</f>
        <v>7.558171822069193</v>
      </c>
    </row>
    <row r="526" spans="9:11" ht="12.75">
      <c r="I526" s="109">
        <v>31778</v>
      </c>
      <c r="J526" s="112">
        <v>2.82093E-07</v>
      </c>
      <c r="K526" s="111">
        <f t="shared" si="12"/>
        <v>12.03769898007816</v>
      </c>
    </row>
    <row r="527" spans="9:11" ht="12.75">
      <c r="I527" s="109">
        <v>31809</v>
      </c>
      <c r="J527" s="112">
        <v>3.21887E-07</v>
      </c>
      <c r="K527" s="111">
        <f t="shared" si="12"/>
        <v>14.106695309702832</v>
      </c>
    </row>
    <row r="528" spans="9:11" ht="12.75">
      <c r="I528" s="109">
        <v>31837</v>
      </c>
      <c r="J528" s="112">
        <v>3.70166E-07</v>
      </c>
      <c r="K528" s="111">
        <f t="shared" si="12"/>
        <v>14.998741794480663</v>
      </c>
    </row>
    <row r="529" spans="9:11" ht="12.75">
      <c r="I529" s="109">
        <v>31868</v>
      </c>
      <c r="J529" s="112">
        <v>4.44479E-07</v>
      </c>
      <c r="K529" s="111">
        <f t="shared" si="12"/>
        <v>20.075587709298006</v>
      </c>
    </row>
    <row r="530" spans="9:11" ht="12.75">
      <c r="I530" s="109">
        <v>31898</v>
      </c>
      <c r="J530" s="112">
        <v>5.67075E-07</v>
      </c>
      <c r="K530" s="111">
        <f t="shared" si="12"/>
        <v>27.581955502959655</v>
      </c>
    </row>
    <row r="531" spans="9:11" ht="12.75">
      <c r="I531" s="109">
        <v>31929</v>
      </c>
      <c r="J531" s="112">
        <v>7.13806E-07</v>
      </c>
      <c r="K531" s="111">
        <f t="shared" si="12"/>
        <v>25.87506061808402</v>
      </c>
    </row>
    <row r="532" spans="9:11" ht="12.75">
      <c r="I532" s="109">
        <v>31959</v>
      </c>
      <c r="J532" s="112">
        <v>7.80413E-07</v>
      </c>
      <c r="K532" s="111">
        <f t="shared" si="12"/>
        <v>9.331246865394792</v>
      </c>
    </row>
    <row r="533" spans="9:11" ht="12.75">
      <c r="I533" s="109">
        <v>31990</v>
      </c>
      <c r="J533" s="112">
        <v>8.15517E-07</v>
      </c>
      <c r="K533" s="111">
        <f t="shared" si="12"/>
        <v>4.498131117754323</v>
      </c>
    </row>
    <row r="534" spans="9:11" ht="12.75">
      <c r="I534" s="109">
        <v>32021</v>
      </c>
      <c r="J534" s="112">
        <v>8.80897E-07</v>
      </c>
      <c r="K534" s="111">
        <f t="shared" si="12"/>
        <v>8.017000258731578</v>
      </c>
    </row>
    <row r="535" spans="9:11" ht="12.75">
      <c r="I535" s="109">
        <v>32051</v>
      </c>
      <c r="J535" s="112">
        <v>9.79095E-07</v>
      </c>
      <c r="K535" s="111">
        <f t="shared" si="12"/>
        <v>11.147500786130493</v>
      </c>
    </row>
    <row r="536" spans="9:11" ht="12.75">
      <c r="I536" s="109">
        <v>32082</v>
      </c>
      <c r="J536" s="112">
        <v>1.12072E-06</v>
      </c>
      <c r="K536" s="111">
        <f t="shared" si="12"/>
        <v>14.464888493966388</v>
      </c>
    </row>
    <row r="537" spans="9:11" ht="12.75">
      <c r="I537" s="109">
        <v>32112</v>
      </c>
      <c r="J537" s="112">
        <v>1.29879E-06</v>
      </c>
      <c r="K537" s="111">
        <f t="shared" si="12"/>
        <v>15.888892854593472</v>
      </c>
    </row>
    <row r="538" spans="9:11" ht="12.75">
      <c r="I538" s="109">
        <v>32143</v>
      </c>
      <c r="J538" s="112">
        <v>1.5474E-06</v>
      </c>
      <c r="K538" s="111">
        <f t="shared" si="12"/>
        <v>19.141662624442745</v>
      </c>
    </row>
    <row r="539" spans="9:11" ht="12.75">
      <c r="I539" s="109">
        <v>32174</v>
      </c>
      <c r="J539" s="112">
        <v>1.82046E-06</v>
      </c>
      <c r="K539" s="111">
        <f t="shared" si="12"/>
        <v>17.646374563784416</v>
      </c>
    </row>
    <row r="540" spans="9:11" ht="12.75">
      <c r="I540" s="109">
        <v>32203</v>
      </c>
      <c r="J540" s="112">
        <v>2.1511E-06</v>
      </c>
      <c r="K540" s="111">
        <f t="shared" si="12"/>
        <v>18.162442459598125</v>
      </c>
    </row>
    <row r="541" spans="9:11" ht="12.75">
      <c r="I541" s="109">
        <v>32234</v>
      </c>
      <c r="J541" s="112">
        <v>2.58847E-06</v>
      </c>
      <c r="K541" s="111">
        <f t="shared" si="12"/>
        <v>20.33238808051694</v>
      </c>
    </row>
    <row r="542" spans="9:11" ht="12.75">
      <c r="I542" s="109">
        <v>32264</v>
      </c>
      <c r="J542" s="112">
        <v>3.09348E-06</v>
      </c>
      <c r="K542" s="111">
        <f t="shared" si="12"/>
        <v>19.50998079946842</v>
      </c>
    </row>
    <row r="543" spans="9:11" ht="12.75">
      <c r="I543" s="109">
        <v>32295</v>
      </c>
      <c r="J543" s="112">
        <v>3.73785E-06</v>
      </c>
      <c r="K543" s="111">
        <f t="shared" si="12"/>
        <v>20.8299390977152</v>
      </c>
    </row>
    <row r="544" spans="9:11" ht="12.75">
      <c r="I544" s="109">
        <v>32325</v>
      </c>
      <c r="J544" s="112">
        <v>4.54293E-06</v>
      </c>
      <c r="K544" s="111">
        <f t="shared" si="12"/>
        <v>21.538585015450053</v>
      </c>
    </row>
    <row r="545" spans="9:11" ht="12.75">
      <c r="I545" s="109">
        <v>32356</v>
      </c>
      <c r="J545" s="112">
        <v>5.58302E-06</v>
      </c>
      <c r="K545" s="111">
        <f t="shared" si="12"/>
        <v>22.89469571399958</v>
      </c>
    </row>
    <row r="546" spans="9:11" ht="12.75">
      <c r="I546" s="109">
        <v>32387</v>
      </c>
      <c r="J546" s="112">
        <v>7.02111E-06</v>
      </c>
      <c r="K546" s="111">
        <f t="shared" si="12"/>
        <v>25.75828136026739</v>
      </c>
    </row>
    <row r="547" spans="9:11" ht="12.75">
      <c r="I547" s="109">
        <v>32417</v>
      </c>
      <c r="J547" s="112">
        <v>8.95781E-06</v>
      </c>
      <c r="K547" s="111">
        <f t="shared" si="12"/>
        <v>27.58395752238605</v>
      </c>
    </row>
    <row r="548" spans="9:11" ht="12.75">
      <c r="I548" s="109">
        <v>32448</v>
      </c>
      <c r="J548" s="112">
        <v>1.14633E-05</v>
      </c>
      <c r="K548" s="111">
        <f t="shared" si="12"/>
        <v>27.969894427320963</v>
      </c>
    </row>
    <row r="549" spans="9:11" ht="12.75">
      <c r="I549" s="109">
        <v>32478</v>
      </c>
      <c r="J549" s="112">
        <v>1.47745E-05</v>
      </c>
      <c r="K549" s="111">
        <f t="shared" si="12"/>
        <v>28.885225022463</v>
      </c>
    </row>
    <row r="550" spans="9:11" ht="12.75">
      <c r="I550" s="109">
        <v>32509</v>
      </c>
      <c r="J550" s="112">
        <v>2.01756E-05</v>
      </c>
      <c r="K550" s="111">
        <f t="shared" si="12"/>
        <v>36.55690547903483</v>
      </c>
    </row>
    <row r="551" spans="9:11" ht="12.75">
      <c r="I551" s="109">
        <v>32540</v>
      </c>
      <c r="J551" s="112">
        <v>2.25572E-05</v>
      </c>
      <c r="K551" s="111">
        <f t="shared" si="12"/>
        <v>11.804357739051131</v>
      </c>
    </row>
    <row r="552" spans="9:11" ht="12.75">
      <c r="I552" s="109">
        <v>32568</v>
      </c>
      <c r="J552" s="112">
        <v>2.35108E-05</v>
      </c>
      <c r="K552" s="111">
        <f t="shared" si="12"/>
        <v>4.227475041228512</v>
      </c>
    </row>
    <row r="553" spans="9:11" ht="12.75">
      <c r="I553" s="109">
        <v>32599</v>
      </c>
      <c r="J553" s="112">
        <v>2.47263E-05</v>
      </c>
      <c r="K553" s="111">
        <f t="shared" si="12"/>
        <v>5.169964441873542</v>
      </c>
    </row>
    <row r="554" spans="9:11" ht="12.75">
      <c r="I554" s="109">
        <v>32629</v>
      </c>
      <c r="J554" s="112">
        <v>2.78809E-05</v>
      </c>
      <c r="K554" s="111">
        <f t="shared" si="12"/>
        <v>12.758075409584112</v>
      </c>
    </row>
    <row r="555" spans="9:11" ht="12.75">
      <c r="I555" s="109">
        <v>32660</v>
      </c>
      <c r="J555" s="112">
        <v>3.53431E-05</v>
      </c>
      <c r="K555" s="111">
        <f t="shared" si="12"/>
        <v>26.764559250239394</v>
      </c>
    </row>
    <row r="556" spans="9:11" ht="12.75">
      <c r="I556" s="109">
        <v>32690</v>
      </c>
      <c r="J556" s="112">
        <v>4.87317E-05</v>
      </c>
      <c r="K556" s="111">
        <f t="shared" si="12"/>
        <v>37.88179305154331</v>
      </c>
    </row>
    <row r="557" spans="9:11" ht="12.75">
      <c r="I557" s="109">
        <v>32721</v>
      </c>
      <c r="J557" s="112">
        <v>6.65096E-05</v>
      </c>
      <c r="K557" s="111">
        <f t="shared" si="12"/>
        <v>36.48118165383107</v>
      </c>
    </row>
    <row r="558" spans="9:11" ht="12.75">
      <c r="I558" s="109">
        <v>32752</v>
      </c>
      <c r="J558" s="112">
        <v>9.23939E-05</v>
      </c>
      <c r="K558" s="111">
        <f t="shared" si="12"/>
        <v>38.9181411405271</v>
      </c>
    </row>
    <row r="559" spans="9:11" ht="12.75">
      <c r="I559" s="109">
        <v>32782</v>
      </c>
      <c r="J559" s="112">
        <v>0.000129073</v>
      </c>
      <c r="K559" s="111">
        <f t="shared" si="12"/>
        <v>39.69861646710442</v>
      </c>
    </row>
    <row r="560" spans="9:11" ht="12.75">
      <c r="I560" s="109">
        <v>32813</v>
      </c>
      <c r="J560" s="112">
        <v>0.000186219</v>
      </c>
      <c r="K560" s="111">
        <f t="shared" si="12"/>
        <v>44.27417043068651</v>
      </c>
    </row>
    <row r="561" spans="9:11" ht="12.75">
      <c r="I561" s="109">
        <v>32843</v>
      </c>
      <c r="J561" s="112">
        <v>0.000278188</v>
      </c>
      <c r="K561" s="111">
        <f t="shared" si="12"/>
        <v>49.38754906856981</v>
      </c>
    </row>
    <row r="562" spans="9:11" ht="12.75">
      <c r="I562" s="109">
        <v>32874</v>
      </c>
      <c r="J562" s="112">
        <v>0.000478206</v>
      </c>
      <c r="K562" s="111">
        <f t="shared" si="12"/>
        <v>71.90029764044459</v>
      </c>
    </row>
    <row r="563" spans="9:11" ht="12.75">
      <c r="I563" s="109">
        <v>32905</v>
      </c>
      <c r="J563" s="112">
        <v>0.000820984</v>
      </c>
      <c r="K563" s="111">
        <f t="shared" si="12"/>
        <v>71.67998728581406</v>
      </c>
    </row>
    <row r="564" spans="9:11" ht="12.75">
      <c r="I564" s="109">
        <v>32933</v>
      </c>
      <c r="J564" s="112">
        <v>0.00148861</v>
      </c>
      <c r="K564" s="111">
        <f t="shared" si="12"/>
        <v>81.32022061331281</v>
      </c>
    </row>
    <row r="565" spans="9:11" ht="12.75">
      <c r="I565" s="109">
        <v>32964</v>
      </c>
      <c r="J565" s="112">
        <v>0.00165727</v>
      </c>
      <c r="K565" s="111">
        <f t="shared" si="12"/>
        <v>11.330032715083194</v>
      </c>
    </row>
    <row r="566" spans="9:11" ht="12.75">
      <c r="I566" s="109">
        <v>32994</v>
      </c>
      <c r="J566" s="112">
        <v>0.00180775</v>
      </c>
      <c r="K566" s="111">
        <f t="shared" si="12"/>
        <v>9.079993000537034</v>
      </c>
    </row>
    <row r="567" spans="9:11" ht="12.75">
      <c r="I567" s="109">
        <v>33025</v>
      </c>
      <c r="J567" s="112">
        <v>0.00197081</v>
      </c>
      <c r="K567" s="111">
        <f t="shared" si="12"/>
        <v>9.020052551514324</v>
      </c>
    </row>
    <row r="568" spans="9:11" ht="12.75">
      <c r="I568" s="109">
        <v>33055</v>
      </c>
      <c r="J568" s="112">
        <v>0.00222662</v>
      </c>
      <c r="K568" s="111">
        <f t="shared" si="12"/>
        <v>12.979942257244481</v>
      </c>
    </row>
    <row r="569" spans="9:11" ht="12.75">
      <c r="I569" s="109">
        <v>33086</v>
      </c>
      <c r="J569" s="112">
        <v>0.00251452</v>
      </c>
      <c r="K569" s="111">
        <f t="shared" si="12"/>
        <v>12.929911704736341</v>
      </c>
    </row>
    <row r="570" spans="9:11" ht="12.75">
      <c r="I570" s="109">
        <v>33117</v>
      </c>
      <c r="J570" s="112">
        <v>0.00280897</v>
      </c>
      <c r="K570" s="111">
        <f t="shared" si="12"/>
        <v>11.709988387445701</v>
      </c>
    </row>
    <row r="571" spans="9:11" ht="12.75">
      <c r="I571" s="109">
        <v>33147</v>
      </c>
      <c r="J571" s="112">
        <v>0.00320672</v>
      </c>
      <c r="K571" s="111">
        <f t="shared" si="12"/>
        <v>14.159994588763848</v>
      </c>
    </row>
    <row r="572" spans="9:11" ht="12.75">
      <c r="I572" s="109">
        <v>33178</v>
      </c>
      <c r="J572" s="112">
        <v>0.00376629</v>
      </c>
      <c r="K572" s="111">
        <f t="shared" si="12"/>
        <v>17.449917672886926</v>
      </c>
    </row>
    <row r="573" spans="9:11" ht="12.75">
      <c r="I573" s="109">
        <v>33208</v>
      </c>
      <c r="J573" s="112">
        <v>0.00438622</v>
      </c>
      <c r="K573" s="111">
        <f t="shared" si="12"/>
        <v>16.45996458052885</v>
      </c>
    </row>
    <row r="574" spans="9:11" ht="12.75">
      <c r="I574" s="109">
        <v>33239</v>
      </c>
      <c r="J574" s="112">
        <v>0.00526039</v>
      </c>
      <c r="K574" s="111">
        <f t="shared" si="12"/>
        <v>19.929916876034493</v>
      </c>
    </row>
    <row r="575" spans="9:11" ht="12.75">
      <c r="I575" s="109">
        <v>33270</v>
      </c>
      <c r="J575" s="112">
        <v>0.00637086</v>
      </c>
      <c r="K575" s="111">
        <f t="shared" si="12"/>
        <v>21.110031765705585</v>
      </c>
    </row>
    <row r="576" spans="9:11" ht="12.75">
      <c r="I576" s="109">
        <v>33298</v>
      </c>
      <c r="J576" s="112">
        <v>0.00683275</v>
      </c>
      <c r="K576" s="111">
        <f t="shared" si="12"/>
        <v>7.250041595640155</v>
      </c>
    </row>
    <row r="577" spans="9:11" ht="12.75">
      <c r="I577" s="109">
        <v>33329</v>
      </c>
      <c r="J577" s="112">
        <v>0.00742993</v>
      </c>
      <c r="K577" s="111">
        <f t="shared" si="12"/>
        <v>8.739965606820089</v>
      </c>
    </row>
    <row r="578" spans="9:11" ht="12.75">
      <c r="I578" s="109">
        <v>33359</v>
      </c>
      <c r="J578" s="112">
        <v>0.00791511</v>
      </c>
      <c r="K578" s="111">
        <f t="shared" si="12"/>
        <v>6.530074980517964</v>
      </c>
    </row>
    <row r="579" spans="9:11" ht="12.75">
      <c r="I579" s="109">
        <v>33390</v>
      </c>
      <c r="J579" s="112">
        <v>0.00869554</v>
      </c>
      <c r="K579" s="111">
        <f t="shared" si="12"/>
        <v>9.860001945645735</v>
      </c>
    </row>
    <row r="580" spans="9:11" ht="12.75">
      <c r="I580" s="109">
        <v>33420</v>
      </c>
      <c r="J580" s="112">
        <v>0.00981118</v>
      </c>
      <c r="K580" s="111">
        <f t="shared" si="12"/>
        <v>12.830025507329035</v>
      </c>
    </row>
    <row r="581" spans="9:11" ht="12.75">
      <c r="I581" s="109">
        <v>33451</v>
      </c>
      <c r="J581" s="112">
        <v>0.0113309</v>
      </c>
      <c r="K581" s="111">
        <f t="shared" si="12"/>
        <v>15.48967606342968</v>
      </c>
    </row>
    <row r="582" spans="9:11" ht="12.75">
      <c r="I582" s="109">
        <v>33482</v>
      </c>
      <c r="J582" s="112">
        <v>0.0131654</v>
      </c>
      <c r="K582" s="111">
        <f t="shared" si="12"/>
        <v>16.190240845828676</v>
      </c>
    </row>
    <row r="583" spans="9:11" ht="12.75">
      <c r="I583" s="109">
        <v>33512</v>
      </c>
      <c r="J583" s="112">
        <v>0.0165687</v>
      </c>
      <c r="K583" s="111">
        <f t="shared" si="12"/>
        <v>25.850334968933698</v>
      </c>
    </row>
    <row r="584" spans="9:11" ht="12.75">
      <c r="I584" s="109">
        <v>33543</v>
      </c>
      <c r="J584" s="112">
        <v>0.0208367</v>
      </c>
      <c r="K584" s="111">
        <f t="shared" si="12"/>
        <v>25.759413834519318</v>
      </c>
    </row>
    <row r="585" spans="9:11" ht="12.75">
      <c r="I585" s="109">
        <v>33573</v>
      </c>
      <c r="J585" s="112">
        <v>0.02545</v>
      </c>
      <c r="K585" s="111">
        <f t="shared" si="12"/>
        <v>22.140262133639197</v>
      </c>
    </row>
    <row r="586" spans="9:11" ht="12.75">
      <c r="I586" s="109">
        <v>33604</v>
      </c>
      <c r="J586" s="112">
        <v>0.0322808</v>
      </c>
      <c r="K586" s="111">
        <f t="shared" si="12"/>
        <v>26.84007858546169</v>
      </c>
    </row>
    <row r="587" spans="9:11" ht="12.75">
      <c r="I587" s="109">
        <v>33635</v>
      </c>
      <c r="J587" s="112">
        <v>0.0402832</v>
      </c>
      <c r="K587" s="111">
        <f t="shared" si="12"/>
        <v>24.789968030532084</v>
      </c>
    </row>
    <row r="588" spans="9:11" ht="12.75">
      <c r="I588" s="109">
        <v>33664</v>
      </c>
      <c r="J588" s="112">
        <v>0.0486218</v>
      </c>
      <c r="K588" s="111">
        <f t="shared" si="12"/>
        <v>20.69994439369267</v>
      </c>
    </row>
    <row r="589" spans="9:11" ht="12.75">
      <c r="I589" s="109">
        <v>33695</v>
      </c>
      <c r="J589" s="112">
        <v>0.0576363</v>
      </c>
      <c r="K589" s="111">
        <f aca="true" t="shared" si="13" ref="K589:K652">((J589/J588)-1)*100</f>
        <v>18.540037596304536</v>
      </c>
    </row>
    <row r="590" spans="9:11" ht="12.75">
      <c r="I590" s="109">
        <v>33725</v>
      </c>
      <c r="J590" s="112">
        <v>0.0705756</v>
      </c>
      <c r="K590" s="111">
        <f t="shared" si="13"/>
        <v>22.449914376877068</v>
      </c>
    </row>
    <row r="591" spans="9:11" ht="12.75">
      <c r="I591" s="109">
        <v>33756</v>
      </c>
      <c r="J591" s="112">
        <v>0.085693</v>
      </c>
      <c r="K591" s="111">
        <f t="shared" si="13"/>
        <v>21.42015087367306</v>
      </c>
    </row>
    <row r="592" spans="9:11" ht="12.75">
      <c r="I592" s="109">
        <v>33786</v>
      </c>
      <c r="J592" s="112">
        <v>0.10428</v>
      </c>
      <c r="K592" s="111">
        <f t="shared" si="13"/>
        <v>21.69021973790157</v>
      </c>
    </row>
    <row r="593" spans="9:11" ht="12.75">
      <c r="I593" s="109">
        <v>33817</v>
      </c>
      <c r="J593" s="112">
        <v>0.130913</v>
      </c>
      <c r="K593" s="111">
        <f t="shared" si="13"/>
        <v>25.539892596854628</v>
      </c>
    </row>
    <row r="594" spans="9:11" ht="12.75">
      <c r="I594" s="109">
        <v>33848</v>
      </c>
      <c r="J594" s="112">
        <v>0.166744</v>
      </c>
      <c r="K594" s="111">
        <f t="shared" si="13"/>
        <v>27.370085476614236</v>
      </c>
    </row>
    <row r="595" spans="9:11" ht="12.75">
      <c r="I595" s="109">
        <v>33878</v>
      </c>
      <c r="J595" s="112">
        <v>0.20833</v>
      </c>
      <c r="K595" s="111">
        <f t="shared" si="13"/>
        <v>24.94002782708822</v>
      </c>
    </row>
    <row r="596" spans="9:11" ht="12.75">
      <c r="I596" s="109">
        <v>33909</v>
      </c>
      <c r="J596" s="112">
        <v>0.258787</v>
      </c>
      <c r="K596" s="111">
        <f t="shared" si="13"/>
        <v>24.219747515960254</v>
      </c>
    </row>
    <row r="597" spans="9:11" ht="12.75">
      <c r="I597" s="109">
        <v>33939</v>
      </c>
      <c r="J597" s="112">
        <v>0.320119</v>
      </c>
      <c r="K597" s="111">
        <f t="shared" si="13"/>
        <v>23.699799448967674</v>
      </c>
    </row>
    <row r="598" spans="9:11" ht="12.75">
      <c r="I598" s="109">
        <v>33970</v>
      </c>
      <c r="J598" s="112">
        <v>0.41209</v>
      </c>
      <c r="K598" s="111">
        <f t="shared" si="13"/>
        <v>28.730253437003128</v>
      </c>
    </row>
    <row r="599" spans="9:11" ht="12.75">
      <c r="I599" s="109">
        <v>34001</v>
      </c>
      <c r="J599" s="112">
        <v>0.521335</v>
      </c>
      <c r="K599" s="111">
        <f t="shared" si="13"/>
        <v>26.509985682739213</v>
      </c>
    </row>
    <row r="600" spans="9:11" ht="12.75">
      <c r="I600" s="109">
        <v>34029</v>
      </c>
      <c r="J600" s="112">
        <v>0.666318</v>
      </c>
      <c r="K600" s="111">
        <f t="shared" si="13"/>
        <v>27.809949456683313</v>
      </c>
    </row>
    <row r="601" spans="9:11" ht="12.75">
      <c r="I601" s="109">
        <v>34060</v>
      </c>
      <c r="J601" s="112">
        <v>0.854286</v>
      </c>
      <c r="K601" s="111">
        <f t="shared" si="13"/>
        <v>28.20995380584046</v>
      </c>
    </row>
    <row r="602" spans="9:11" ht="12.75">
      <c r="I602" s="109">
        <v>34090</v>
      </c>
      <c r="J602" s="112">
        <v>1.12996</v>
      </c>
      <c r="K602" s="111">
        <f t="shared" si="13"/>
        <v>32.269520980093326</v>
      </c>
    </row>
    <row r="603" spans="9:11" ht="12.75">
      <c r="I603" s="109">
        <v>34121</v>
      </c>
      <c r="J603" s="112">
        <v>1.47709</v>
      </c>
      <c r="K603" s="111">
        <f t="shared" si="13"/>
        <v>30.720556479875395</v>
      </c>
    </row>
    <row r="604" spans="9:11" ht="12.75">
      <c r="I604" s="109">
        <v>34151</v>
      </c>
      <c r="J604" s="112">
        <v>1.94917</v>
      </c>
      <c r="K604" s="111">
        <f t="shared" si="13"/>
        <v>31.960137838588043</v>
      </c>
    </row>
    <row r="605" spans="9:11" ht="12.75">
      <c r="I605" s="109">
        <v>34182</v>
      </c>
      <c r="J605" s="112">
        <v>2.60272</v>
      </c>
      <c r="K605" s="111">
        <f t="shared" si="13"/>
        <v>33.52965621264437</v>
      </c>
    </row>
    <row r="606" spans="9:11" ht="12.75">
      <c r="I606" s="109">
        <v>34213</v>
      </c>
      <c r="J606" s="112">
        <v>3.56547</v>
      </c>
      <c r="K606" s="111">
        <f t="shared" si="13"/>
        <v>36.99014876744329</v>
      </c>
    </row>
    <row r="607" spans="9:11" ht="12.75">
      <c r="I607" s="109">
        <v>34243</v>
      </c>
      <c r="J607" s="112">
        <v>4.81838</v>
      </c>
      <c r="K607" s="111">
        <f t="shared" si="13"/>
        <v>35.14010775577976</v>
      </c>
    </row>
    <row r="608" spans="9:11" ht="12.75">
      <c r="I608" s="109">
        <v>34274</v>
      </c>
      <c r="J608" s="112">
        <v>6.59925</v>
      </c>
      <c r="K608" s="111">
        <f t="shared" si="13"/>
        <v>36.959932591451874</v>
      </c>
    </row>
    <row r="609" spans="9:11" ht="12.75">
      <c r="I609" s="109">
        <v>34304</v>
      </c>
      <c r="J609" s="112">
        <v>8.9895</v>
      </c>
      <c r="K609" s="111">
        <f t="shared" si="13"/>
        <v>36.220025002841226</v>
      </c>
    </row>
    <row r="610" spans="9:11" ht="12.75">
      <c r="I610" s="109">
        <v>34335</v>
      </c>
      <c r="J610" s="112">
        <v>12.7822</v>
      </c>
      <c r="K610" s="111">
        <f t="shared" si="13"/>
        <v>42.190333166472</v>
      </c>
    </row>
    <row r="611" spans="9:11" ht="12.75">
      <c r="I611" s="109">
        <v>34366</v>
      </c>
      <c r="J611" s="112">
        <v>18.2031</v>
      </c>
      <c r="K611" s="111">
        <f t="shared" si="13"/>
        <v>42.40975731877141</v>
      </c>
    </row>
    <row r="612" spans="9:11" ht="12.75">
      <c r="I612" s="109">
        <v>34394</v>
      </c>
      <c r="J612" s="112">
        <v>26.3635</v>
      </c>
      <c r="K612" s="111">
        <f t="shared" si="13"/>
        <v>44.829726804775014</v>
      </c>
    </row>
    <row r="613" spans="9:11" ht="12.75">
      <c r="I613" s="109">
        <v>34425</v>
      </c>
      <c r="J613" s="112">
        <v>37.5575</v>
      </c>
      <c r="K613" s="111">
        <f t="shared" si="13"/>
        <v>42.46021962182562</v>
      </c>
    </row>
    <row r="614" spans="9:11" ht="12.75">
      <c r="I614" s="109">
        <v>34455</v>
      </c>
      <c r="J614" s="112">
        <v>52.9373</v>
      </c>
      <c r="K614" s="111">
        <f t="shared" si="13"/>
        <v>40.95000998469016</v>
      </c>
    </row>
    <row r="615" spans="9:11" ht="12.75">
      <c r="I615" s="109">
        <v>34486</v>
      </c>
      <c r="J615" s="112">
        <v>77.5954</v>
      </c>
      <c r="K615" s="111">
        <f t="shared" si="13"/>
        <v>46.57982178917322</v>
      </c>
    </row>
    <row r="616" spans="9:11" ht="12.75">
      <c r="I616" s="109">
        <v>34516</v>
      </c>
      <c r="J616" s="112">
        <v>96.7693</v>
      </c>
      <c r="K616" s="111">
        <f t="shared" si="13"/>
        <v>24.710098794516178</v>
      </c>
    </row>
    <row r="617" spans="9:11" ht="12.75">
      <c r="I617" s="109">
        <v>34547</v>
      </c>
      <c r="J617" s="112">
        <v>100</v>
      </c>
      <c r="K617" s="111">
        <f t="shared" si="13"/>
        <v>3.3385588197909932</v>
      </c>
    </row>
    <row r="618" spans="9:11" ht="12.75">
      <c r="I618" s="109">
        <v>34578</v>
      </c>
      <c r="J618" s="112">
        <v>101.549</v>
      </c>
      <c r="K618" s="111">
        <f t="shared" si="13"/>
        <v>1.5490000000000004</v>
      </c>
    </row>
    <row r="619" spans="9:11" ht="12.75">
      <c r="I619" s="109">
        <v>34608</v>
      </c>
      <c r="J619" s="112">
        <v>104.143</v>
      </c>
      <c r="K619" s="111">
        <f t="shared" si="13"/>
        <v>2.554431850633687</v>
      </c>
    </row>
    <row r="620" spans="9:11" ht="12.75">
      <c r="I620" s="109">
        <v>34639</v>
      </c>
      <c r="J620" s="112">
        <v>106.72</v>
      </c>
      <c r="K620" s="111">
        <f t="shared" si="13"/>
        <v>2.474482202356376</v>
      </c>
    </row>
    <row r="621" spans="9:11" ht="12.75">
      <c r="I621" s="109">
        <v>34669</v>
      </c>
      <c r="J621" s="112">
        <v>107.325</v>
      </c>
      <c r="K621" s="111">
        <f t="shared" si="13"/>
        <v>0.5669040479760135</v>
      </c>
    </row>
    <row r="622" spans="9:11" ht="12.75">
      <c r="I622" s="109">
        <v>34700</v>
      </c>
      <c r="J622" s="112">
        <v>108.785</v>
      </c>
      <c r="K622" s="111">
        <f t="shared" si="13"/>
        <v>1.3603540647565637</v>
      </c>
    </row>
    <row r="623" spans="9:11" ht="12.75">
      <c r="I623" s="109">
        <v>34731</v>
      </c>
      <c r="J623" s="112">
        <v>110.039</v>
      </c>
      <c r="K623" s="111">
        <f t="shared" si="13"/>
        <v>1.152732453922889</v>
      </c>
    </row>
    <row r="624" spans="9:11" ht="12.75">
      <c r="I624" s="109">
        <v>34759</v>
      </c>
      <c r="J624" s="112">
        <v>112.035</v>
      </c>
      <c r="K624" s="111">
        <f t="shared" si="13"/>
        <v>1.8139023437145019</v>
      </c>
    </row>
    <row r="625" spans="9:11" ht="12.75">
      <c r="I625" s="109">
        <v>34790</v>
      </c>
      <c r="J625" s="112">
        <v>114.614</v>
      </c>
      <c r="K625" s="111">
        <f t="shared" si="13"/>
        <v>2.301959209175708</v>
      </c>
    </row>
    <row r="626" spans="9:11" ht="12.75">
      <c r="I626" s="109">
        <v>34820</v>
      </c>
      <c r="J626" s="112">
        <v>115.071</v>
      </c>
      <c r="K626" s="111">
        <f t="shared" si="13"/>
        <v>0.39872964908300723</v>
      </c>
    </row>
    <row r="627" spans="9:11" ht="12.75">
      <c r="I627" s="109">
        <v>34851</v>
      </c>
      <c r="J627" s="112">
        <v>118.09</v>
      </c>
      <c r="K627" s="111">
        <f t="shared" si="13"/>
        <v>2.62359760495694</v>
      </c>
    </row>
    <row r="628" spans="9:11" ht="12.75">
      <c r="I628" s="109">
        <v>34881</v>
      </c>
      <c r="J628" s="112">
        <v>120.733</v>
      </c>
      <c r="K628" s="111">
        <f t="shared" si="13"/>
        <v>2.2381234651537074</v>
      </c>
    </row>
    <row r="629" spans="9:11" ht="12.75">
      <c r="I629" s="109">
        <v>34912</v>
      </c>
      <c r="J629" s="112">
        <v>122.289</v>
      </c>
      <c r="K629" s="111">
        <f t="shared" si="13"/>
        <v>1.2887942815965836</v>
      </c>
    </row>
    <row r="630" spans="9:11" ht="12.75">
      <c r="I630" s="109">
        <v>34943</v>
      </c>
      <c r="J630" s="112">
        <v>120.967</v>
      </c>
      <c r="K630" s="111">
        <f t="shared" si="13"/>
        <v>-1.081045719565954</v>
      </c>
    </row>
    <row r="631" spans="9:11" ht="12.75">
      <c r="I631" s="109">
        <v>34973</v>
      </c>
      <c r="J631" s="112">
        <v>121.241</v>
      </c>
      <c r="K631" s="111">
        <f t="shared" si="13"/>
        <v>0.22650805591608592</v>
      </c>
    </row>
    <row r="632" spans="9:11" ht="12.75">
      <c r="I632" s="109">
        <v>35004</v>
      </c>
      <c r="J632" s="112">
        <v>122.85</v>
      </c>
      <c r="K632" s="111">
        <f t="shared" si="13"/>
        <v>1.327108816324496</v>
      </c>
    </row>
    <row r="633" spans="9:11" ht="12.75">
      <c r="I633" s="109">
        <v>35034</v>
      </c>
      <c r="J633" s="112">
        <v>123.187</v>
      </c>
      <c r="K633" s="111">
        <f t="shared" si="13"/>
        <v>0.2743182743182748</v>
      </c>
    </row>
    <row r="634" spans="9:11" ht="12.75">
      <c r="I634" s="109">
        <v>35065</v>
      </c>
      <c r="J634" s="112">
        <v>125.397</v>
      </c>
      <c r="K634" s="111">
        <f t="shared" si="13"/>
        <v>1.7940204729395282</v>
      </c>
    </row>
    <row r="635" spans="9:11" ht="12.75">
      <c r="I635" s="109">
        <v>35096</v>
      </c>
      <c r="J635" s="112">
        <v>126.353</v>
      </c>
      <c r="K635" s="111">
        <f t="shared" si="13"/>
        <v>0.762378685295495</v>
      </c>
    </row>
    <row r="636" spans="9:11" ht="12.75">
      <c r="I636" s="109">
        <v>35125</v>
      </c>
      <c r="J636" s="112">
        <v>126.627</v>
      </c>
      <c r="K636" s="111">
        <f t="shared" si="13"/>
        <v>0.2168527854502944</v>
      </c>
    </row>
    <row r="637" spans="9:11" ht="12.75">
      <c r="I637" s="109">
        <v>35156</v>
      </c>
      <c r="J637" s="112">
        <v>127.509</v>
      </c>
      <c r="K637" s="111">
        <f t="shared" si="13"/>
        <v>0.6965339145679872</v>
      </c>
    </row>
    <row r="638" spans="9:11" ht="12.75">
      <c r="I638" s="109">
        <v>35186</v>
      </c>
      <c r="J638" s="112">
        <v>129.655</v>
      </c>
      <c r="K638" s="111">
        <f t="shared" si="13"/>
        <v>1.6830184535993498</v>
      </c>
    </row>
    <row r="639" spans="9:11" ht="12.75">
      <c r="I639" s="109">
        <v>35217</v>
      </c>
      <c r="J639" s="112">
        <v>131.24</v>
      </c>
      <c r="K639" s="111">
        <f t="shared" si="13"/>
        <v>1.2224750298870157</v>
      </c>
    </row>
    <row r="640" spans="9:11" ht="12.75">
      <c r="I640" s="109">
        <v>35247</v>
      </c>
      <c r="J640" s="112">
        <v>132.674</v>
      </c>
      <c r="K640" s="111">
        <f t="shared" si="13"/>
        <v>1.0926546784516988</v>
      </c>
    </row>
    <row r="641" spans="9:11" ht="12.75">
      <c r="I641" s="109">
        <v>35278</v>
      </c>
      <c r="J641" s="112">
        <v>132.679</v>
      </c>
      <c r="K641" s="111">
        <f t="shared" si="13"/>
        <v>0.0037686359045441264</v>
      </c>
    </row>
    <row r="642" spans="9:11" ht="12.75">
      <c r="I642" s="109">
        <v>35309</v>
      </c>
      <c r="J642" s="112">
        <v>132.849</v>
      </c>
      <c r="K642" s="111">
        <f t="shared" si="13"/>
        <v>0.12812879204695538</v>
      </c>
    </row>
    <row r="643" spans="9:11" ht="12.75">
      <c r="I643" s="109">
        <v>35339</v>
      </c>
      <c r="J643" s="112">
        <v>133.141</v>
      </c>
      <c r="K643" s="111">
        <f t="shared" si="13"/>
        <v>0.21979841775248143</v>
      </c>
    </row>
    <row r="644" spans="9:11" ht="12.75">
      <c r="I644" s="109">
        <v>35370</v>
      </c>
      <c r="J644" s="112">
        <v>133.517</v>
      </c>
      <c r="K644" s="111">
        <f t="shared" si="13"/>
        <v>0.2824073726350296</v>
      </c>
    </row>
    <row r="645" spans="9:11" ht="12.75">
      <c r="I645" s="109">
        <v>35400</v>
      </c>
      <c r="J645" s="112">
        <v>134.689</v>
      </c>
      <c r="K645" s="111">
        <f t="shared" si="13"/>
        <v>0.8777908431136128</v>
      </c>
    </row>
    <row r="646" spans="9:11" ht="12.75">
      <c r="I646" s="109">
        <v>35431</v>
      </c>
      <c r="J646" s="112">
        <v>136.814</v>
      </c>
      <c r="K646" s="111">
        <f t="shared" si="13"/>
        <v>1.5777086473282909</v>
      </c>
    </row>
    <row r="647" spans="9:11" ht="12.75">
      <c r="I647" s="109">
        <v>35462</v>
      </c>
      <c r="J647" s="112">
        <v>137.39</v>
      </c>
      <c r="K647" s="111">
        <f t="shared" si="13"/>
        <v>0.42100954580670535</v>
      </c>
    </row>
    <row r="648" spans="9:11" ht="12.75">
      <c r="I648" s="109">
        <v>35490</v>
      </c>
      <c r="J648" s="112">
        <v>138.99</v>
      </c>
      <c r="K648" s="111">
        <f t="shared" si="13"/>
        <v>1.1645680180508267</v>
      </c>
    </row>
    <row r="649" spans="9:11" ht="12.75">
      <c r="I649" s="109">
        <v>35521</v>
      </c>
      <c r="J649" s="112">
        <v>139.807</v>
      </c>
      <c r="K649" s="111">
        <f t="shared" si="13"/>
        <v>0.5878120728109781</v>
      </c>
    </row>
    <row r="650" spans="9:11" ht="12.75">
      <c r="I650" s="109">
        <v>35551</v>
      </c>
      <c r="J650" s="112">
        <v>140.229</v>
      </c>
      <c r="K650" s="111">
        <f t="shared" si="13"/>
        <v>0.3018446858884305</v>
      </c>
    </row>
    <row r="651" spans="9:11" ht="12.75">
      <c r="I651" s="109">
        <v>35582</v>
      </c>
      <c r="J651" s="112">
        <v>141.207</v>
      </c>
      <c r="K651" s="111">
        <f t="shared" si="13"/>
        <v>0.6974306313244583</v>
      </c>
    </row>
    <row r="652" spans="9:11" ht="12.75">
      <c r="I652" s="109">
        <v>35612</v>
      </c>
      <c r="J652" s="112">
        <v>141.33</v>
      </c>
      <c r="K652" s="111">
        <f t="shared" si="13"/>
        <v>0.08710616329219434</v>
      </c>
    </row>
    <row r="653" spans="9:11" ht="12.75">
      <c r="I653" s="109">
        <v>35643</v>
      </c>
      <c r="J653" s="112">
        <v>141.268</v>
      </c>
      <c r="K653" s="111">
        <f aca="true" t="shared" si="14" ref="K653:K716">((J653/J652)-1)*100</f>
        <v>-0.04386895917357636</v>
      </c>
    </row>
    <row r="654" spans="9:11" ht="12.75">
      <c r="I654" s="109">
        <v>35674</v>
      </c>
      <c r="J654" s="112">
        <v>142.101</v>
      </c>
      <c r="K654" s="111">
        <f t="shared" si="14"/>
        <v>0.5896593708412334</v>
      </c>
    </row>
    <row r="655" spans="9:11" ht="12.75">
      <c r="I655" s="109">
        <v>35704</v>
      </c>
      <c r="J655" s="112">
        <v>142.587</v>
      </c>
      <c r="K655" s="111">
        <f t="shared" si="14"/>
        <v>0.34201026030780124</v>
      </c>
    </row>
    <row r="656" spans="9:11" ht="12.75">
      <c r="I656" s="109">
        <v>35735</v>
      </c>
      <c r="J656" s="112">
        <v>143.771</v>
      </c>
      <c r="K656" s="111">
        <f t="shared" si="14"/>
        <v>0.8303702301051263</v>
      </c>
    </row>
    <row r="657" spans="9:11" ht="12.75">
      <c r="I657" s="109">
        <v>35765</v>
      </c>
      <c r="J657" s="112">
        <v>144.765</v>
      </c>
      <c r="K657" s="111">
        <f t="shared" si="14"/>
        <v>0.6913772596699008</v>
      </c>
    </row>
    <row r="658" spans="9:11" ht="12.75">
      <c r="I658" s="109">
        <v>35796</v>
      </c>
      <c r="J658" s="112">
        <v>146.038</v>
      </c>
      <c r="K658" s="111">
        <f t="shared" si="14"/>
        <v>0.8793561979760556</v>
      </c>
    </row>
    <row r="659" spans="9:11" ht="12.75">
      <c r="I659" s="109">
        <v>35827</v>
      </c>
      <c r="J659" s="112">
        <v>146.067</v>
      </c>
      <c r="K659" s="111">
        <f t="shared" si="14"/>
        <v>0.01985784521836287</v>
      </c>
    </row>
    <row r="660" spans="9:11" ht="12.75">
      <c r="I660" s="109">
        <v>35855</v>
      </c>
      <c r="J660" s="112">
        <v>146.408</v>
      </c>
      <c r="K660" s="111">
        <f t="shared" si="14"/>
        <v>0.23345451060128308</v>
      </c>
    </row>
    <row r="661" spans="9:11" ht="12.75">
      <c r="I661" s="109">
        <v>35886</v>
      </c>
      <c r="J661" s="112">
        <v>146.211</v>
      </c>
      <c r="K661" s="111">
        <f t="shared" si="14"/>
        <v>-0.13455548877109313</v>
      </c>
    </row>
    <row r="662" spans="9:11" ht="12.75">
      <c r="I662" s="109">
        <v>35916</v>
      </c>
      <c r="J662" s="112">
        <v>146.544</v>
      </c>
      <c r="K662" s="111">
        <f t="shared" si="14"/>
        <v>0.2277530418367979</v>
      </c>
    </row>
    <row r="663" spans="9:11" ht="12.75">
      <c r="I663" s="109">
        <v>35947</v>
      </c>
      <c r="J663" s="112">
        <v>146.951</v>
      </c>
      <c r="K663" s="111">
        <f t="shared" si="14"/>
        <v>0.27773228518395143</v>
      </c>
    </row>
    <row r="664" spans="9:11" ht="12.75">
      <c r="I664" s="109">
        <v>35977</v>
      </c>
      <c r="J664" s="112">
        <v>146.398</v>
      </c>
      <c r="K664" s="111">
        <f t="shared" si="14"/>
        <v>-0.37631591482875093</v>
      </c>
    </row>
    <row r="665" spans="9:11" ht="12.75">
      <c r="I665" s="109">
        <v>36008</v>
      </c>
      <c r="J665" s="112">
        <v>146.144</v>
      </c>
      <c r="K665" s="111">
        <f t="shared" si="14"/>
        <v>-0.17349963797318457</v>
      </c>
    </row>
    <row r="666" spans="9:11" ht="12.75">
      <c r="I666" s="109">
        <v>36039</v>
      </c>
      <c r="J666" s="112">
        <v>146.111</v>
      </c>
      <c r="K666" s="111">
        <f t="shared" si="14"/>
        <v>-0.022580468578947688</v>
      </c>
    </row>
    <row r="667" spans="9:11" ht="12.75">
      <c r="I667" s="109">
        <v>36069</v>
      </c>
      <c r="J667" s="112">
        <v>146.063</v>
      </c>
      <c r="K667" s="111">
        <f t="shared" si="14"/>
        <v>-0.032851736008920884</v>
      </c>
    </row>
    <row r="668" spans="9:11" ht="12.75">
      <c r="I668" s="109">
        <v>36100</v>
      </c>
      <c r="J668" s="112">
        <v>145.797</v>
      </c>
      <c r="K668" s="111">
        <f t="shared" si="14"/>
        <v>-0.18211319772973855</v>
      </c>
    </row>
    <row r="669" spans="9:11" ht="12.75">
      <c r="I669" s="109">
        <v>36130</v>
      </c>
      <c r="J669" s="112">
        <v>147.231</v>
      </c>
      <c r="K669" s="111">
        <f t="shared" si="14"/>
        <v>0.9835593324965419</v>
      </c>
    </row>
    <row r="670" spans="9:11" ht="12.75">
      <c r="I670" s="109">
        <v>36161</v>
      </c>
      <c r="J670" s="112">
        <v>148.921</v>
      </c>
      <c r="K670" s="111">
        <f t="shared" si="14"/>
        <v>1.1478560900897161</v>
      </c>
    </row>
    <row r="671" spans="9:11" ht="12.75">
      <c r="I671" s="109">
        <v>36192</v>
      </c>
      <c r="J671" s="112">
        <v>155.528</v>
      </c>
      <c r="K671" s="111">
        <f t="shared" si="14"/>
        <v>4.436580468839191</v>
      </c>
    </row>
    <row r="672" spans="9:11" ht="12.75">
      <c r="I672" s="109">
        <v>36220</v>
      </c>
      <c r="J672" s="112">
        <v>158.6</v>
      </c>
      <c r="K672" s="111">
        <f t="shared" si="14"/>
        <v>1.975207036675064</v>
      </c>
    </row>
    <row r="673" spans="9:11" ht="12.75">
      <c r="I673" s="109">
        <v>36251</v>
      </c>
      <c r="J673" s="112">
        <v>158.647</v>
      </c>
      <c r="K673" s="111">
        <f t="shared" si="14"/>
        <v>0.029634300126102353</v>
      </c>
    </row>
    <row r="674" spans="9:11" ht="12.75">
      <c r="I674" s="109">
        <v>36281</v>
      </c>
      <c r="J674" s="112">
        <v>158.1</v>
      </c>
      <c r="K674" s="111">
        <f t="shared" si="14"/>
        <v>-0.3447906358140962</v>
      </c>
    </row>
    <row r="675" spans="9:11" ht="12.75">
      <c r="I675" s="109">
        <v>36312</v>
      </c>
      <c r="J675" s="112">
        <v>159.711</v>
      </c>
      <c r="K675" s="111">
        <f t="shared" si="14"/>
        <v>1.018975332068317</v>
      </c>
    </row>
    <row r="676" spans="9:11" ht="12.75">
      <c r="I676" s="109">
        <v>36342</v>
      </c>
      <c r="J676" s="112">
        <v>162.253</v>
      </c>
      <c r="K676" s="111">
        <f t="shared" si="14"/>
        <v>1.591624872425812</v>
      </c>
    </row>
    <row r="677" spans="9:11" ht="12.75">
      <c r="I677" s="109">
        <v>36373</v>
      </c>
      <c r="J677" s="112">
        <v>164.612</v>
      </c>
      <c r="K677" s="111">
        <f t="shared" si="14"/>
        <v>1.453902239095739</v>
      </c>
    </row>
    <row r="678" spans="9:11" ht="12.75">
      <c r="I678" s="109">
        <v>36404</v>
      </c>
      <c r="J678" s="112">
        <v>167.028</v>
      </c>
      <c r="K678" s="111">
        <f t="shared" si="14"/>
        <v>1.46769372828226</v>
      </c>
    </row>
    <row r="679" spans="9:11" ht="12.75">
      <c r="I679" s="109">
        <v>36434</v>
      </c>
      <c r="J679" s="112">
        <v>170.182</v>
      </c>
      <c r="K679" s="111">
        <f t="shared" si="14"/>
        <v>1.8883061522618982</v>
      </c>
    </row>
    <row r="680" spans="9:11" ht="12.75">
      <c r="I680" s="109">
        <v>36465</v>
      </c>
      <c r="J680" s="112">
        <v>174.496</v>
      </c>
      <c r="K680" s="111">
        <f t="shared" si="14"/>
        <v>2.534933189173949</v>
      </c>
    </row>
    <row r="681" spans="9:13" ht="12.75">
      <c r="I681" s="109">
        <v>36495</v>
      </c>
      <c r="J681" s="112">
        <v>176.647</v>
      </c>
      <c r="K681" s="111">
        <f t="shared" si="14"/>
        <v>1.2326930130203362</v>
      </c>
      <c r="L681" s="4" t="s">
        <v>147</v>
      </c>
      <c r="M681" s="4" t="s">
        <v>146</v>
      </c>
    </row>
    <row r="682" spans="9:16" ht="12.75">
      <c r="I682" s="109">
        <v>36526</v>
      </c>
      <c r="J682" s="112">
        <v>178.454</v>
      </c>
      <c r="K682" s="111">
        <f>((J682/J681)-1)*100</f>
        <v>1.0229440635844522</v>
      </c>
      <c r="L682" s="109">
        <v>36526</v>
      </c>
      <c r="M682" s="113">
        <v>1.0229440635844522</v>
      </c>
      <c r="N682" s="111" t="e">
        <f aca="true" t="shared" si="15" ref="N682:N745">((M682/M681)-1)*100</f>
        <v>#VALUE!</v>
      </c>
      <c r="P682" s="117">
        <f>((J693/J682)^(1/12)-1)</f>
        <v>0.0069719116511546275</v>
      </c>
    </row>
    <row r="683" spans="9:14" ht="12.75">
      <c r="I683" s="109">
        <v>36557</v>
      </c>
      <c r="J683" s="112">
        <v>178.8</v>
      </c>
      <c r="K683" s="111">
        <f t="shared" si="14"/>
        <v>0.19388750042028668</v>
      </c>
      <c r="L683" s="109">
        <v>36557</v>
      </c>
      <c r="M683" s="113">
        <v>0.19388750042028668</v>
      </c>
      <c r="N683" s="111">
        <f t="shared" si="15"/>
        <v>-81.04612878431551</v>
      </c>
    </row>
    <row r="684" spans="9:14" ht="12.75">
      <c r="I684" s="109">
        <v>36586</v>
      </c>
      <c r="J684" s="112">
        <v>179.128</v>
      </c>
      <c r="K684" s="111">
        <f t="shared" si="14"/>
        <v>0.18344519015658367</v>
      </c>
      <c r="L684" s="109">
        <v>36586</v>
      </c>
      <c r="M684" s="113">
        <v>0.18344519015658367</v>
      </c>
      <c r="N684" s="111">
        <f t="shared" si="15"/>
        <v>-5.385757328898144</v>
      </c>
    </row>
    <row r="685" spans="9:14" ht="12.75">
      <c r="I685" s="109">
        <v>36617</v>
      </c>
      <c r="J685" s="112">
        <v>179.357</v>
      </c>
      <c r="K685" s="111">
        <f t="shared" si="14"/>
        <v>0.1278415434772917</v>
      </c>
      <c r="L685" s="109">
        <v>36617</v>
      </c>
      <c r="M685" s="113">
        <v>0.1278415434772917</v>
      </c>
      <c r="N685" s="111">
        <f t="shared" si="15"/>
        <v>-30.310768372738607</v>
      </c>
    </row>
    <row r="686" spans="9:14" ht="12.75">
      <c r="I686" s="109">
        <v>36647</v>
      </c>
      <c r="J686" s="112">
        <v>180.563</v>
      </c>
      <c r="K686" s="111">
        <f t="shared" si="14"/>
        <v>0.6724019692568417</v>
      </c>
      <c r="L686" s="109">
        <v>36647</v>
      </c>
      <c r="M686" s="113">
        <v>0.6724019692568417</v>
      </c>
      <c r="N686" s="111">
        <f t="shared" si="15"/>
        <v>425.9651526158861</v>
      </c>
    </row>
    <row r="687" spans="9:14" ht="12.75">
      <c r="I687" s="109">
        <v>36678</v>
      </c>
      <c r="J687" s="112">
        <v>182.236</v>
      </c>
      <c r="K687" s="111">
        <f t="shared" si="14"/>
        <v>0.9265464131632761</v>
      </c>
      <c r="L687" s="109">
        <v>36678</v>
      </c>
      <c r="M687" s="113">
        <v>0.9265464131632761</v>
      </c>
      <c r="N687" s="111">
        <f t="shared" si="15"/>
        <v>37.79650499645655</v>
      </c>
    </row>
    <row r="688" spans="9:14" ht="12.75">
      <c r="I688" s="109">
        <v>36708</v>
      </c>
      <c r="J688" s="112">
        <v>186.353</v>
      </c>
      <c r="K688" s="111">
        <f t="shared" si="14"/>
        <v>2.2591584538730114</v>
      </c>
      <c r="L688" s="109">
        <v>36708</v>
      </c>
      <c r="M688" s="113">
        <v>2.2591584538730114</v>
      </c>
      <c r="N688" s="111">
        <f t="shared" si="15"/>
        <v>143.82571901175797</v>
      </c>
    </row>
    <row r="689" spans="9:14" ht="12.75">
      <c r="I689" s="109">
        <v>36739</v>
      </c>
      <c r="J689" s="112">
        <v>189.746</v>
      </c>
      <c r="K689" s="111">
        <f t="shared" si="14"/>
        <v>1.8207380616357183</v>
      </c>
      <c r="L689" s="109">
        <v>36739</v>
      </c>
      <c r="M689" s="113">
        <v>1.8207380616357183</v>
      </c>
      <c r="N689" s="111">
        <f t="shared" si="15"/>
        <v>-19.40635865915835</v>
      </c>
    </row>
    <row r="690" spans="9:14" ht="12.75">
      <c r="I690" s="109">
        <v>36770</v>
      </c>
      <c r="J690" s="112">
        <v>191.049</v>
      </c>
      <c r="K690" s="111">
        <f t="shared" si="14"/>
        <v>0.6867074931750761</v>
      </c>
      <c r="L690" s="109">
        <v>36770</v>
      </c>
      <c r="M690" s="113">
        <v>0.6867074931750761</v>
      </c>
      <c r="N690" s="111">
        <f t="shared" si="15"/>
        <v>-62.284113918168416</v>
      </c>
    </row>
    <row r="691" spans="9:14" ht="12.75">
      <c r="I691" s="109">
        <v>36800</v>
      </c>
      <c r="J691" s="112">
        <v>191.763</v>
      </c>
      <c r="K691" s="111">
        <f t="shared" si="14"/>
        <v>0.3737261121492308</v>
      </c>
      <c r="L691" s="109">
        <v>36800</v>
      </c>
      <c r="M691" s="113">
        <v>0.3737261121492308</v>
      </c>
      <c r="N691" s="111">
        <f t="shared" si="15"/>
        <v>-45.57710293486643</v>
      </c>
    </row>
    <row r="692" spans="9:14" ht="12.75">
      <c r="I692" s="109">
        <v>36831</v>
      </c>
      <c r="J692" s="112">
        <v>192.506</v>
      </c>
      <c r="K692" s="111">
        <f t="shared" si="14"/>
        <v>0.3874574344372883</v>
      </c>
      <c r="L692" s="109">
        <v>36831</v>
      </c>
      <c r="M692" s="113">
        <v>0.3874574344372883</v>
      </c>
      <c r="N692" s="111">
        <f t="shared" si="15"/>
        <v>3.6741672154217975</v>
      </c>
    </row>
    <row r="693" spans="9:14" ht="12.75">
      <c r="I693" s="109">
        <v>36861</v>
      </c>
      <c r="J693" s="112">
        <v>193.97</v>
      </c>
      <c r="K693" s="111">
        <f t="shared" si="14"/>
        <v>0.7604957767550102</v>
      </c>
      <c r="L693" s="109">
        <v>36861</v>
      </c>
      <c r="M693" s="113">
        <v>0.7604957767550102</v>
      </c>
      <c r="N693" s="111">
        <f t="shared" si="15"/>
        <v>96.27853517883649</v>
      </c>
    </row>
    <row r="694" spans="9:14" ht="12.75">
      <c r="I694" s="109">
        <v>36892</v>
      </c>
      <c r="J694" s="112">
        <v>194.92</v>
      </c>
      <c r="K694" s="111">
        <f t="shared" si="14"/>
        <v>0.48976645873073377</v>
      </c>
      <c r="L694" s="109">
        <v>36892</v>
      </c>
      <c r="M694" s="113">
        <v>0.48976645873073377</v>
      </c>
      <c r="N694" s="111">
        <f t="shared" si="15"/>
        <v>-35.59905607621678</v>
      </c>
    </row>
    <row r="695" spans="9:14" ht="12.75">
      <c r="I695" s="109">
        <v>36923</v>
      </c>
      <c r="J695" s="112">
        <v>195.58</v>
      </c>
      <c r="K695" s="111">
        <f t="shared" si="14"/>
        <v>0.3386004514672747</v>
      </c>
      <c r="L695" s="109">
        <v>36923</v>
      </c>
      <c r="M695" s="113">
        <v>0.3386004514672747</v>
      </c>
      <c r="N695" s="111">
        <f t="shared" si="15"/>
        <v>-30.864916240940023</v>
      </c>
    </row>
    <row r="696" spans="9:14" ht="12.75">
      <c r="I696" s="109">
        <v>36951</v>
      </c>
      <c r="J696" s="112">
        <v>197.151</v>
      </c>
      <c r="K696" s="111">
        <f t="shared" si="14"/>
        <v>0.8032518662439925</v>
      </c>
      <c r="L696" s="109">
        <v>36951</v>
      </c>
      <c r="M696" s="113">
        <v>0.8032518662439925</v>
      </c>
      <c r="N696" s="111">
        <f t="shared" si="15"/>
        <v>137.22705116405484</v>
      </c>
    </row>
    <row r="697" spans="9:14" ht="12.75">
      <c r="I697" s="109">
        <v>36982</v>
      </c>
      <c r="J697" s="112">
        <v>199.374</v>
      </c>
      <c r="K697" s="111">
        <f t="shared" si="14"/>
        <v>1.127562122434056</v>
      </c>
      <c r="L697" s="109">
        <v>36982</v>
      </c>
      <c r="M697" s="113">
        <v>1.127562122434056</v>
      </c>
      <c r="N697" s="111">
        <f t="shared" si="15"/>
        <v>40.374665757894725</v>
      </c>
    </row>
    <row r="698" spans="9:14" ht="12.75">
      <c r="I698" s="109">
        <v>37012</v>
      </c>
      <c r="J698" s="112">
        <v>200.251</v>
      </c>
      <c r="K698" s="111">
        <f t="shared" si="14"/>
        <v>0.43987681442916315</v>
      </c>
      <c r="L698" s="109">
        <v>37012</v>
      </c>
      <c r="M698" s="113">
        <v>0.43987681442916315</v>
      </c>
      <c r="N698" s="111">
        <f t="shared" si="15"/>
        <v>-60.98868473165755</v>
      </c>
    </row>
    <row r="699" spans="9:14" ht="12.75">
      <c r="I699" s="109">
        <v>37043</v>
      </c>
      <c r="J699" s="112">
        <v>203.167</v>
      </c>
      <c r="K699" s="111">
        <f t="shared" si="14"/>
        <v>1.4561725035080908</v>
      </c>
      <c r="L699" s="109">
        <v>37043</v>
      </c>
      <c r="M699" s="113">
        <v>1.4561725035080908</v>
      </c>
      <c r="N699" s="111">
        <f t="shared" si="15"/>
        <v>231.04097686935253</v>
      </c>
    </row>
    <row r="700" spans="9:14" ht="12.75">
      <c r="I700" s="109">
        <v>37073</v>
      </c>
      <c r="J700" s="112">
        <v>206.45</v>
      </c>
      <c r="K700" s="111">
        <f t="shared" si="14"/>
        <v>1.6159120329581</v>
      </c>
      <c r="L700" s="109">
        <v>37073</v>
      </c>
      <c r="M700" s="113">
        <v>1.6159120329581</v>
      </c>
      <c r="N700" s="111">
        <f t="shared" si="15"/>
        <v>10.969821849072003</v>
      </c>
    </row>
    <row r="701" spans="9:14" ht="12.75">
      <c r="I701" s="109">
        <v>37104</v>
      </c>
      <c r="J701" s="112">
        <v>208.315</v>
      </c>
      <c r="K701" s="111">
        <f t="shared" si="14"/>
        <v>0.9033664325502677</v>
      </c>
      <c r="L701" s="109">
        <v>37104</v>
      </c>
      <c r="M701" s="113">
        <v>0.9033664325502677</v>
      </c>
      <c r="N701" s="111">
        <f t="shared" si="15"/>
        <v>-44.095568686585075</v>
      </c>
    </row>
    <row r="702" spans="9:14" ht="12.75">
      <c r="I702" s="109">
        <v>37135</v>
      </c>
      <c r="J702" s="112">
        <v>209.111</v>
      </c>
      <c r="K702" s="111">
        <f t="shared" si="14"/>
        <v>0.38211362599909204</v>
      </c>
      <c r="L702" s="109">
        <v>37135</v>
      </c>
      <c r="M702" s="113">
        <v>0.38211362599909204</v>
      </c>
      <c r="N702" s="111">
        <f t="shared" si="15"/>
        <v>-57.70114847854617</v>
      </c>
    </row>
    <row r="703" spans="9:14" ht="12.75">
      <c r="I703" s="109">
        <v>37165</v>
      </c>
      <c r="J703" s="112">
        <v>212.135</v>
      </c>
      <c r="K703" s="111">
        <f t="shared" si="14"/>
        <v>1.4461219161115313</v>
      </c>
      <c r="L703" s="109">
        <v>37165</v>
      </c>
      <c r="M703" s="113">
        <v>1.4461219161115313</v>
      </c>
      <c r="N703" s="111">
        <f t="shared" si="15"/>
        <v>278.45337557131955</v>
      </c>
    </row>
    <row r="704" spans="9:14" ht="12.75">
      <c r="I704" s="109">
        <v>37196</v>
      </c>
      <c r="J704" s="112">
        <v>213.756</v>
      </c>
      <c r="K704" s="111">
        <f t="shared" si="14"/>
        <v>0.7641360454427648</v>
      </c>
      <c r="L704" s="109">
        <v>37196</v>
      </c>
      <c r="M704" s="113">
        <v>0.7641360454427648</v>
      </c>
      <c r="N704" s="111">
        <f t="shared" si="15"/>
        <v>-47.159638690944824</v>
      </c>
    </row>
    <row r="705" spans="9:14" ht="12.75">
      <c r="I705" s="109">
        <v>37226</v>
      </c>
      <c r="J705" s="112">
        <v>214.137</v>
      </c>
      <c r="K705" s="111">
        <f t="shared" si="14"/>
        <v>0.17824061078988152</v>
      </c>
      <c r="L705" s="109">
        <v>37226</v>
      </c>
      <c r="M705" s="113">
        <v>0.17824061078988152</v>
      </c>
      <c r="N705" s="111">
        <f t="shared" si="15"/>
        <v>-76.67423074033849</v>
      </c>
    </row>
    <row r="706" spans="9:14" ht="12.75">
      <c r="I706" s="109">
        <v>37257</v>
      </c>
      <c r="J706" s="112">
        <v>214.535</v>
      </c>
      <c r="K706" s="111">
        <f t="shared" si="14"/>
        <v>0.18586232178465778</v>
      </c>
      <c r="L706" s="109">
        <v>37257</v>
      </c>
      <c r="M706" s="113">
        <v>0.18586232178465778</v>
      </c>
      <c r="N706" s="111">
        <f t="shared" si="15"/>
        <v>4.276079935431265</v>
      </c>
    </row>
    <row r="707" spans="9:14" ht="12.75">
      <c r="I707" s="109">
        <v>37288</v>
      </c>
      <c r="J707" s="112">
        <v>214.927</v>
      </c>
      <c r="K707" s="111">
        <f t="shared" si="14"/>
        <v>0.18272076817302807</v>
      </c>
      <c r="L707" s="109">
        <v>37288</v>
      </c>
      <c r="M707" s="113">
        <v>0.18272076817302807</v>
      </c>
      <c r="N707" s="111">
        <f t="shared" si="15"/>
        <v>-1.690258456616911</v>
      </c>
    </row>
    <row r="708" spans="9:14" ht="12.75">
      <c r="I708" s="109">
        <v>37316</v>
      </c>
      <c r="J708" s="112">
        <v>215.17</v>
      </c>
      <c r="K708" s="111">
        <f t="shared" si="14"/>
        <v>0.11306164418616316</v>
      </c>
      <c r="L708" s="109">
        <v>37316</v>
      </c>
      <c r="M708" s="113">
        <v>0.11306164418616316</v>
      </c>
      <c r="N708" s="111">
        <f t="shared" si="15"/>
        <v>-38.12326572582103</v>
      </c>
    </row>
    <row r="709" spans="9:14" ht="12.75">
      <c r="I709" s="109">
        <v>37347</v>
      </c>
      <c r="J709" s="112">
        <v>216.673</v>
      </c>
      <c r="K709" s="111">
        <f t="shared" si="14"/>
        <v>0.6985174513175707</v>
      </c>
      <c r="L709" s="109">
        <v>37347</v>
      </c>
      <c r="M709" s="113">
        <v>0.6985174513175707</v>
      </c>
      <c r="N709" s="111">
        <f t="shared" si="15"/>
        <v>517.8200010672209</v>
      </c>
    </row>
    <row r="710" spans="9:14" ht="12.75">
      <c r="I710" s="109">
        <v>37377</v>
      </c>
      <c r="J710" s="112">
        <v>219.07</v>
      </c>
      <c r="K710" s="111">
        <f t="shared" si="14"/>
        <v>1.1062753550280746</v>
      </c>
      <c r="L710" s="109">
        <v>37377</v>
      </c>
      <c r="M710" s="113">
        <v>1.1062753550280746</v>
      </c>
      <c r="N710" s="111">
        <f t="shared" si="15"/>
        <v>58.374762569120506</v>
      </c>
    </row>
    <row r="711" spans="9:14" ht="12.75">
      <c r="I711" s="109">
        <v>37408</v>
      </c>
      <c r="J711" s="112">
        <v>222.872</v>
      </c>
      <c r="K711" s="111">
        <f t="shared" si="14"/>
        <v>1.7355183274752495</v>
      </c>
      <c r="L711" s="109">
        <v>37408</v>
      </c>
      <c r="M711" s="113">
        <v>1.7355183274752495</v>
      </c>
      <c r="N711" s="111">
        <f t="shared" si="15"/>
        <v>56.87941700836372</v>
      </c>
    </row>
    <row r="712" spans="9:14" ht="12.75">
      <c r="I712" s="109">
        <v>37438</v>
      </c>
      <c r="J712" s="112">
        <v>227.441</v>
      </c>
      <c r="K712" s="111">
        <f t="shared" si="14"/>
        <v>2.0500556373164835</v>
      </c>
      <c r="L712" s="109">
        <v>37438</v>
      </c>
      <c r="M712" s="113">
        <v>2.0500556373164835</v>
      </c>
      <c r="N712" s="111">
        <f t="shared" si="15"/>
        <v>18.12353720855302</v>
      </c>
    </row>
    <row r="713" spans="9:14" ht="12.75">
      <c r="I713" s="109">
        <v>37469</v>
      </c>
      <c r="J713" s="112">
        <v>232.818</v>
      </c>
      <c r="K713" s="111">
        <f t="shared" si="14"/>
        <v>2.3641295984453192</v>
      </c>
      <c r="L713" s="109">
        <v>37469</v>
      </c>
      <c r="M713" s="113">
        <v>2.3641295984453192</v>
      </c>
      <c r="N713" s="111">
        <f t="shared" si="15"/>
        <v>15.320265236311226</v>
      </c>
    </row>
    <row r="714" spans="9:14" ht="12.75">
      <c r="I714" s="109">
        <v>37500</v>
      </c>
      <c r="J714" s="112">
        <v>238.973</v>
      </c>
      <c r="K714" s="111">
        <f t="shared" si="14"/>
        <v>2.6436959341631594</v>
      </c>
      <c r="L714" s="109">
        <v>37500</v>
      </c>
      <c r="M714" s="113">
        <v>2.6436959341631594</v>
      </c>
      <c r="N714" s="111">
        <f t="shared" si="15"/>
        <v>11.825338843593268</v>
      </c>
    </row>
    <row r="715" spans="9:14" ht="12.75">
      <c r="I715" s="109">
        <v>37530</v>
      </c>
      <c r="J715" s="112">
        <v>249.042</v>
      </c>
      <c r="K715" s="111">
        <f t="shared" si="14"/>
        <v>4.213446707368607</v>
      </c>
      <c r="L715" s="109">
        <v>37530</v>
      </c>
      <c r="M715" s="113">
        <v>4.213446707368607</v>
      </c>
      <c r="N715" s="111">
        <f t="shared" si="15"/>
        <v>59.37713005948768</v>
      </c>
    </row>
    <row r="716" spans="9:14" ht="12.75">
      <c r="I716" s="109">
        <v>37561</v>
      </c>
      <c r="J716" s="112">
        <v>263.58</v>
      </c>
      <c r="K716" s="111">
        <f t="shared" si="14"/>
        <v>5.837569566579126</v>
      </c>
      <c r="L716" s="109">
        <v>37561</v>
      </c>
      <c r="M716" s="113">
        <v>5.837569566579126</v>
      </c>
      <c r="N716" s="111">
        <f t="shared" si="15"/>
        <v>38.546182543859</v>
      </c>
    </row>
    <row r="717" spans="9:14" ht="12.75">
      <c r="I717" s="109">
        <v>37591</v>
      </c>
      <c r="J717" s="112">
        <v>270.692</v>
      </c>
      <c r="K717" s="111">
        <f aca="true" t="shared" si="16" ref="K717:K780">((J717/J716)-1)*100</f>
        <v>2.698232035814563</v>
      </c>
      <c r="L717" s="109">
        <v>37591</v>
      </c>
      <c r="M717" s="113">
        <v>2.698232035814563</v>
      </c>
      <c r="N717" s="111">
        <f t="shared" si="15"/>
        <v>-53.77816049915181</v>
      </c>
    </row>
    <row r="718" spans="9:14" ht="12.75">
      <c r="I718" s="109">
        <v>37622</v>
      </c>
      <c r="J718" s="112">
        <v>276.578</v>
      </c>
      <c r="K718" s="111">
        <f t="shared" si="16"/>
        <v>2.1744270240716235</v>
      </c>
      <c r="L718" s="109">
        <v>37622</v>
      </c>
      <c r="M718" s="113">
        <v>2.1744270240716235</v>
      </c>
      <c r="N718" s="111">
        <f t="shared" si="15"/>
        <v>-19.412897215298575</v>
      </c>
    </row>
    <row r="719" spans="9:14" ht="12.75">
      <c r="I719" s="109">
        <v>37653</v>
      </c>
      <c r="J719" s="112">
        <v>280.984</v>
      </c>
      <c r="K719" s="111">
        <f t="shared" si="16"/>
        <v>1.5930406612239656</v>
      </c>
      <c r="L719" s="109">
        <v>37653</v>
      </c>
      <c r="M719" s="113">
        <v>1.5930406612239656</v>
      </c>
      <c r="N719" s="111">
        <f t="shared" si="15"/>
        <v>-26.737451126734502</v>
      </c>
    </row>
    <row r="720" spans="9:14" ht="12.75">
      <c r="I720" s="109">
        <v>37681</v>
      </c>
      <c r="J720" s="112">
        <v>285.64</v>
      </c>
      <c r="K720" s="111">
        <f t="shared" si="16"/>
        <v>1.6570338524613426</v>
      </c>
      <c r="L720" s="109">
        <v>37681</v>
      </c>
      <c r="M720" s="113">
        <v>1.6570338524613426</v>
      </c>
      <c r="N720" s="111">
        <f t="shared" si="15"/>
        <v>4.017046946448288</v>
      </c>
    </row>
    <row r="721" spans="9:14" ht="12.75">
      <c r="I721" s="109">
        <v>37712</v>
      </c>
      <c r="J721" s="112">
        <v>286.815</v>
      </c>
      <c r="K721" s="111">
        <f t="shared" si="16"/>
        <v>0.4113569528077399</v>
      </c>
      <c r="L721" s="109">
        <v>37712</v>
      </c>
      <c r="M721" s="113">
        <v>0.4113569528077399</v>
      </c>
      <c r="N721" s="111">
        <f t="shared" si="15"/>
        <v>-75.17510265727438</v>
      </c>
    </row>
    <row r="722" spans="9:14" ht="12.75">
      <c r="I722" s="109">
        <v>37742</v>
      </c>
      <c r="J722" s="112">
        <v>284.9</v>
      </c>
      <c r="K722" s="111">
        <f t="shared" si="16"/>
        <v>-0.667677771385744</v>
      </c>
      <c r="L722" s="109">
        <v>37742</v>
      </c>
      <c r="M722" s="113">
        <v>-0.667677771385744</v>
      </c>
      <c r="N722" s="111">
        <f t="shared" si="15"/>
        <v>-262.31104563286755</v>
      </c>
    </row>
    <row r="723" spans="9:14" ht="12.75">
      <c r="I723" s="109">
        <v>37773</v>
      </c>
      <c r="J723" s="112">
        <v>282.913</v>
      </c>
      <c r="K723" s="111">
        <f t="shared" si="16"/>
        <v>-0.6974376974376861</v>
      </c>
      <c r="L723" s="109">
        <v>37773</v>
      </c>
      <c r="M723" s="113">
        <v>-0.6974376974376861</v>
      </c>
      <c r="N723" s="111">
        <f t="shared" si="15"/>
        <v>4.4572288201502275</v>
      </c>
    </row>
    <row r="724" spans="9:14" ht="12.75">
      <c r="I724" s="109">
        <v>37803</v>
      </c>
      <c r="J724" s="112">
        <v>282.349</v>
      </c>
      <c r="K724" s="111">
        <f t="shared" si="16"/>
        <v>-0.199354571900201</v>
      </c>
      <c r="L724" s="109">
        <v>37803</v>
      </c>
      <c r="M724" s="113">
        <v>-0.199354571900201</v>
      </c>
      <c r="N724" s="111">
        <f t="shared" si="15"/>
        <v>-71.41614618300545</v>
      </c>
    </row>
    <row r="725" spans="9:14" ht="12.75">
      <c r="I725" s="109">
        <v>37834</v>
      </c>
      <c r="J725" s="112">
        <v>284.105</v>
      </c>
      <c r="K725" s="111">
        <f t="shared" si="16"/>
        <v>0.6219253477079967</v>
      </c>
      <c r="L725" s="109">
        <v>37834</v>
      </c>
      <c r="M725" s="113">
        <v>0.6219253477079967</v>
      </c>
      <c r="N725" s="111">
        <f t="shared" si="15"/>
        <v>-411.9694430782049</v>
      </c>
    </row>
    <row r="726" spans="9:14" ht="12.75">
      <c r="I726" s="109">
        <v>37865</v>
      </c>
      <c r="J726" s="112">
        <v>287.081</v>
      </c>
      <c r="K726" s="111">
        <f t="shared" si="16"/>
        <v>1.0475000439978066</v>
      </c>
      <c r="L726" s="109">
        <v>37865</v>
      </c>
      <c r="M726" s="113">
        <v>1.0475000439978066</v>
      </c>
      <c r="N726" s="111">
        <f t="shared" si="15"/>
        <v>68.42858196055126</v>
      </c>
    </row>
    <row r="727" spans="9:14" ht="12.75">
      <c r="I727" s="109">
        <v>37895</v>
      </c>
      <c r="J727" s="112">
        <v>288.337</v>
      </c>
      <c r="K727" s="111">
        <f t="shared" si="16"/>
        <v>0.4375071843834899</v>
      </c>
      <c r="L727" s="109">
        <v>37895</v>
      </c>
      <c r="M727" s="113">
        <v>0.4375071843834899</v>
      </c>
      <c r="N727" s="111">
        <f t="shared" si="15"/>
        <v>-58.23320610911536</v>
      </c>
    </row>
    <row r="728" spans="9:14" ht="12.75">
      <c r="I728" s="109">
        <v>37926</v>
      </c>
      <c r="J728" s="112">
        <v>289.718</v>
      </c>
      <c r="K728" s="111">
        <f t="shared" si="16"/>
        <v>0.47895344683479557</v>
      </c>
      <c r="L728" s="109">
        <v>37926</v>
      </c>
      <c r="M728" s="113">
        <v>0.47895344683479557</v>
      </c>
      <c r="N728" s="111">
        <f t="shared" si="15"/>
        <v>9.473275852534723</v>
      </c>
    </row>
    <row r="729" spans="9:14" ht="12.75">
      <c r="I729" s="109">
        <v>37956</v>
      </c>
      <c r="J729" s="112">
        <v>291.462</v>
      </c>
      <c r="K729" s="111">
        <f t="shared" si="16"/>
        <v>0.6019646690920144</v>
      </c>
      <c r="L729" s="109">
        <v>37956</v>
      </c>
      <c r="M729" s="113">
        <v>0.6019646690920144</v>
      </c>
      <c r="N729" s="111">
        <f t="shared" si="15"/>
        <v>25.683335837783172</v>
      </c>
    </row>
    <row r="730" spans="9:14" ht="12.75">
      <c r="I730" s="109">
        <v>37987</v>
      </c>
      <c r="J730" s="112">
        <v>293.793</v>
      </c>
      <c r="K730" s="111">
        <f t="shared" si="16"/>
        <v>0.7997612038619151</v>
      </c>
      <c r="L730" s="109">
        <v>37987</v>
      </c>
      <c r="M730" s="113">
        <v>0.7997612038619151</v>
      </c>
      <c r="N730" s="111">
        <f t="shared" si="15"/>
        <v>32.858495676872714</v>
      </c>
    </row>
    <row r="731" spans="9:14" ht="12.75">
      <c r="I731" s="109">
        <v>38018</v>
      </c>
      <c r="J731" s="112">
        <v>296.976</v>
      </c>
      <c r="K731" s="111">
        <f t="shared" si="16"/>
        <v>1.0834158744422062</v>
      </c>
      <c r="L731" s="109">
        <v>38018</v>
      </c>
      <c r="M731" s="113">
        <v>1.0834158744422062</v>
      </c>
      <c r="N731" s="111">
        <f t="shared" si="15"/>
        <v>35.46742067639308</v>
      </c>
    </row>
    <row r="732" spans="9:14" ht="12.75">
      <c r="I732" s="109">
        <v>38047</v>
      </c>
      <c r="J732" s="112">
        <v>299.746</v>
      </c>
      <c r="K732" s="111">
        <f t="shared" si="16"/>
        <v>0.932735305209853</v>
      </c>
      <c r="L732" s="109">
        <v>38047</v>
      </c>
      <c r="M732" s="113">
        <v>0.932735305209853</v>
      </c>
      <c r="N732" s="111">
        <f t="shared" si="15"/>
        <v>-13.907915952397376</v>
      </c>
    </row>
    <row r="733" spans="9:14" ht="12.75">
      <c r="I733" s="109">
        <v>38078</v>
      </c>
      <c r="J733" s="112">
        <v>303.184</v>
      </c>
      <c r="K733" s="111">
        <f t="shared" si="16"/>
        <v>1.1469711021998785</v>
      </c>
      <c r="L733" s="109">
        <v>38078</v>
      </c>
      <c r="M733" s="113">
        <v>1.1469711021998785</v>
      </c>
      <c r="N733" s="111">
        <f t="shared" si="15"/>
        <v>22.968552363505236</v>
      </c>
    </row>
    <row r="734" spans="9:14" ht="12.75">
      <c r="I734" s="109">
        <v>38108</v>
      </c>
      <c r="J734" s="112">
        <v>307.616</v>
      </c>
      <c r="K734" s="111">
        <f t="shared" si="16"/>
        <v>1.4618185656235072</v>
      </c>
      <c r="L734" s="109">
        <v>38108</v>
      </c>
      <c r="M734" s="113">
        <v>1.4618185656235072</v>
      </c>
      <c r="N734" s="111">
        <f t="shared" si="15"/>
        <v>27.450339665903932</v>
      </c>
    </row>
    <row r="735" spans="9:14" ht="12.75">
      <c r="I735" s="109">
        <v>38139</v>
      </c>
      <c r="J735" s="112">
        <v>311.576</v>
      </c>
      <c r="K735" s="111">
        <f t="shared" si="16"/>
        <v>1.28731925517529</v>
      </c>
      <c r="L735" s="109">
        <v>38139</v>
      </c>
      <c r="M735" s="113">
        <v>1.28731925517529</v>
      </c>
      <c r="N735" s="111">
        <f t="shared" si="15"/>
        <v>-11.937138749759168</v>
      </c>
    </row>
    <row r="736" spans="9:14" ht="12.75">
      <c r="I736" s="109">
        <v>38169</v>
      </c>
      <c r="J736" s="112">
        <v>315.113</v>
      </c>
      <c r="K736" s="111">
        <f t="shared" si="16"/>
        <v>1.1351965491565474</v>
      </c>
      <c r="L736" s="109">
        <v>38169</v>
      </c>
      <c r="M736" s="113">
        <v>1.1351965491565474</v>
      </c>
      <c r="N736" s="111">
        <f t="shared" si="15"/>
        <v>-11.817014730975062</v>
      </c>
    </row>
    <row r="737" spans="9:14" ht="12.75">
      <c r="I737" s="109">
        <v>38200</v>
      </c>
      <c r="J737" s="112">
        <v>319.244</v>
      </c>
      <c r="K737" s="111">
        <f t="shared" si="16"/>
        <v>1.3109582911527085</v>
      </c>
      <c r="L737" s="109">
        <v>38200</v>
      </c>
      <c r="M737" s="113">
        <v>1.3109582911527085</v>
      </c>
      <c r="N737" s="111">
        <f t="shared" si="15"/>
        <v>15.482934838619112</v>
      </c>
    </row>
    <row r="738" spans="9:14" ht="12.75">
      <c r="I738" s="109">
        <v>38231</v>
      </c>
      <c r="J738" s="112">
        <v>320.788</v>
      </c>
      <c r="K738" s="111">
        <f t="shared" si="16"/>
        <v>0.48364260565585404</v>
      </c>
      <c r="L738" s="109">
        <v>38231</v>
      </c>
      <c r="M738" s="113">
        <v>0.48364260565585404</v>
      </c>
      <c r="N738" s="111">
        <f t="shared" si="15"/>
        <v>-63.10770457612398</v>
      </c>
    </row>
    <row r="739" spans="9:14" ht="12.75">
      <c r="I739" s="109">
        <v>38261</v>
      </c>
      <c r="J739" s="112">
        <v>322.492</v>
      </c>
      <c r="K739" s="111">
        <f t="shared" si="16"/>
        <v>0.5311919398481191</v>
      </c>
      <c r="L739" s="109">
        <v>38261</v>
      </c>
      <c r="M739" s="113">
        <v>0.5311919398481191</v>
      </c>
      <c r="N739" s="111">
        <f t="shared" si="15"/>
        <v>9.831502360670786</v>
      </c>
    </row>
    <row r="740" spans="9:14" ht="12.75">
      <c r="I740" s="109">
        <v>38292</v>
      </c>
      <c r="J740" s="112">
        <v>325.148</v>
      </c>
      <c r="K740" s="111">
        <f t="shared" si="16"/>
        <v>0.8235863215211525</v>
      </c>
      <c r="L740" s="109">
        <v>38292</v>
      </c>
      <c r="M740" s="113">
        <v>0.8235863215211525</v>
      </c>
      <c r="N740" s="111">
        <f t="shared" si="15"/>
        <v>55.04495827941898</v>
      </c>
    </row>
    <row r="741" spans="9:14" ht="12.75">
      <c r="I741" s="109">
        <v>38322</v>
      </c>
      <c r="J741" s="112">
        <v>326.833</v>
      </c>
      <c r="K741" s="111">
        <f t="shared" si="16"/>
        <v>0.5182255465203456</v>
      </c>
      <c r="L741" s="109">
        <v>38322</v>
      </c>
      <c r="M741" s="113">
        <v>0.5182255465203456</v>
      </c>
      <c r="N741" s="111">
        <f t="shared" si="15"/>
        <v>-37.07696048628028</v>
      </c>
    </row>
    <row r="742" spans="9:14" ht="12.75">
      <c r="I742" s="109">
        <v>38353</v>
      </c>
      <c r="J742" s="112">
        <v>327.915</v>
      </c>
      <c r="K742" s="111">
        <f t="shared" si="16"/>
        <v>0.3310559215256692</v>
      </c>
      <c r="L742" s="109">
        <v>38353</v>
      </c>
      <c r="M742" s="113">
        <v>0.3310559215256692</v>
      </c>
      <c r="N742" s="111">
        <f t="shared" si="15"/>
        <v>-36.11740606989318</v>
      </c>
    </row>
    <row r="743" spans="9:14" ht="12.75">
      <c r="I743" s="109">
        <v>38384</v>
      </c>
      <c r="J743" s="112">
        <v>329.241</v>
      </c>
      <c r="K743" s="111">
        <f t="shared" si="16"/>
        <v>0.40437308448835196</v>
      </c>
      <c r="L743" s="109">
        <v>38384</v>
      </c>
      <c r="M743" s="113">
        <v>0.40437308448835196</v>
      </c>
      <c r="N743" s="111">
        <f t="shared" si="15"/>
        <v>22.146458708486794</v>
      </c>
    </row>
    <row r="744" spans="9:14" ht="12.75">
      <c r="I744" s="109">
        <v>38412</v>
      </c>
      <c r="J744" s="112">
        <v>332.49</v>
      </c>
      <c r="K744" s="111">
        <f t="shared" si="16"/>
        <v>0.986815129342955</v>
      </c>
      <c r="L744" s="109">
        <v>38412</v>
      </c>
      <c r="M744" s="113">
        <v>0.986815129342955</v>
      </c>
      <c r="N744" s="111">
        <f t="shared" si="15"/>
        <v>144.03580930505288</v>
      </c>
    </row>
    <row r="745" spans="9:14" ht="12.75">
      <c r="I745" s="109">
        <v>38443</v>
      </c>
      <c r="J745" s="112">
        <v>334.17</v>
      </c>
      <c r="K745" s="111">
        <f t="shared" si="16"/>
        <v>0.505278354236216</v>
      </c>
      <c r="L745" s="109">
        <v>38443</v>
      </c>
      <c r="M745" s="113">
        <v>0.505278354236216</v>
      </c>
      <c r="N745" s="111">
        <f t="shared" si="15"/>
        <v>-48.797060441032926</v>
      </c>
    </row>
    <row r="746" spans="9:14" ht="12.75">
      <c r="I746" s="109">
        <v>38473</v>
      </c>
      <c r="J746" s="112">
        <v>333.321</v>
      </c>
      <c r="K746" s="111">
        <f t="shared" si="16"/>
        <v>-0.25406230361791904</v>
      </c>
      <c r="L746" s="109">
        <v>38473</v>
      </c>
      <c r="M746" s="113">
        <v>-0.25406230361791904</v>
      </c>
      <c r="N746" s="111">
        <f aca="true" t="shared" si="17" ref="N746:N781">((M746/M745)-1)*100</f>
        <v>-150.28165198209652</v>
      </c>
    </row>
    <row r="747" spans="9:14" ht="12.75">
      <c r="I747" s="109">
        <v>38504</v>
      </c>
      <c r="J747" s="112">
        <v>331.823</v>
      </c>
      <c r="K747" s="111">
        <f t="shared" si="16"/>
        <v>-0.44941662841526675</v>
      </c>
      <c r="L747" s="109">
        <v>38504</v>
      </c>
      <c r="M747" s="113">
        <v>-0.44941662841526675</v>
      </c>
      <c r="N747" s="111">
        <f t="shared" si="17"/>
        <v>76.89229059779703</v>
      </c>
    </row>
    <row r="748" spans="9:14" ht="12.75">
      <c r="I748" s="109">
        <v>38534</v>
      </c>
      <c r="J748" s="112">
        <v>330.484</v>
      </c>
      <c r="K748" s="111">
        <f t="shared" si="16"/>
        <v>-0.4035283871220541</v>
      </c>
      <c r="L748" s="109">
        <v>38534</v>
      </c>
      <c r="M748" s="113">
        <v>-0.4035283871220541</v>
      </c>
      <c r="N748" s="111">
        <f t="shared" si="17"/>
        <v>-10.210623815817366</v>
      </c>
    </row>
    <row r="749" spans="9:14" ht="12.75">
      <c r="I749" s="109">
        <v>38565</v>
      </c>
      <c r="J749" s="112">
        <v>327.887</v>
      </c>
      <c r="K749" s="111">
        <f t="shared" si="16"/>
        <v>-0.7858171651275003</v>
      </c>
      <c r="L749" s="109">
        <v>38565</v>
      </c>
      <c r="M749" s="113">
        <v>-0.7858171651275003</v>
      </c>
      <c r="N749" s="111">
        <f t="shared" si="17"/>
        <v>94.73652664981323</v>
      </c>
    </row>
    <row r="750" spans="9:14" ht="12.75">
      <c r="I750" s="109">
        <v>38596</v>
      </c>
      <c r="J750" s="112">
        <v>327.454</v>
      </c>
      <c r="K750" s="111">
        <f t="shared" si="16"/>
        <v>-0.13205769060682382</v>
      </c>
      <c r="L750" s="109">
        <v>38596</v>
      </c>
      <c r="M750" s="113">
        <v>-0.13205769060682382</v>
      </c>
      <c r="N750" s="111">
        <f t="shared" si="17"/>
        <v>-83.19485798132226</v>
      </c>
    </row>
    <row r="751" spans="9:14" ht="12.75">
      <c r="I751" s="109">
        <v>38626</v>
      </c>
      <c r="J751" s="112">
        <v>329.529</v>
      </c>
      <c r="K751" s="111">
        <f t="shared" si="16"/>
        <v>0.6336767912439534</v>
      </c>
      <c r="L751" s="109">
        <v>38626</v>
      </c>
      <c r="M751" s="113">
        <v>0.6336767912439534</v>
      </c>
      <c r="N751" s="111">
        <f t="shared" si="17"/>
        <v>-579.8484573917041</v>
      </c>
    </row>
    <row r="752" spans="9:14" ht="12.75">
      <c r="I752" s="109">
        <v>38657</v>
      </c>
      <c r="J752" s="112">
        <v>330.619</v>
      </c>
      <c r="K752" s="111">
        <f t="shared" si="16"/>
        <v>0.33077513663442026</v>
      </c>
      <c r="L752" s="109">
        <v>38657</v>
      </c>
      <c r="M752" s="113">
        <v>0.33077513663442026</v>
      </c>
      <c r="N752" s="111">
        <f t="shared" si="17"/>
        <v>-47.80065465470421</v>
      </c>
    </row>
    <row r="753" spans="9:14" ht="12.75">
      <c r="I753" s="109">
        <v>38687</v>
      </c>
      <c r="J753" s="112">
        <v>330.835</v>
      </c>
      <c r="K753" s="111">
        <f t="shared" si="16"/>
        <v>0.06533199846348037</v>
      </c>
      <c r="L753" s="109">
        <v>38687</v>
      </c>
      <c r="M753" s="113">
        <v>0.06533199846348037</v>
      </c>
      <c r="N753" s="111">
        <f t="shared" si="17"/>
        <v>-80.24881823699866</v>
      </c>
    </row>
    <row r="754" spans="9:14" ht="12.75">
      <c r="I754" s="109">
        <v>38718</v>
      </c>
      <c r="J754" s="112">
        <v>333.222</v>
      </c>
      <c r="K754" s="111">
        <f t="shared" si="16"/>
        <v>0.7215077002130865</v>
      </c>
      <c r="L754" s="109">
        <v>38718</v>
      </c>
      <c r="M754" s="113">
        <v>0.7215077002130865</v>
      </c>
      <c r="N754" s="111">
        <f t="shared" si="17"/>
        <v>1004.3710848924954</v>
      </c>
    </row>
    <row r="755" spans="9:14" ht="12.75">
      <c r="I755" s="109">
        <v>38749</v>
      </c>
      <c r="J755" s="112">
        <v>333.03</v>
      </c>
      <c r="K755" s="111">
        <f t="shared" si="16"/>
        <v>-0.057619244827777916</v>
      </c>
      <c r="L755" s="109">
        <v>38749</v>
      </c>
      <c r="M755" s="113">
        <v>-0.057619244827777916</v>
      </c>
      <c r="N755" s="111">
        <f t="shared" si="17"/>
        <v>-107.98595008906501</v>
      </c>
    </row>
    <row r="756" spans="9:14" ht="12.75">
      <c r="I756" s="109">
        <v>38777</v>
      </c>
      <c r="J756" s="112">
        <v>331.531</v>
      </c>
      <c r="K756" s="111">
        <f t="shared" si="16"/>
        <v>-0.4501095997357485</v>
      </c>
      <c r="L756" s="109">
        <v>38777</v>
      </c>
      <c r="M756" s="113">
        <v>-0.4501095997357485</v>
      </c>
      <c r="N756" s="111">
        <f t="shared" si="17"/>
        <v>681.1792762663094</v>
      </c>
    </row>
    <row r="757" spans="9:14" ht="12.75">
      <c r="I757" s="109">
        <v>38808</v>
      </c>
      <c r="J757" s="112">
        <v>331.607</v>
      </c>
      <c r="K757" s="111">
        <f t="shared" si="16"/>
        <v>0.022923949796549437</v>
      </c>
      <c r="L757" s="109">
        <v>38808</v>
      </c>
      <c r="M757" s="113">
        <v>0.022923949796549437</v>
      </c>
      <c r="N757" s="111">
        <f t="shared" si="17"/>
        <v>-105.09297064759508</v>
      </c>
    </row>
    <row r="758" spans="9:14" ht="12.75">
      <c r="I758" s="109">
        <v>38838</v>
      </c>
      <c r="J758" s="112">
        <v>332.851</v>
      </c>
      <c r="K758" s="111">
        <f t="shared" si="16"/>
        <v>0.3751428648973043</v>
      </c>
      <c r="L758" s="109">
        <v>38838</v>
      </c>
      <c r="M758" s="113">
        <v>0.3751428648973043</v>
      </c>
      <c r="N758" s="111">
        <f t="shared" si="17"/>
        <v>1536.4669623983018</v>
      </c>
    </row>
    <row r="759" spans="9:14" ht="12.75">
      <c r="I759" s="109">
        <v>38869</v>
      </c>
      <c r="J759" s="112">
        <v>335.067</v>
      </c>
      <c r="K759" s="111">
        <f t="shared" si="16"/>
        <v>0.6657633595813062</v>
      </c>
      <c r="L759" s="109">
        <v>38869</v>
      </c>
      <c r="M759" s="113">
        <v>0.6657633595813062</v>
      </c>
      <c r="N759" s="111">
        <f t="shared" si="17"/>
        <v>77.46928487192726</v>
      </c>
    </row>
    <row r="760" spans="9:14" ht="12.75">
      <c r="I760" s="109">
        <v>38899</v>
      </c>
      <c r="J760" s="112">
        <v>335.637</v>
      </c>
      <c r="K760" s="111">
        <f t="shared" si="16"/>
        <v>0.17011523068519718</v>
      </c>
      <c r="L760" s="109">
        <v>38899</v>
      </c>
      <c r="M760" s="113">
        <v>0.17011523068519718</v>
      </c>
      <c r="N760" s="111">
        <f t="shared" si="17"/>
        <v>-74.44809357003643</v>
      </c>
    </row>
    <row r="761" spans="9:14" ht="12.75">
      <c r="I761" s="109">
        <v>38930</v>
      </c>
      <c r="J761" s="112">
        <v>337.011</v>
      </c>
      <c r="K761" s="111">
        <f t="shared" si="16"/>
        <v>0.40937083813763486</v>
      </c>
      <c r="L761" s="109">
        <v>38930</v>
      </c>
      <c r="M761" s="113">
        <v>0.40937083813763486</v>
      </c>
      <c r="N761" s="111">
        <f t="shared" si="17"/>
        <v>140.64326074082493</v>
      </c>
    </row>
    <row r="762" spans="9:14" ht="12.75">
      <c r="I762" s="109">
        <v>38961</v>
      </c>
      <c r="J762" s="112">
        <v>337.817</v>
      </c>
      <c r="K762" s="111">
        <f t="shared" si="16"/>
        <v>0.23916133301287168</v>
      </c>
      <c r="L762" s="109">
        <v>38961</v>
      </c>
      <c r="M762" s="113">
        <v>0.23916133301287168</v>
      </c>
      <c r="N762" s="111">
        <f t="shared" si="17"/>
        <v>-41.578317082648894</v>
      </c>
    </row>
    <row r="763" spans="9:14" ht="12.75">
      <c r="I763" s="109">
        <v>38991</v>
      </c>
      <c r="J763" s="112">
        <v>340.541</v>
      </c>
      <c r="K763" s="111">
        <f t="shared" si="16"/>
        <v>0.8063537358984352</v>
      </c>
      <c r="L763" s="109">
        <v>38991</v>
      </c>
      <c r="M763" s="113">
        <v>0.8063537358984352</v>
      </c>
      <c r="N763" s="111">
        <f t="shared" si="17"/>
        <v>237.1589068100056</v>
      </c>
    </row>
    <row r="764" spans="9:14" ht="12.75">
      <c r="I764" s="109">
        <v>39022</v>
      </c>
      <c r="J764" s="112">
        <v>342.482</v>
      </c>
      <c r="K764" s="111">
        <f t="shared" si="16"/>
        <v>0.5699754214617325</v>
      </c>
      <c r="L764" s="109">
        <v>39022</v>
      </c>
      <c r="M764" s="113">
        <v>0.5699754214617325</v>
      </c>
      <c r="N764" s="111">
        <f t="shared" si="17"/>
        <v>-29.314468813532702</v>
      </c>
    </row>
    <row r="765" spans="9:14" ht="12.75">
      <c r="I765" s="109">
        <v>39052</v>
      </c>
      <c r="J765" s="112">
        <v>343.384</v>
      </c>
      <c r="K765" s="111">
        <f t="shared" si="16"/>
        <v>0.26337150565576284</v>
      </c>
      <c r="L765" s="109">
        <v>39052</v>
      </c>
      <c r="M765" s="113">
        <v>0.26337150565576284</v>
      </c>
      <c r="N765" s="111">
        <f t="shared" si="17"/>
        <v>-53.79248021250943</v>
      </c>
    </row>
    <row r="766" spans="9:14" ht="12.75">
      <c r="I766" s="109">
        <v>39083</v>
      </c>
      <c r="J766" s="112">
        <v>344.85</v>
      </c>
      <c r="K766" s="111">
        <f t="shared" si="16"/>
        <v>0.4269272884001696</v>
      </c>
      <c r="L766" s="109">
        <v>39083</v>
      </c>
      <c r="M766" s="113">
        <v>0.4269272884001696</v>
      </c>
      <c r="N766" s="111">
        <f t="shared" si="17"/>
        <v>62.1007888978623</v>
      </c>
    </row>
    <row r="767" spans="9:14" ht="12.75">
      <c r="I767" s="109">
        <v>39114</v>
      </c>
      <c r="J767" s="112">
        <v>345.652</v>
      </c>
      <c r="K767" s="111">
        <f t="shared" si="16"/>
        <v>0.23256488328258218</v>
      </c>
      <c r="L767" s="109">
        <v>39114</v>
      </c>
      <c r="M767" s="113">
        <v>0.23256488328258218</v>
      </c>
      <c r="N767" s="111">
        <f t="shared" si="17"/>
        <v>-45.525880026531986</v>
      </c>
    </row>
    <row r="768" spans="9:14" ht="12.75">
      <c r="I768" s="109">
        <v>39142</v>
      </c>
      <c r="J768" s="112">
        <v>346.407</v>
      </c>
      <c r="K768" s="111">
        <f t="shared" si="16"/>
        <v>0.2184277828567449</v>
      </c>
      <c r="L768" s="109">
        <v>39142</v>
      </c>
      <c r="M768" s="113">
        <v>0.2184277828567449</v>
      </c>
      <c r="N768" s="111">
        <f t="shared" si="17"/>
        <v>-6.078776910037497</v>
      </c>
    </row>
    <row r="769" spans="9:14" ht="12.75">
      <c r="I769" s="109">
        <v>39173</v>
      </c>
      <c r="J769" s="112">
        <v>346.878</v>
      </c>
      <c r="K769" s="111">
        <f t="shared" si="16"/>
        <v>0.13596722929964944</v>
      </c>
      <c r="L769" s="109">
        <v>39173</v>
      </c>
      <c r="M769" s="113">
        <v>0.13596722929964944</v>
      </c>
      <c r="N769" s="111">
        <f t="shared" si="17"/>
        <v>-37.75186126902956</v>
      </c>
    </row>
    <row r="770" spans="9:14" ht="12.75">
      <c r="I770" s="109">
        <v>39203</v>
      </c>
      <c r="J770" s="112">
        <v>347.421</v>
      </c>
      <c r="K770" s="111">
        <f t="shared" si="16"/>
        <v>0.1565391866881205</v>
      </c>
      <c r="L770" s="109">
        <v>39203</v>
      </c>
      <c r="M770" s="113">
        <v>0.1565391866881205</v>
      </c>
      <c r="N770" s="111">
        <f t="shared" si="17"/>
        <v>15.130085017128536</v>
      </c>
    </row>
    <row r="771" spans="9:14" ht="12.75">
      <c r="I771" s="109">
        <v>39234</v>
      </c>
      <c r="J771" s="112">
        <v>348.328</v>
      </c>
      <c r="K771" s="111">
        <f t="shared" si="16"/>
        <v>0.26106654462452195</v>
      </c>
      <c r="L771" s="109">
        <v>39234</v>
      </c>
      <c r="M771" s="113">
        <v>0.26106654462452195</v>
      </c>
      <c r="N771" s="111">
        <f t="shared" si="17"/>
        <v>66.77392424725932</v>
      </c>
    </row>
    <row r="772" spans="9:14" ht="12.75">
      <c r="I772" s="109">
        <v>39264</v>
      </c>
      <c r="J772" s="112">
        <v>349.628</v>
      </c>
      <c r="K772" s="111">
        <f t="shared" si="16"/>
        <v>0.37321145586919346</v>
      </c>
      <c r="L772" s="109">
        <v>39264</v>
      </c>
      <c r="M772" s="113">
        <v>0.37321145586919346</v>
      </c>
      <c r="N772" s="111">
        <f t="shared" si="17"/>
        <v>42.95644675803387</v>
      </c>
    </row>
    <row r="773" spans="9:14" ht="12.75">
      <c r="I773" s="109">
        <v>39295</v>
      </c>
      <c r="J773" s="112">
        <v>354.495</v>
      </c>
      <c r="K773" s="111">
        <f t="shared" si="16"/>
        <v>1.3920509798986513</v>
      </c>
      <c r="L773" s="109">
        <v>39295</v>
      </c>
      <c r="M773" s="113">
        <v>1.3920509798986513</v>
      </c>
      <c r="N773" s="111">
        <f t="shared" si="17"/>
        <v>272.99256440470845</v>
      </c>
    </row>
    <row r="774" spans="9:14" ht="12.75">
      <c r="I774" s="109">
        <v>39326</v>
      </c>
      <c r="J774" s="112">
        <v>358.633</v>
      </c>
      <c r="K774" s="111">
        <f t="shared" si="16"/>
        <v>1.1672943200891295</v>
      </c>
      <c r="L774" s="109">
        <v>39326</v>
      </c>
      <c r="M774" s="113">
        <v>1.1672943200891295</v>
      </c>
      <c r="N774" s="111">
        <f t="shared" si="17"/>
        <v>-16.14572045528716</v>
      </c>
    </row>
    <row r="775" spans="9:14" ht="12.75">
      <c r="I775" s="109">
        <v>39356</v>
      </c>
      <c r="J775" s="112">
        <v>361.308</v>
      </c>
      <c r="K775" s="111">
        <f t="shared" si="16"/>
        <v>0.7458878575033578</v>
      </c>
      <c r="L775" s="109">
        <v>39356</v>
      </c>
      <c r="M775" s="113">
        <v>0.7458878575033578</v>
      </c>
      <c r="N775" s="111">
        <f t="shared" si="17"/>
        <v>-36.10113193676766</v>
      </c>
    </row>
    <row r="776" spans="9:14" ht="12.75">
      <c r="I776" s="109">
        <v>39387</v>
      </c>
      <c r="J776" s="112">
        <v>365.1</v>
      </c>
      <c r="K776" s="111">
        <f t="shared" si="16"/>
        <v>1.0495200770533897</v>
      </c>
      <c r="L776" s="109">
        <v>39387</v>
      </c>
      <c r="M776" s="113">
        <v>1.0495200770533897</v>
      </c>
      <c r="N776" s="111">
        <f t="shared" si="17"/>
        <v>40.70748926874237</v>
      </c>
    </row>
    <row r="777" spans="9:14" ht="12.75">
      <c r="I777" s="109">
        <v>39417</v>
      </c>
      <c r="J777" s="112">
        <v>370.485</v>
      </c>
      <c r="K777" s="111">
        <f t="shared" si="16"/>
        <v>1.4749383730484844</v>
      </c>
      <c r="L777" s="109">
        <v>39417</v>
      </c>
      <c r="M777" s="113">
        <v>1.4749383730484844</v>
      </c>
      <c r="N777" s="111">
        <f t="shared" si="17"/>
        <v>40.53455529783576</v>
      </c>
    </row>
    <row r="778" spans="9:14" ht="12.75">
      <c r="I778" s="109">
        <v>39448</v>
      </c>
      <c r="J778" s="112">
        <v>374.139</v>
      </c>
      <c r="K778" s="111">
        <f t="shared" si="16"/>
        <v>0.9862747479655098</v>
      </c>
      <c r="L778" s="109">
        <v>39448</v>
      </c>
      <c r="M778" s="113">
        <v>0.9862747479655098</v>
      </c>
      <c r="N778" s="111">
        <f t="shared" si="17"/>
        <v>-33.131121544622744</v>
      </c>
    </row>
    <row r="779" spans="9:14" ht="12.75">
      <c r="I779" s="109">
        <v>39479</v>
      </c>
      <c r="J779" s="112">
        <v>375.558</v>
      </c>
      <c r="K779" s="111">
        <f t="shared" si="16"/>
        <v>0.3792708057700489</v>
      </c>
      <c r="L779" s="109">
        <v>39479</v>
      </c>
      <c r="M779" s="113">
        <v>0.3792708057700489</v>
      </c>
      <c r="N779" s="111">
        <f t="shared" si="17"/>
        <v>-61.54511645437444</v>
      </c>
    </row>
    <row r="780" spans="9:14" ht="12.75">
      <c r="I780" s="109">
        <v>39508</v>
      </c>
      <c r="J780" s="112">
        <v>378.194</v>
      </c>
      <c r="K780" s="111">
        <f t="shared" si="16"/>
        <v>0.7018889226164893</v>
      </c>
      <c r="L780" s="109">
        <v>39508</v>
      </c>
      <c r="M780" s="113">
        <v>0.7018889226164893</v>
      </c>
      <c r="N780" s="111">
        <f t="shared" si="17"/>
        <v>85.06273405131084</v>
      </c>
    </row>
    <row r="781" spans="9:14" ht="12.75">
      <c r="I781" s="109">
        <v>39539</v>
      </c>
      <c r="J781" s="112">
        <v>382.414</v>
      </c>
      <c r="K781" s="111">
        <f>((J781/J780)-1)*100</f>
        <v>1.11582944203239</v>
      </c>
      <c r="L781" s="109">
        <v>39539</v>
      </c>
      <c r="M781" s="113">
        <v>1.11582944203239</v>
      </c>
      <c r="N781" s="111">
        <f t="shared" si="17"/>
        <v>58.9752175989358</v>
      </c>
    </row>
  </sheetData>
  <sheetProtection/>
  <mergeCells count="8">
    <mergeCell ref="B10:C10"/>
    <mergeCell ref="B11:B12"/>
    <mergeCell ref="A2:G2"/>
    <mergeCell ref="I2:O2"/>
    <mergeCell ref="A3:G3"/>
    <mergeCell ref="I3:O3"/>
    <mergeCell ref="I6:O6"/>
    <mergeCell ref="I7:J7"/>
  </mergeCells>
  <printOptions/>
  <pageMargins left="0.75" right="0.75" top="1" bottom="1" header="0.492125985" footer="0.492125985"/>
  <pageSetup orientation="portrait" paperSize="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96"/>
  <sheetViews>
    <sheetView zoomScalePageLayoutView="0" workbookViewId="0" topLeftCell="K1">
      <selection activeCell="AC1" sqref="AC1"/>
    </sheetView>
  </sheetViews>
  <sheetFormatPr defaultColWidth="11.421875" defaultRowHeight="12.75"/>
  <cols>
    <col min="1" max="12" width="8.8515625" style="0" customWidth="1"/>
    <col min="13" max="13" width="10.8515625" style="0" bestFit="1" customWidth="1"/>
    <col min="14" max="16384" width="8.8515625" style="0" customWidth="1"/>
  </cols>
  <sheetData>
    <row r="1" spans="1:31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150" t="s">
        <v>171</v>
      </c>
      <c r="M2" s="150"/>
      <c r="N2" s="15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1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 t="s">
        <v>158</v>
      </c>
      <c r="M3" s="60"/>
      <c r="N3" s="60"/>
      <c r="O3" s="60">
        <v>337.48</v>
      </c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1:31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 t="s">
        <v>159</v>
      </c>
      <c r="M4" s="60"/>
      <c r="N4" s="60"/>
      <c r="O4" s="60">
        <v>0.0062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1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 t="s">
        <v>161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</row>
    <row r="6" spans="1:31" ht="12.75">
      <c r="A6" s="60"/>
      <c r="B6" s="60"/>
      <c r="C6" s="60"/>
      <c r="D6" s="60" t="s">
        <v>151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</row>
    <row r="7" spans="1:31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 t="s">
        <v>170</v>
      </c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</row>
    <row r="8" spans="1:31" ht="13.5" thickBot="1">
      <c r="A8" s="60"/>
      <c r="B8" s="60"/>
      <c r="C8" s="60"/>
      <c r="D8" s="60"/>
      <c r="E8" s="62" t="s">
        <v>13</v>
      </c>
      <c r="F8" s="62" t="s">
        <v>154</v>
      </c>
      <c r="G8" s="60"/>
      <c r="H8" s="60" t="s">
        <v>153</v>
      </c>
      <c r="I8" s="62"/>
      <c r="J8" s="62"/>
      <c r="K8" s="60"/>
      <c r="L8" s="60" t="s">
        <v>160</v>
      </c>
      <c r="M8" s="60"/>
      <c r="N8" s="60"/>
      <c r="O8" s="60" t="s">
        <v>162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</row>
    <row r="9" spans="1:31" ht="54" thickBot="1" thickTop="1">
      <c r="A9" s="60"/>
      <c r="B9" s="60"/>
      <c r="C9" s="60"/>
      <c r="D9" s="151"/>
      <c r="E9" s="152" t="s">
        <v>149</v>
      </c>
      <c r="F9" s="153" t="s">
        <v>148</v>
      </c>
      <c r="G9" s="60"/>
      <c r="H9" s="151"/>
      <c r="I9" s="143" t="s">
        <v>13</v>
      </c>
      <c r="J9" s="144" t="s">
        <v>12</v>
      </c>
      <c r="K9" s="60"/>
      <c r="L9" s="143" t="s">
        <v>13</v>
      </c>
      <c r="M9" s="144" t="s">
        <v>12</v>
      </c>
      <c r="N9" s="60"/>
      <c r="O9" s="154" t="s">
        <v>166</v>
      </c>
      <c r="P9" s="154" t="s">
        <v>167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</row>
    <row r="10" spans="1:31" ht="15" thickBot="1" thickTop="1">
      <c r="A10" s="60"/>
      <c r="B10" s="60"/>
      <c r="C10" s="60"/>
      <c r="D10" s="155">
        <v>1995</v>
      </c>
      <c r="E10" s="156">
        <v>18860</v>
      </c>
      <c r="F10" s="157">
        <v>227</v>
      </c>
      <c r="G10" s="60"/>
      <c r="H10" s="155">
        <v>1995</v>
      </c>
      <c r="I10" s="156">
        <v>18860</v>
      </c>
      <c r="J10" s="157">
        <v>227</v>
      </c>
      <c r="K10" s="60"/>
      <c r="L10" s="158">
        <f>I10</f>
        <v>18860</v>
      </c>
      <c r="M10" s="159">
        <f>$O$3-($O$4*L10)</f>
        <v>220.548</v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</row>
    <row r="11" spans="1:31" ht="15" thickBot="1" thickTop="1">
      <c r="A11" s="60"/>
      <c r="B11" s="60"/>
      <c r="C11" s="60"/>
      <c r="D11" s="155">
        <v>1996</v>
      </c>
      <c r="E11" s="156">
        <v>19084</v>
      </c>
      <c r="F11" s="157">
        <v>231</v>
      </c>
      <c r="G11" s="60"/>
      <c r="H11" s="155">
        <v>1996</v>
      </c>
      <c r="I11" s="156">
        <v>19084</v>
      </c>
      <c r="J11" s="157">
        <v>231</v>
      </c>
      <c r="K11" s="60"/>
      <c r="L11" s="158">
        <f aca="true" t="shared" si="0" ref="L11:L17">I11</f>
        <v>19084</v>
      </c>
      <c r="M11" s="159">
        <f aca="true" t="shared" si="1" ref="M11:M17">$O$3-($O$4*L11)</f>
        <v>219.15920000000003</v>
      </c>
      <c r="N11" s="60"/>
      <c r="O11" s="160">
        <f>((L11-L10)/L11)/((M11-M10)/M11)</f>
        <v>-1.8522457589874644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</row>
    <row r="12" spans="1:31" ht="15" thickBot="1" thickTop="1">
      <c r="A12" s="60"/>
      <c r="B12" s="60"/>
      <c r="C12" s="60"/>
      <c r="D12" s="155">
        <v>1997</v>
      </c>
      <c r="E12" s="156">
        <v>20970</v>
      </c>
      <c r="F12" s="157">
        <v>200</v>
      </c>
      <c r="G12" s="60"/>
      <c r="H12" s="155">
        <v>1997</v>
      </c>
      <c r="I12" s="156">
        <v>20970</v>
      </c>
      <c r="J12" s="157">
        <v>200</v>
      </c>
      <c r="K12" s="60"/>
      <c r="L12" s="158">
        <f t="shared" si="0"/>
        <v>20970</v>
      </c>
      <c r="M12" s="159">
        <f t="shared" si="1"/>
        <v>207.46600000000004</v>
      </c>
      <c r="N12" s="60"/>
      <c r="O12" s="160">
        <f aca="true" t="shared" si="2" ref="O12:O17">((L12-L11)/L12)/((M12-M11)/M12)</f>
        <v>-1.595720460873446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</row>
    <row r="13" spans="1:31" ht="15" thickBot="1" thickTop="1">
      <c r="A13" s="60"/>
      <c r="B13" s="60"/>
      <c r="C13" s="60"/>
      <c r="D13" s="155">
        <v>1998</v>
      </c>
      <c r="E13" s="156">
        <v>23499</v>
      </c>
      <c r="F13" s="157">
        <v>185</v>
      </c>
      <c r="G13" s="60"/>
      <c r="H13" s="155">
        <v>1999</v>
      </c>
      <c r="I13" s="156">
        <v>21773</v>
      </c>
      <c r="J13" s="157">
        <v>201</v>
      </c>
      <c r="K13" s="60"/>
      <c r="L13" s="158">
        <f t="shared" si="0"/>
        <v>21773</v>
      </c>
      <c r="M13" s="159">
        <f t="shared" si="1"/>
        <v>202.48740000000004</v>
      </c>
      <c r="N13" s="60"/>
      <c r="O13" s="160">
        <f t="shared" si="2"/>
        <v>-1.4999888882798023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1:31" ht="15" thickBot="1" thickTop="1">
      <c r="A14" s="60"/>
      <c r="B14" s="60"/>
      <c r="C14" s="60"/>
      <c r="D14" s="155">
        <v>1999</v>
      </c>
      <c r="E14" s="156">
        <v>21773</v>
      </c>
      <c r="F14" s="157">
        <v>201</v>
      </c>
      <c r="G14" s="60"/>
      <c r="H14" s="155">
        <v>2000</v>
      </c>
      <c r="I14" s="156">
        <v>22054</v>
      </c>
      <c r="J14" s="157">
        <v>190</v>
      </c>
      <c r="K14" s="60"/>
      <c r="L14" s="158">
        <f t="shared" si="0"/>
        <v>22054</v>
      </c>
      <c r="M14" s="159">
        <f t="shared" si="1"/>
        <v>200.7452</v>
      </c>
      <c r="N14" s="60"/>
      <c r="O14" s="160">
        <f t="shared" si="2"/>
        <v>-1.4681353978650429</v>
      </c>
      <c r="P14" s="161">
        <f>(((L17-L10)/(L17+L10)/2))/(((M17-M10)/(M17+M10)/2))</f>
        <v>-1.3199683778163516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</row>
    <row r="15" spans="1:31" ht="15" thickBot="1" thickTop="1">
      <c r="A15" s="60"/>
      <c r="B15" s="60"/>
      <c r="C15" s="60"/>
      <c r="D15" s="155">
        <v>2000</v>
      </c>
      <c r="E15" s="156">
        <v>22054</v>
      </c>
      <c r="F15" s="157">
        <v>190</v>
      </c>
      <c r="G15" s="60"/>
      <c r="H15" s="155">
        <v>1998</v>
      </c>
      <c r="I15" s="156">
        <v>23499</v>
      </c>
      <c r="J15" s="157">
        <v>185</v>
      </c>
      <c r="K15" s="60"/>
      <c r="L15" s="158">
        <f t="shared" si="0"/>
        <v>23499</v>
      </c>
      <c r="M15" s="159">
        <f t="shared" si="1"/>
        <v>191.78620000000004</v>
      </c>
      <c r="N15" s="60"/>
      <c r="O15" s="160">
        <f t="shared" si="2"/>
        <v>-1.3163648693355556</v>
      </c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</row>
    <row r="16" spans="1:31" ht="15" thickBot="1" thickTop="1">
      <c r="A16" s="60"/>
      <c r="B16" s="60"/>
      <c r="C16" s="60"/>
      <c r="D16" s="155">
        <v>2001</v>
      </c>
      <c r="E16" s="156">
        <v>28065</v>
      </c>
      <c r="F16" s="157">
        <v>183</v>
      </c>
      <c r="G16" s="60"/>
      <c r="H16" s="155">
        <v>2002</v>
      </c>
      <c r="I16" s="156">
        <v>25850</v>
      </c>
      <c r="J16" s="157">
        <v>160</v>
      </c>
      <c r="K16" s="60"/>
      <c r="L16" s="158">
        <f t="shared" si="0"/>
        <v>25850</v>
      </c>
      <c r="M16" s="159">
        <f t="shared" si="1"/>
        <v>177.21000000000004</v>
      </c>
      <c r="N16" s="60"/>
      <c r="O16" s="160">
        <f t="shared" si="2"/>
        <v>-1.105696636925189</v>
      </c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</row>
    <row r="17" spans="1:31" ht="15" thickBot="1" thickTop="1">
      <c r="A17" s="60"/>
      <c r="B17" s="60"/>
      <c r="C17" s="60"/>
      <c r="D17" s="155">
        <v>2002</v>
      </c>
      <c r="E17" s="156">
        <v>25850</v>
      </c>
      <c r="F17" s="157">
        <v>160</v>
      </c>
      <c r="G17" s="60"/>
      <c r="H17" s="155">
        <v>2001</v>
      </c>
      <c r="I17" s="156">
        <v>28065</v>
      </c>
      <c r="J17" s="157">
        <v>183</v>
      </c>
      <c r="K17" s="60"/>
      <c r="L17" s="158">
        <f t="shared" si="0"/>
        <v>28065</v>
      </c>
      <c r="M17" s="159">
        <f t="shared" si="1"/>
        <v>163.47700000000003</v>
      </c>
      <c r="N17" s="60"/>
      <c r="O17" s="160">
        <f t="shared" si="2"/>
        <v>-0.9395067901128141</v>
      </c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</row>
    <row r="18" spans="1:31" ht="18" thickBot="1" thickTop="1">
      <c r="A18" s="60"/>
      <c r="B18" s="60"/>
      <c r="C18" s="60"/>
      <c r="D18" s="162" t="s">
        <v>291</v>
      </c>
      <c r="E18" s="163">
        <v>22519</v>
      </c>
      <c r="F18" s="157">
        <v>197.2</v>
      </c>
      <c r="G18" s="60"/>
      <c r="H18" s="162" t="s">
        <v>291</v>
      </c>
      <c r="I18" s="163">
        <v>22519</v>
      </c>
      <c r="J18" s="157">
        <v>197.2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</row>
    <row r="20" spans="1:31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</row>
    <row r="21" spans="1:31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</row>
    <row r="22" spans="1:31" ht="12.75">
      <c r="A22" s="60"/>
      <c r="B22" s="60"/>
      <c r="C22" s="60"/>
      <c r="D22" s="60" t="s">
        <v>152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</row>
    <row r="23" spans="1:31" ht="12.75">
      <c r="A23" s="60"/>
      <c r="B23" s="60"/>
      <c r="C23" s="60"/>
      <c r="D23" s="60" t="s">
        <v>155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</row>
    <row r="24" spans="1:31" ht="12.75">
      <c r="A24" s="60"/>
      <c r="B24" s="60"/>
      <c r="C24" s="60"/>
      <c r="D24" s="60" t="s">
        <v>156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</row>
    <row r="25" spans="1:31" ht="12.75">
      <c r="A25" s="60"/>
      <c r="B25" s="60"/>
      <c r="C25" s="60"/>
      <c r="D25" s="60" t="s">
        <v>157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</row>
    <row r="26" spans="1:31" ht="12.75">
      <c r="A26" s="60"/>
      <c r="B26" s="60"/>
      <c r="C26" s="60"/>
      <c r="D26" s="60" t="s">
        <v>163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</row>
    <row r="27" spans="1:31" ht="12.75">
      <c r="A27" s="60"/>
      <c r="B27" s="60"/>
      <c r="C27" s="60"/>
      <c r="D27" s="60" t="s">
        <v>168</v>
      </c>
      <c r="E27" s="60" t="s">
        <v>164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</row>
    <row r="28" spans="1:31" ht="12.75">
      <c r="A28" s="60"/>
      <c r="B28" s="60"/>
      <c r="C28" s="60"/>
      <c r="D28" s="60"/>
      <c r="E28" s="60" t="s">
        <v>165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</row>
    <row r="29" spans="1:31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</row>
    <row r="30" spans="1:31" ht="12.75">
      <c r="A30" s="60"/>
      <c r="B30" s="60"/>
      <c r="C30" s="60"/>
      <c r="D30" s="60" t="s">
        <v>150</v>
      </c>
      <c r="E30" s="60" t="s">
        <v>169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</row>
    <row r="31" spans="1:31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1:31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1:31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1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</row>
    <row r="36" spans="1:31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</row>
    <row r="37" spans="1:31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</row>
    <row r="38" spans="1:31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</row>
    <row r="39" spans="1:31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</row>
    <row r="40" spans="1:31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41" spans="1:31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</row>
    <row r="42" spans="1:31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</row>
    <row r="43" spans="1:31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</row>
    <row r="44" spans="1:31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</row>
    <row r="45" spans="1:31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</row>
    <row r="46" spans="1:31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</row>
    <row r="47" spans="1:31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</row>
    <row r="48" spans="1:31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</row>
    <row r="49" spans="1:31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</row>
    <row r="50" spans="1:31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</row>
    <row r="51" spans="1:31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</row>
    <row r="52" spans="1:31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</row>
    <row r="53" spans="1:31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</row>
    <row r="54" spans="1:31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</row>
    <row r="55" spans="1:31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</row>
    <row r="56" spans="1:31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</row>
    <row r="57" spans="1:31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</row>
    <row r="58" spans="1:31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</row>
    <row r="59" spans="1:31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</row>
    <row r="60" spans="1:31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</row>
    <row r="61" spans="1:31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</row>
    <row r="62" spans="1:31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</row>
    <row r="63" spans="1:31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</row>
    <row r="64" spans="1:31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</row>
    <row r="65" spans="1:31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</row>
    <row r="66" spans="1:31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</row>
    <row r="67" spans="1:31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</row>
    <row r="68" spans="1:31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</row>
    <row r="69" spans="1:31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</row>
    <row r="70" spans="1:31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</row>
    <row r="71" spans="1:31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</row>
    <row r="72" spans="1:31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</row>
    <row r="73" spans="1:31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</row>
    <row r="74" spans="1:31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</row>
    <row r="75" spans="1:31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</row>
    <row r="76" spans="1:31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</row>
    <row r="77" spans="1:31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</row>
    <row r="78" spans="1:31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</row>
    <row r="79" spans="1:31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</row>
    <row r="80" spans="1:31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</row>
    <row r="81" spans="1:31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</row>
    <row r="82" spans="1:31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</row>
    <row r="83" spans="1:31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</row>
    <row r="84" spans="1:31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</row>
    <row r="85" spans="1:31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</row>
    <row r="86" spans="1:31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</row>
    <row r="87" spans="1:31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</row>
    <row r="88" spans="1:31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</row>
    <row r="89" spans="1:31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</row>
    <row r="90" spans="1:31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</row>
    <row r="91" spans="1:31" ht="12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</row>
    <row r="92" spans="1:31" ht="12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</row>
    <row r="93" spans="1:31" ht="12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</row>
    <row r="94" spans="1:31" ht="12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</row>
    <row r="95" spans="1:31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</row>
    <row r="96" spans="1:31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Y346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7.28125" style="4" customWidth="1"/>
    <col min="2" max="2" width="8.00390625" style="4" customWidth="1"/>
    <col min="3" max="3" width="10.28125" style="4" customWidth="1"/>
    <col min="4" max="4" width="11.7109375" style="4" customWidth="1"/>
    <col min="5" max="5" width="16.421875" style="4" customWidth="1"/>
    <col min="6" max="6" width="6.421875" style="4" customWidth="1"/>
    <col min="7" max="7" width="17.7109375" style="4" customWidth="1"/>
    <col min="8" max="8" width="1.421875" style="0" customWidth="1"/>
    <col min="9" max="9" width="12.421875" style="4" customWidth="1"/>
    <col min="10" max="10" width="9.140625" style="4" customWidth="1"/>
    <col min="11" max="16" width="11.421875" style="0" customWidth="1"/>
    <col min="17" max="17" width="14.8515625" style="0" customWidth="1"/>
    <col min="18" max="18" width="15.421875" style="0" customWidth="1"/>
    <col min="19" max="16384" width="11.421875" style="0" customWidth="1"/>
  </cols>
  <sheetData>
    <row r="4" spans="4:5" ht="12.75">
      <c r="D4" s="4" t="s">
        <v>194</v>
      </c>
      <c r="E4" s="4" t="s">
        <v>194</v>
      </c>
    </row>
    <row r="6" spans="1:10" ht="12.75">
      <c r="A6" s="4" t="s">
        <v>195</v>
      </c>
      <c r="B6" s="4" t="s">
        <v>196</v>
      </c>
      <c r="C6" s="4" t="s">
        <v>197</v>
      </c>
      <c r="D6" s="4" t="s">
        <v>198</v>
      </c>
      <c r="E6" s="4" t="s">
        <v>199</v>
      </c>
      <c r="F6" s="4" t="s">
        <v>200</v>
      </c>
      <c r="G6" s="4" t="s">
        <v>201</v>
      </c>
      <c r="I6" s="4" t="s">
        <v>250</v>
      </c>
      <c r="J6" s="4" t="s">
        <v>202</v>
      </c>
    </row>
    <row r="7" spans="16:25" ht="12.75">
      <c r="P7">
        <v>1964</v>
      </c>
      <c r="Q7">
        <v>1965</v>
      </c>
      <c r="R7">
        <v>1966</v>
      </c>
      <c r="S7">
        <v>1967</v>
      </c>
      <c r="T7">
        <v>1968</v>
      </c>
      <c r="U7">
        <v>1969</v>
      </c>
      <c r="V7">
        <v>1970</v>
      </c>
      <c r="W7">
        <v>1971</v>
      </c>
      <c r="X7">
        <v>1972</v>
      </c>
      <c r="Y7" t="s">
        <v>203</v>
      </c>
    </row>
    <row r="8" spans="2:25" ht="12.75">
      <c r="B8" s="4" t="s">
        <v>204</v>
      </c>
      <c r="C8" s="128">
        <v>2815</v>
      </c>
      <c r="I8" s="30">
        <v>0.7005909145998863</v>
      </c>
      <c r="J8" s="19">
        <f>C8/I8</f>
        <v>4018.036690652307</v>
      </c>
      <c r="K8">
        <v>1</v>
      </c>
      <c r="L8">
        <v>1</v>
      </c>
      <c r="P8" s="53"/>
      <c r="Q8" s="53">
        <v>0.701417004048583</v>
      </c>
      <c r="R8" s="53">
        <v>0.750406781703863</v>
      </c>
      <c r="S8" s="53">
        <v>0.744396349700863</v>
      </c>
      <c r="T8" s="53">
        <v>0.6899083730278047</v>
      </c>
      <c r="U8" s="53">
        <v>0.7411759277771798</v>
      </c>
      <c r="V8" s="53">
        <v>0.5105683192261184</v>
      </c>
      <c r="W8" s="53">
        <v>0.7061832923208102</v>
      </c>
      <c r="X8" s="53">
        <v>0.7836881829446886</v>
      </c>
      <c r="Y8" s="81">
        <f aca="true" t="shared" si="0" ref="Y8:Y14">SUM(P8:X8)/9</f>
        <v>0.6253049145277678</v>
      </c>
    </row>
    <row r="9" spans="2:25" ht="12.75">
      <c r="B9" s="4" t="s">
        <v>205</v>
      </c>
      <c r="C9" s="129">
        <v>2672</v>
      </c>
      <c r="I9" s="30">
        <v>0.6434432742997149</v>
      </c>
      <c r="J9" s="19">
        <f aca="true" t="shared" si="1" ref="J9:J72">C9/I9</f>
        <v>4152.658216698348</v>
      </c>
      <c r="K9">
        <v>2</v>
      </c>
      <c r="L9">
        <f>L8+1</f>
        <v>2</v>
      </c>
      <c r="P9" s="130"/>
      <c r="Q9" s="130">
        <v>0.6803535197221362</v>
      </c>
      <c r="R9" s="130">
        <v>0.724279174363505</v>
      </c>
      <c r="S9" s="130">
        <v>0.6600288548884099</v>
      </c>
      <c r="T9" s="130">
        <v>0.8322937203063895</v>
      </c>
      <c r="U9" s="130">
        <v>0.7322240898086323</v>
      </c>
      <c r="V9" s="130">
        <v>0.5581440123219099</v>
      </c>
      <c r="W9" s="130">
        <v>0.566243844202358</v>
      </c>
      <c r="X9" s="130"/>
      <c r="Y9" s="81">
        <f t="shared" si="0"/>
        <v>0.528174135068149</v>
      </c>
    </row>
    <row r="10" spans="2:25" ht="12.75">
      <c r="B10" s="4" t="s">
        <v>206</v>
      </c>
      <c r="C10" s="129">
        <v>2753</v>
      </c>
      <c r="I10" s="30">
        <v>0.7927990786111181</v>
      </c>
      <c r="J10" s="19">
        <f t="shared" si="1"/>
        <v>3472.506558437103</v>
      </c>
      <c r="K10">
        <v>3</v>
      </c>
      <c r="L10">
        <f aca="true" t="shared" si="2" ref="L10:L73">L9+1</f>
        <v>3</v>
      </c>
      <c r="P10" s="130"/>
      <c r="Q10" s="130">
        <v>0.8317687549309946</v>
      </c>
      <c r="R10" s="130">
        <v>0.9775755867788559</v>
      </c>
      <c r="S10" s="130">
        <v>0.7655062368100476</v>
      </c>
      <c r="T10" s="130">
        <v>0.8228933662393833</v>
      </c>
      <c r="U10" s="130">
        <v>0.8328075709779179</v>
      </c>
      <c r="V10" s="130">
        <v>0.6411971067778787</v>
      </c>
      <c r="W10" s="130">
        <v>0.7640155679016013</v>
      </c>
      <c r="X10" s="130"/>
      <c r="Y10" s="81">
        <f t="shared" si="0"/>
        <v>0.6261960211574089</v>
      </c>
    </row>
    <row r="11" spans="2:25" ht="12.75">
      <c r="B11" s="4" t="s">
        <v>207</v>
      </c>
      <c r="C11" s="129">
        <v>2722</v>
      </c>
      <c r="I11" s="30">
        <v>0.8500661493222077</v>
      </c>
      <c r="J11" s="19">
        <f t="shared" si="1"/>
        <v>3202.1037447148806</v>
      </c>
      <c r="K11">
        <v>4</v>
      </c>
      <c r="L11">
        <f t="shared" si="2"/>
        <v>4</v>
      </c>
      <c r="P11" s="130"/>
      <c r="Q11" s="130">
        <v>0.884681154660657</v>
      </c>
      <c r="R11" s="130">
        <v>0.8452917712217702</v>
      </c>
      <c r="S11" s="130">
        <v>0.9181795067378591</v>
      </c>
      <c r="T11" s="130">
        <v>0.8049512439105718</v>
      </c>
      <c r="U11" s="130">
        <v>0.788844989007948</v>
      </c>
      <c r="V11" s="130">
        <v>0.723182777679305</v>
      </c>
      <c r="W11" s="130">
        <v>0.861084744266131</v>
      </c>
      <c r="X11" s="130"/>
      <c r="Y11" s="81">
        <f t="shared" si="0"/>
        <v>0.6473573541649159</v>
      </c>
    </row>
    <row r="12" spans="2:25" ht="12.75">
      <c r="B12" s="4" t="s">
        <v>208</v>
      </c>
      <c r="C12" s="129">
        <v>2946</v>
      </c>
      <c r="I12" s="30">
        <v>0.8777289881753861</v>
      </c>
      <c r="J12" s="19">
        <f t="shared" si="1"/>
        <v>3356.389090126913</v>
      </c>
      <c r="K12">
        <v>5</v>
      </c>
      <c r="L12">
        <f t="shared" si="2"/>
        <v>5</v>
      </c>
      <c r="P12" s="130"/>
      <c r="Q12" s="130">
        <v>1.0119932998324959</v>
      </c>
      <c r="R12" s="130">
        <v>0.9305495371282252</v>
      </c>
      <c r="S12" s="130">
        <v>0.9143510731346295</v>
      </c>
      <c r="T12" s="130">
        <v>0.8851428571428571</v>
      </c>
      <c r="U12" s="130">
        <v>0.9085953782378673</v>
      </c>
      <c r="V12" s="130">
        <v>0.5728675158301347</v>
      </c>
      <c r="W12" s="130">
        <v>0.8845620140525539</v>
      </c>
      <c r="X12" s="130"/>
      <c r="Y12" s="81">
        <f t="shared" si="0"/>
        <v>0.6786735194843071</v>
      </c>
    </row>
    <row r="13" spans="1:25" ht="12.75">
      <c r="A13" s="4">
        <v>1964</v>
      </c>
      <c r="B13" s="4" t="s">
        <v>209</v>
      </c>
      <c r="C13" s="129">
        <v>3036</v>
      </c>
      <c r="D13" s="19">
        <f>AVERAGE(C8,C9,C10,C11,C12,C13,C14,C15,C16,C17,C18,C19)</f>
        <v>3478.0833333333335</v>
      </c>
      <c r="E13" s="19"/>
      <c r="I13" s="30">
        <v>0.8648315858405264</v>
      </c>
      <c r="J13" s="19">
        <f t="shared" si="1"/>
        <v>3510.5100804676595</v>
      </c>
      <c r="K13">
        <v>6</v>
      </c>
      <c r="L13">
        <f t="shared" si="2"/>
        <v>6</v>
      </c>
      <c r="P13" s="130"/>
      <c r="Q13" s="130">
        <v>0.8456512016057772</v>
      </c>
      <c r="R13" s="130">
        <v>0.927325046263552</v>
      </c>
      <c r="S13" s="130">
        <v>0.9002900802472705</v>
      </c>
      <c r="T13" s="130">
        <v>0.8900049912652859</v>
      </c>
      <c r="U13" s="130">
        <v>0.8344397445713988</v>
      </c>
      <c r="V13" s="130">
        <v>0.7912196977842475</v>
      </c>
      <c r="W13" s="130">
        <v>0.8597184180023476</v>
      </c>
      <c r="X13" s="130"/>
      <c r="Y13" s="81">
        <f t="shared" si="0"/>
        <v>0.6720721310822088</v>
      </c>
    </row>
    <row r="14" spans="2:25" ht="12.75">
      <c r="B14" s="4" t="s">
        <v>210</v>
      </c>
      <c r="C14" s="129">
        <v>2282</v>
      </c>
      <c r="D14" s="19">
        <f>AVERAGE(C9,C10,C11,C12,C13,C14,C15,C16,C17,C18,C19,C20)</f>
        <v>3455.25</v>
      </c>
      <c r="E14" s="19">
        <f>(D14+D13)/2</f>
        <v>3466.666666666667</v>
      </c>
      <c r="F14" s="30">
        <f aca="true" t="shared" si="3" ref="F14:F77">C14/E14</f>
        <v>0.6582692307692307</v>
      </c>
      <c r="I14" s="30">
        <v>0.7576876166758474</v>
      </c>
      <c r="J14" s="19">
        <f t="shared" si="1"/>
        <v>3011.7952963408156</v>
      </c>
      <c r="K14">
        <v>7</v>
      </c>
      <c r="L14">
        <f t="shared" si="2"/>
        <v>7</v>
      </c>
      <c r="P14" s="130">
        <v>0.6582692307692307</v>
      </c>
      <c r="Q14" s="130">
        <v>0.7790236477070513</v>
      </c>
      <c r="R14" s="130">
        <v>0.7496263365653623</v>
      </c>
      <c r="S14" s="130">
        <v>0.7167362379337333</v>
      </c>
      <c r="T14" s="130">
        <v>0.7360368791912566</v>
      </c>
      <c r="U14" s="130">
        <v>0.6229563756658586</v>
      </c>
      <c r="V14" s="130">
        <v>0.8339417110933495</v>
      </c>
      <c r="W14" s="130">
        <v>0.8212401932538451</v>
      </c>
      <c r="X14" s="130"/>
      <c r="Y14" s="81">
        <f t="shared" si="0"/>
        <v>0.657536734686632</v>
      </c>
    </row>
    <row r="15" spans="2:25" ht="12.75">
      <c r="B15" s="4" t="s">
        <v>211</v>
      </c>
      <c r="C15" s="129">
        <v>2212</v>
      </c>
      <c r="D15" s="19">
        <f aca="true" t="shared" si="4" ref="D15:D78">AVERAGE(C10,C11,C12,C13,C14,C15,C16,C17,C18,C19,C20,C21)</f>
        <v>3438.6666666666665</v>
      </c>
      <c r="E15" s="19">
        <f aca="true" t="shared" si="5" ref="E15:E78">(D15+D14)/2</f>
        <v>3446.958333333333</v>
      </c>
      <c r="F15" s="30">
        <f t="shared" si="3"/>
        <v>0.6417251925006346</v>
      </c>
      <c r="I15" s="30">
        <v>0.48091174156033506</v>
      </c>
      <c r="J15" s="19">
        <f t="shared" si="1"/>
        <v>4599.596576334544</v>
      </c>
      <c r="K15">
        <v>8</v>
      </c>
      <c r="L15">
        <f t="shared" si="2"/>
        <v>8</v>
      </c>
      <c r="P15" s="130">
        <v>0.6417251925006346</v>
      </c>
      <c r="Q15" s="130">
        <v>0.4472460298121643</v>
      </c>
      <c r="R15" s="130">
        <v>0.36051797242064254</v>
      </c>
      <c r="S15" s="130">
        <v>0.8977908119692549</v>
      </c>
      <c r="T15" s="130">
        <v>0.3197278385587814</v>
      </c>
      <c r="U15" s="130">
        <v>0.3278816433094259</v>
      </c>
      <c r="V15" s="130">
        <v>0.33836916994118077</v>
      </c>
      <c r="W15" s="130">
        <v>0.28884874653037845</v>
      </c>
      <c r="X15" s="130"/>
      <c r="Y15" s="81">
        <f>SUM(P15:X15)/8</f>
        <v>0.4527634256303079</v>
      </c>
    </row>
    <row r="16" spans="2:25" ht="12.75">
      <c r="B16" s="4" t="s">
        <v>212</v>
      </c>
      <c r="C16" s="129">
        <v>2922</v>
      </c>
      <c r="D16" s="19">
        <f t="shared" si="4"/>
        <v>3461.8333333333335</v>
      </c>
      <c r="E16" s="19">
        <f t="shared" si="5"/>
        <v>3450.25</v>
      </c>
      <c r="F16" s="30">
        <f t="shared" si="3"/>
        <v>0.8468951525251793</v>
      </c>
      <c r="I16" s="30">
        <v>0.9455574404664782</v>
      </c>
      <c r="J16" s="19">
        <f t="shared" si="1"/>
        <v>3090.2406082897196</v>
      </c>
      <c r="K16">
        <v>9</v>
      </c>
      <c r="L16">
        <f t="shared" si="2"/>
        <v>9</v>
      </c>
      <c r="P16" s="130">
        <v>0.8468951525251793</v>
      </c>
      <c r="Q16" s="130">
        <v>0.8993120700437773</v>
      </c>
      <c r="R16" s="130">
        <v>0.810728541481205</v>
      </c>
      <c r="S16" s="130">
        <v>0.9044036959875317</v>
      </c>
      <c r="T16" s="130">
        <v>0.9365781254831627</v>
      </c>
      <c r="U16" s="130">
        <v>0.9563226810731618</v>
      </c>
      <c r="V16" s="130">
        <v>1.0093765103914936</v>
      </c>
      <c r="W16" s="130">
        <v>1.0399561643835618</v>
      </c>
      <c r="X16" s="130"/>
      <c r="Y16" s="81">
        <f>SUM(P16:X16)/8</f>
        <v>0.9254466176711341</v>
      </c>
    </row>
    <row r="17" spans="2:25" ht="12.75">
      <c r="B17" s="4" t="s">
        <v>213</v>
      </c>
      <c r="C17" s="129">
        <v>4301</v>
      </c>
      <c r="D17" s="19">
        <f t="shared" si="4"/>
        <v>3506.25</v>
      </c>
      <c r="E17" s="19">
        <f t="shared" si="5"/>
        <v>3484.041666666667</v>
      </c>
      <c r="F17" s="30">
        <f t="shared" si="3"/>
        <v>1.2344858103017329</v>
      </c>
      <c r="I17" s="30">
        <v>1.1632443371394812</v>
      </c>
      <c r="J17" s="19">
        <f t="shared" si="1"/>
        <v>3697.417526722316</v>
      </c>
      <c r="K17">
        <v>10</v>
      </c>
      <c r="L17">
        <f t="shared" si="2"/>
        <v>10</v>
      </c>
      <c r="P17" s="130">
        <v>1.2344858103017329</v>
      </c>
      <c r="Q17" s="130">
        <v>1.1044186620587508</v>
      </c>
      <c r="R17" s="130">
        <v>1.1896015447394201</v>
      </c>
      <c r="S17" s="130">
        <v>1.0349432450478522</v>
      </c>
      <c r="T17" s="130">
        <v>1.2792459804102754</v>
      </c>
      <c r="U17" s="130">
        <v>1.2752099215983423</v>
      </c>
      <c r="V17" s="130">
        <v>1.2213508246589666</v>
      </c>
      <c r="W17" s="130">
        <v>1.2227436269823315</v>
      </c>
      <c r="X17" s="130"/>
      <c r="Y17" s="81">
        <f>SUM(P17:X17)/8</f>
        <v>1.195249951974709</v>
      </c>
    </row>
    <row r="18" spans="2:25" ht="12.75">
      <c r="B18" s="4" t="s">
        <v>214</v>
      </c>
      <c r="C18" s="129">
        <v>5764</v>
      </c>
      <c r="D18" s="19">
        <f t="shared" si="4"/>
        <v>3575.4166666666665</v>
      </c>
      <c r="E18" s="19">
        <f t="shared" si="5"/>
        <v>3540.833333333333</v>
      </c>
      <c r="F18" s="30">
        <f t="shared" si="3"/>
        <v>1.627865380089433</v>
      </c>
      <c r="I18" s="30">
        <v>1.7244803690174528</v>
      </c>
      <c r="J18" s="19">
        <f t="shared" si="1"/>
        <v>3342.456141315265</v>
      </c>
      <c r="K18">
        <v>11</v>
      </c>
      <c r="L18">
        <f t="shared" si="2"/>
        <v>11</v>
      </c>
      <c r="P18" s="130">
        <v>1.627865380089433</v>
      </c>
      <c r="Q18" s="130">
        <v>1.6805628091302878</v>
      </c>
      <c r="R18" s="130">
        <v>1.7123740804947756</v>
      </c>
      <c r="S18" s="130">
        <v>1.5895356525479762</v>
      </c>
      <c r="T18" s="130">
        <v>1.81535817322448</v>
      </c>
      <c r="U18" s="130">
        <v>2.0452480121166223</v>
      </c>
      <c r="V18" s="130">
        <v>1.8245494782212406</v>
      </c>
      <c r="W18" s="130">
        <v>1.6770186335403727</v>
      </c>
      <c r="X18" s="130"/>
      <c r="Y18" s="81">
        <f>SUM(P18:X18)/8</f>
        <v>1.7465640274206484</v>
      </c>
    </row>
    <row r="19" spans="2:25" ht="12.75">
      <c r="B19" s="4" t="s">
        <v>215</v>
      </c>
      <c r="C19" s="90">
        <v>7312</v>
      </c>
      <c r="D19" s="19">
        <f t="shared" si="4"/>
        <v>3591.5833333333335</v>
      </c>
      <c r="E19" s="19">
        <f t="shared" si="5"/>
        <v>3583.5</v>
      </c>
      <c r="F19" s="30">
        <f t="shared" si="3"/>
        <v>2.0404632342681737</v>
      </c>
      <c r="I19" s="30">
        <v>2.2034664549198237</v>
      </c>
      <c r="J19" s="19">
        <f t="shared" si="1"/>
        <v>3318.4076769918684</v>
      </c>
      <c r="K19">
        <v>12</v>
      </c>
      <c r="L19">
        <f t="shared" si="2"/>
        <v>12</v>
      </c>
      <c r="P19" s="131">
        <v>2.0404632342681737</v>
      </c>
      <c r="Q19" s="131">
        <v>2.034736030515765</v>
      </c>
      <c r="R19" s="131">
        <v>2.0591327566545212</v>
      </c>
      <c r="S19" s="131">
        <v>2.0309540456365602</v>
      </c>
      <c r="T19" s="131">
        <v>2.082872505016774</v>
      </c>
      <c r="U19" s="131">
        <v>2.6923988488234296</v>
      </c>
      <c r="V19" s="131">
        <v>2.369768460481204</v>
      </c>
      <c r="W19" s="131">
        <v>2.2048937258052734</v>
      </c>
      <c r="X19" s="131"/>
      <c r="Y19" s="81">
        <f>SUM(P19:X19)/8</f>
        <v>2.1894024509002126</v>
      </c>
    </row>
    <row r="20" spans="2:12" ht="12.75">
      <c r="B20" s="4" t="s">
        <v>204</v>
      </c>
      <c r="C20" s="128">
        <v>2541</v>
      </c>
      <c r="D20" s="19">
        <f t="shared" si="4"/>
        <v>3653.75</v>
      </c>
      <c r="E20" s="19">
        <f t="shared" si="5"/>
        <v>3622.666666666667</v>
      </c>
      <c r="F20" s="30">
        <f t="shared" si="3"/>
        <v>0.701417004048583</v>
      </c>
      <c r="G20" s="30">
        <f>(F20+F32+F44+F44+F68+F80+F92+F92)/8</f>
        <v>0.7005909145998863</v>
      </c>
      <c r="I20" s="30">
        <v>0.7005909145998863</v>
      </c>
      <c r="J20" s="19">
        <f t="shared" si="1"/>
        <v>3626.9382703188317</v>
      </c>
      <c r="K20">
        <v>1</v>
      </c>
      <c r="L20">
        <f t="shared" si="2"/>
        <v>13</v>
      </c>
    </row>
    <row r="21" spans="2:16" ht="12.75">
      <c r="B21" s="4" t="s">
        <v>205</v>
      </c>
      <c r="C21" s="129">
        <v>2473</v>
      </c>
      <c r="D21" s="19">
        <f t="shared" si="4"/>
        <v>3616</v>
      </c>
      <c r="E21" s="19">
        <f t="shared" si="5"/>
        <v>3634.875</v>
      </c>
      <c r="F21" s="30">
        <f t="shared" si="3"/>
        <v>0.6803535197221362</v>
      </c>
      <c r="G21" s="30">
        <f aca="true" t="shared" si="6" ref="G21:G31">(F21+F33+F45+F45+F69+F81+F93+F93)/8</f>
        <v>0.6434432742997149</v>
      </c>
      <c r="I21" s="30">
        <v>0.6434432742997149</v>
      </c>
      <c r="J21" s="19">
        <f t="shared" si="1"/>
        <v>3843.3846444217866</v>
      </c>
      <c r="K21">
        <v>2</v>
      </c>
      <c r="L21">
        <f t="shared" si="2"/>
        <v>14</v>
      </c>
      <c r="P21">
        <v>1964</v>
      </c>
    </row>
    <row r="22" spans="2:16" ht="12.75">
      <c r="B22" s="4" t="s">
        <v>206</v>
      </c>
      <c r="C22" s="129">
        <v>3031</v>
      </c>
      <c r="D22" s="19">
        <f t="shared" si="4"/>
        <v>3672.0833333333335</v>
      </c>
      <c r="E22" s="19">
        <f t="shared" si="5"/>
        <v>3644.041666666667</v>
      </c>
      <c r="F22" s="30">
        <f t="shared" si="3"/>
        <v>0.8317687549309946</v>
      </c>
      <c r="G22" s="30">
        <f t="shared" si="6"/>
        <v>0.7927990786111181</v>
      </c>
      <c r="I22" s="30">
        <v>0.7927990786111181</v>
      </c>
      <c r="J22" s="19">
        <f t="shared" si="1"/>
        <v>3823.162869096571</v>
      </c>
      <c r="K22">
        <v>3</v>
      </c>
      <c r="L22">
        <f t="shared" si="2"/>
        <v>15</v>
      </c>
      <c r="P22">
        <f>P21+1</f>
        <v>1965</v>
      </c>
    </row>
    <row r="23" spans="2:16" ht="12.75">
      <c r="B23" s="4" t="s">
        <v>207</v>
      </c>
      <c r="C23" s="129">
        <v>3255</v>
      </c>
      <c r="D23" s="19">
        <f t="shared" si="4"/>
        <v>3686.5</v>
      </c>
      <c r="E23" s="19">
        <f t="shared" si="5"/>
        <v>3679.291666666667</v>
      </c>
      <c r="F23" s="30">
        <f t="shared" si="3"/>
        <v>0.884681154660657</v>
      </c>
      <c r="G23" s="30">
        <f t="shared" si="6"/>
        <v>0.8500661493222077</v>
      </c>
      <c r="I23" s="30">
        <v>0.8500661493222077</v>
      </c>
      <c r="J23" s="19">
        <f t="shared" si="1"/>
        <v>3829.113772610924</v>
      </c>
      <c r="K23">
        <v>4</v>
      </c>
      <c r="L23">
        <f t="shared" si="2"/>
        <v>16</v>
      </c>
      <c r="P23">
        <f aca="true" t="shared" si="7" ref="P23:P29">P22+1</f>
        <v>1966</v>
      </c>
    </row>
    <row r="24" spans="2:16" ht="12.75">
      <c r="B24" s="4" t="s">
        <v>208</v>
      </c>
      <c r="C24" s="129">
        <v>3776</v>
      </c>
      <c r="D24" s="19">
        <f t="shared" si="4"/>
        <v>3776</v>
      </c>
      <c r="E24" s="19">
        <f t="shared" si="5"/>
        <v>3731.25</v>
      </c>
      <c r="F24" s="30">
        <f t="shared" si="3"/>
        <v>1.0119932998324959</v>
      </c>
      <c r="G24" s="30">
        <f t="shared" si="6"/>
        <v>0.8777289881753861</v>
      </c>
      <c r="I24" s="30">
        <v>0.8777289881753861</v>
      </c>
      <c r="J24" s="19">
        <f t="shared" si="1"/>
        <v>4302.011270984121</v>
      </c>
      <c r="K24">
        <v>5</v>
      </c>
      <c r="L24">
        <f t="shared" si="2"/>
        <v>17</v>
      </c>
      <c r="P24">
        <f t="shared" si="7"/>
        <v>1967</v>
      </c>
    </row>
    <row r="25" spans="1:16" ht="12.75">
      <c r="A25" s="4">
        <v>1965</v>
      </c>
      <c r="B25" s="4" t="s">
        <v>209</v>
      </c>
      <c r="C25" s="129">
        <v>3230</v>
      </c>
      <c r="D25" s="19">
        <f t="shared" si="4"/>
        <v>3863.0833333333335</v>
      </c>
      <c r="E25" s="19">
        <f t="shared" si="5"/>
        <v>3819.541666666667</v>
      </c>
      <c r="F25" s="30">
        <f t="shared" si="3"/>
        <v>0.8456512016057772</v>
      </c>
      <c r="G25" s="30">
        <f t="shared" si="6"/>
        <v>0.8648315858405264</v>
      </c>
      <c r="I25" s="30">
        <v>0.8648315858405264</v>
      </c>
      <c r="J25" s="19">
        <f t="shared" si="1"/>
        <v>3734.831212091746</v>
      </c>
      <c r="K25">
        <v>6</v>
      </c>
      <c r="L25">
        <f t="shared" si="2"/>
        <v>18</v>
      </c>
      <c r="P25">
        <f t="shared" si="7"/>
        <v>1968</v>
      </c>
    </row>
    <row r="26" spans="2:16" ht="12.75">
      <c r="B26" s="4" t="s">
        <v>210</v>
      </c>
      <c r="C26" s="129">
        <v>3028</v>
      </c>
      <c r="D26" s="19">
        <f t="shared" si="4"/>
        <v>3910.75</v>
      </c>
      <c r="E26" s="19">
        <f t="shared" si="5"/>
        <v>3886.916666666667</v>
      </c>
      <c r="F26" s="30">
        <f t="shared" si="3"/>
        <v>0.7790236477070513</v>
      </c>
      <c r="G26" s="30">
        <f t="shared" si="6"/>
        <v>0.7576876166758474</v>
      </c>
      <c r="I26" s="30">
        <v>0.7576876166758474</v>
      </c>
      <c r="J26" s="19">
        <f t="shared" si="1"/>
        <v>3996.36991994741</v>
      </c>
      <c r="K26">
        <v>7</v>
      </c>
      <c r="L26">
        <f t="shared" si="2"/>
        <v>19</v>
      </c>
      <c r="P26">
        <f t="shared" si="7"/>
        <v>1969</v>
      </c>
    </row>
    <row r="27" spans="2:16" ht="12.75">
      <c r="B27" s="4" t="s">
        <v>211</v>
      </c>
      <c r="C27" s="129">
        <v>1759</v>
      </c>
      <c r="D27" s="19">
        <f t="shared" si="4"/>
        <v>3955.1666666666665</v>
      </c>
      <c r="E27" s="19">
        <f t="shared" si="5"/>
        <v>3932.958333333333</v>
      </c>
      <c r="F27" s="30">
        <f t="shared" si="3"/>
        <v>0.4472460298121643</v>
      </c>
      <c r="G27" s="30">
        <f t="shared" si="6"/>
        <v>0.48091174156033506</v>
      </c>
      <c r="I27" s="30">
        <v>0.48091174156033506</v>
      </c>
      <c r="J27" s="19">
        <f t="shared" si="1"/>
        <v>3657.635794653012</v>
      </c>
      <c r="K27">
        <v>8</v>
      </c>
      <c r="L27">
        <f t="shared" si="2"/>
        <v>20</v>
      </c>
      <c r="P27">
        <f t="shared" si="7"/>
        <v>1970</v>
      </c>
    </row>
    <row r="28" spans="2:16" ht="12.75">
      <c r="B28" s="4" t="s">
        <v>212</v>
      </c>
      <c r="C28" s="129">
        <v>3595</v>
      </c>
      <c r="D28" s="19">
        <f t="shared" si="4"/>
        <v>4039.8333333333335</v>
      </c>
      <c r="E28" s="19">
        <f t="shared" si="5"/>
        <v>3997.5</v>
      </c>
      <c r="F28" s="30">
        <f t="shared" si="3"/>
        <v>0.8993120700437773</v>
      </c>
      <c r="G28" s="30">
        <f t="shared" si="6"/>
        <v>0.9455574404664782</v>
      </c>
      <c r="I28" s="30">
        <v>0.9455574404664782</v>
      </c>
      <c r="J28" s="19">
        <f t="shared" si="1"/>
        <v>3801.9900707739707</v>
      </c>
      <c r="K28">
        <v>9</v>
      </c>
      <c r="L28">
        <f t="shared" si="2"/>
        <v>21</v>
      </c>
      <c r="P28">
        <f t="shared" si="7"/>
        <v>1971</v>
      </c>
    </row>
    <row r="29" spans="2:16" ht="12.75">
      <c r="B29" s="4" t="s">
        <v>213</v>
      </c>
      <c r="C29" s="129">
        <v>4474</v>
      </c>
      <c r="D29" s="19">
        <f t="shared" si="4"/>
        <v>4062.1666666666665</v>
      </c>
      <c r="E29" s="19">
        <f t="shared" si="5"/>
        <v>4051</v>
      </c>
      <c r="F29" s="30">
        <f t="shared" si="3"/>
        <v>1.1044186620587508</v>
      </c>
      <c r="G29" s="30">
        <f t="shared" si="6"/>
        <v>1.1632443371394812</v>
      </c>
      <c r="I29" s="30">
        <v>1.1632443371394812</v>
      </c>
      <c r="J29" s="19">
        <f t="shared" si="1"/>
        <v>3846.1395058255384</v>
      </c>
      <c r="K29">
        <v>10</v>
      </c>
      <c r="L29">
        <f t="shared" si="2"/>
        <v>22</v>
      </c>
      <c r="P29">
        <f t="shared" si="7"/>
        <v>1972</v>
      </c>
    </row>
    <row r="30" spans="2:12" ht="12.75">
      <c r="B30" s="4" t="s">
        <v>214</v>
      </c>
      <c r="C30" s="129">
        <v>6838</v>
      </c>
      <c r="D30" s="19">
        <f t="shared" si="4"/>
        <v>4075.5833333333335</v>
      </c>
      <c r="E30" s="19">
        <f t="shared" si="5"/>
        <v>4068.875</v>
      </c>
      <c r="F30" s="30">
        <f t="shared" si="3"/>
        <v>1.6805628091302878</v>
      </c>
      <c r="G30" s="30">
        <f t="shared" si="6"/>
        <v>1.7244803690174528</v>
      </c>
      <c r="I30" s="30">
        <v>1.7244803690174528</v>
      </c>
      <c r="J30" s="19">
        <f t="shared" si="1"/>
        <v>3965.2524452313987</v>
      </c>
      <c r="K30">
        <v>11</v>
      </c>
      <c r="L30">
        <f t="shared" si="2"/>
        <v>23</v>
      </c>
    </row>
    <row r="31" spans="2:12" ht="12.75">
      <c r="B31" s="4" t="s">
        <v>215</v>
      </c>
      <c r="C31" s="90">
        <v>8357</v>
      </c>
      <c r="D31" s="19">
        <f t="shared" si="4"/>
        <v>4138.75</v>
      </c>
      <c r="E31" s="19">
        <f t="shared" si="5"/>
        <v>4107.166666666667</v>
      </c>
      <c r="F31" s="30">
        <f t="shared" si="3"/>
        <v>2.034736030515765</v>
      </c>
      <c r="G31" s="30">
        <f t="shared" si="6"/>
        <v>2.2034664549198237</v>
      </c>
      <c r="I31" s="30">
        <v>2.2034664549198237</v>
      </c>
      <c r="J31" s="19">
        <f t="shared" si="1"/>
        <v>3792.6604152928126</v>
      </c>
      <c r="K31">
        <v>12</v>
      </c>
      <c r="L31">
        <f t="shared" si="2"/>
        <v>24</v>
      </c>
    </row>
    <row r="32" spans="2:12" ht="12.75">
      <c r="B32" s="4" t="s">
        <v>204</v>
      </c>
      <c r="C32" s="128">
        <v>3113</v>
      </c>
      <c r="D32" s="19">
        <f t="shared" si="4"/>
        <v>4158.083333333333</v>
      </c>
      <c r="E32" s="19">
        <f t="shared" si="5"/>
        <v>4148.416666666666</v>
      </c>
      <c r="F32" s="30">
        <f t="shared" si="3"/>
        <v>0.750406781703863</v>
      </c>
      <c r="I32" s="30">
        <v>0.7005909145998863</v>
      </c>
      <c r="J32" s="19">
        <f t="shared" si="1"/>
        <v>4443.3919069274</v>
      </c>
      <c r="K32">
        <v>1</v>
      </c>
      <c r="L32">
        <f t="shared" si="2"/>
        <v>25</v>
      </c>
    </row>
    <row r="33" spans="2:12" ht="12.75">
      <c r="B33" s="4" t="s">
        <v>205</v>
      </c>
      <c r="C33" s="129">
        <v>3006</v>
      </c>
      <c r="D33" s="19">
        <f t="shared" si="4"/>
        <v>4142.583333333333</v>
      </c>
      <c r="E33" s="19">
        <f t="shared" si="5"/>
        <v>4150.333333333333</v>
      </c>
      <c r="F33" s="30">
        <f t="shared" si="3"/>
        <v>0.724279174363505</v>
      </c>
      <c r="I33" s="30">
        <v>0.6434432742997149</v>
      </c>
      <c r="J33" s="19">
        <f t="shared" si="1"/>
        <v>4671.740493785641</v>
      </c>
      <c r="K33">
        <v>2</v>
      </c>
      <c r="L33">
        <f t="shared" si="2"/>
        <v>26</v>
      </c>
    </row>
    <row r="34" spans="2:12" ht="12.75">
      <c r="B34" s="4" t="s">
        <v>206</v>
      </c>
      <c r="C34" s="129">
        <v>4047</v>
      </c>
      <c r="D34" s="19">
        <f t="shared" si="4"/>
        <v>4137.083333333333</v>
      </c>
      <c r="E34" s="19">
        <f t="shared" si="5"/>
        <v>4139.833333333333</v>
      </c>
      <c r="F34" s="30">
        <f t="shared" si="3"/>
        <v>0.9775755867788559</v>
      </c>
      <c r="I34" s="30">
        <v>0.7927990786111181</v>
      </c>
      <c r="J34" s="19">
        <f t="shared" si="1"/>
        <v>5104.698162729734</v>
      </c>
      <c r="K34">
        <v>3</v>
      </c>
      <c r="L34">
        <f t="shared" si="2"/>
        <v>27</v>
      </c>
    </row>
    <row r="35" spans="2:12" ht="12.75">
      <c r="B35" s="4" t="s">
        <v>207</v>
      </c>
      <c r="C35" s="129">
        <v>3523</v>
      </c>
      <c r="D35" s="19">
        <f t="shared" si="4"/>
        <v>4198.5</v>
      </c>
      <c r="E35" s="19">
        <f t="shared" si="5"/>
        <v>4167.791666666666</v>
      </c>
      <c r="F35" s="30">
        <f t="shared" si="3"/>
        <v>0.8452917712217702</v>
      </c>
      <c r="I35" s="30">
        <v>0.8500661493222077</v>
      </c>
      <c r="J35" s="19">
        <f t="shared" si="1"/>
        <v>4144.383355117753</v>
      </c>
      <c r="K35">
        <v>4</v>
      </c>
      <c r="L35">
        <f t="shared" si="2"/>
        <v>28</v>
      </c>
    </row>
    <row r="36" spans="2:12" ht="12.75">
      <c r="B36" s="4" t="s">
        <v>208</v>
      </c>
      <c r="C36" s="129">
        <v>3937</v>
      </c>
      <c r="D36" s="19">
        <f t="shared" si="4"/>
        <v>4263.166666666667</v>
      </c>
      <c r="E36" s="19">
        <f t="shared" si="5"/>
        <v>4230.833333333334</v>
      </c>
      <c r="F36" s="30">
        <f t="shared" si="3"/>
        <v>0.9305495371282252</v>
      </c>
      <c r="I36" s="30">
        <v>0.8777289881753861</v>
      </c>
      <c r="J36" s="19">
        <f t="shared" si="1"/>
        <v>4485.439187993773</v>
      </c>
      <c r="K36">
        <v>5</v>
      </c>
      <c r="L36">
        <f t="shared" si="2"/>
        <v>29</v>
      </c>
    </row>
    <row r="37" spans="1:12" ht="12.75">
      <c r="A37" s="4">
        <v>1966</v>
      </c>
      <c r="B37" s="4" t="s">
        <v>209</v>
      </c>
      <c r="C37" s="129">
        <v>3988</v>
      </c>
      <c r="D37" s="19">
        <f t="shared" si="4"/>
        <v>4337.916666666667</v>
      </c>
      <c r="E37" s="19">
        <f t="shared" si="5"/>
        <v>4300.541666666667</v>
      </c>
      <c r="F37" s="30">
        <f t="shared" si="3"/>
        <v>0.927325046263552</v>
      </c>
      <c r="I37" s="30">
        <v>0.8648315858405264</v>
      </c>
      <c r="J37" s="19">
        <f t="shared" si="1"/>
        <v>4611.302437715753</v>
      </c>
      <c r="K37">
        <v>6</v>
      </c>
      <c r="L37">
        <f t="shared" si="2"/>
        <v>30</v>
      </c>
    </row>
    <row r="38" spans="2:12" ht="12.75">
      <c r="B38" s="4" t="s">
        <v>210</v>
      </c>
      <c r="C38" s="129">
        <v>3260</v>
      </c>
      <c r="D38" s="19">
        <f t="shared" si="4"/>
        <v>4359.75</v>
      </c>
      <c r="E38" s="19">
        <f t="shared" si="5"/>
        <v>4348.833333333334</v>
      </c>
      <c r="F38" s="30">
        <f t="shared" si="3"/>
        <v>0.7496263365653623</v>
      </c>
      <c r="I38" s="30">
        <v>0.7576876166758474</v>
      </c>
      <c r="J38" s="19">
        <f t="shared" si="1"/>
        <v>4302.564709058308</v>
      </c>
      <c r="K38">
        <v>7</v>
      </c>
      <c r="L38">
        <f t="shared" si="2"/>
        <v>31</v>
      </c>
    </row>
    <row r="39" spans="2:12" ht="12.75">
      <c r="B39" s="4" t="s">
        <v>211</v>
      </c>
      <c r="C39" s="129">
        <v>1573</v>
      </c>
      <c r="D39" s="19">
        <f t="shared" si="4"/>
        <v>4366.583333333333</v>
      </c>
      <c r="E39" s="19">
        <f t="shared" si="5"/>
        <v>4363.166666666666</v>
      </c>
      <c r="F39" s="30">
        <f t="shared" si="3"/>
        <v>0.36051797242064254</v>
      </c>
      <c r="I39" s="30">
        <v>0.48091174156033506</v>
      </c>
      <c r="J39" s="19">
        <f t="shared" si="1"/>
        <v>3270.870440585098</v>
      </c>
      <c r="K39">
        <v>8</v>
      </c>
      <c r="L39">
        <f t="shared" si="2"/>
        <v>32</v>
      </c>
    </row>
    <row r="40" spans="2:12" ht="12.75">
      <c r="B40" s="4" t="s">
        <v>212</v>
      </c>
      <c r="C40" s="129">
        <v>3529</v>
      </c>
      <c r="D40" s="19">
        <f t="shared" si="4"/>
        <v>4339.166666666667</v>
      </c>
      <c r="E40" s="19">
        <f t="shared" si="5"/>
        <v>4352.875</v>
      </c>
      <c r="F40" s="30">
        <f t="shared" si="3"/>
        <v>0.810728541481205</v>
      </c>
      <c r="I40" s="30">
        <v>0.9455574404664782</v>
      </c>
      <c r="J40" s="19">
        <f t="shared" si="1"/>
        <v>3732.1899748988435</v>
      </c>
      <c r="K40">
        <v>9</v>
      </c>
      <c r="L40">
        <f t="shared" si="2"/>
        <v>33</v>
      </c>
    </row>
    <row r="41" spans="2:12" ht="12.75">
      <c r="B41" s="4" t="s">
        <v>213</v>
      </c>
      <c r="C41" s="129">
        <v>5211</v>
      </c>
      <c r="D41" s="19">
        <f t="shared" si="4"/>
        <v>4421.75</v>
      </c>
      <c r="E41" s="19">
        <f t="shared" si="5"/>
        <v>4380.458333333334</v>
      </c>
      <c r="F41" s="30">
        <f t="shared" si="3"/>
        <v>1.1896015447394201</v>
      </c>
      <c r="I41" s="30">
        <v>1.1632443371394812</v>
      </c>
      <c r="J41" s="19">
        <f t="shared" si="1"/>
        <v>4479.712330097649</v>
      </c>
      <c r="K41">
        <v>10</v>
      </c>
      <c r="L41">
        <f t="shared" si="2"/>
        <v>34</v>
      </c>
    </row>
    <row r="42" spans="2:12" ht="12.75">
      <c r="B42" s="4" t="s">
        <v>214</v>
      </c>
      <c r="C42" s="129">
        <v>7614</v>
      </c>
      <c r="D42" s="19">
        <f t="shared" si="4"/>
        <v>4471.166666666667</v>
      </c>
      <c r="E42" s="19">
        <f t="shared" si="5"/>
        <v>4446.458333333334</v>
      </c>
      <c r="F42" s="30">
        <f t="shared" si="3"/>
        <v>1.7123740804947756</v>
      </c>
      <c r="I42" s="30">
        <v>1.7244803690174528</v>
      </c>
      <c r="J42" s="19">
        <f t="shared" si="1"/>
        <v>4415.243070779741</v>
      </c>
      <c r="K42">
        <v>11</v>
      </c>
      <c r="L42">
        <f t="shared" si="2"/>
        <v>35</v>
      </c>
    </row>
    <row r="43" spans="2:12" ht="12.75">
      <c r="B43" s="4" t="s">
        <v>215</v>
      </c>
      <c r="C43" s="90">
        <v>9254</v>
      </c>
      <c r="D43" s="19">
        <f t="shared" si="4"/>
        <v>4517.083333333333</v>
      </c>
      <c r="E43" s="19">
        <f t="shared" si="5"/>
        <v>4494.125</v>
      </c>
      <c r="F43" s="30">
        <f t="shared" si="3"/>
        <v>2.0591327566545212</v>
      </c>
      <c r="I43" s="30">
        <v>2.2034664549198237</v>
      </c>
      <c r="J43" s="19">
        <f t="shared" si="1"/>
        <v>4199.746258599938</v>
      </c>
      <c r="K43">
        <v>12</v>
      </c>
      <c r="L43">
        <f t="shared" si="2"/>
        <v>36</v>
      </c>
    </row>
    <row r="44" spans="2:12" ht="12.75">
      <c r="B44" s="4" t="s">
        <v>204</v>
      </c>
      <c r="C44" s="128">
        <v>3375</v>
      </c>
      <c r="D44" s="19">
        <f t="shared" si="4"/>
        <v>4550.666666666667</v>
      </c>
      <c r="E44" s="19">
        <f t="shared" si="5"/>
        <v>4533.875</v>
      </c>
      <c r="F44" s="30">
        <f t="shared" si="3"/>
        <v>0.744396349700863</v>
      </c>
      <c r="I44" s="30">
        <v>0.7005909145998863</v>
      </c>
      <c r="J44" s="19">
        <f t="shared" si="1"/>
        <v>4817.361929290066</v>
      </c>
      <c r="K44">
        <v>1</v>
      </c>
      <c r="L44">
        <f t="shared" si="2"/>
        <v>37</v>
      </c>
    </row>
    <row r="45" spans="2:12" ht="12.75">
      <c r="B45" s="4" t="s">
        <v>205</v>
      </c>
      <c r="C45" s="129">
        <v>3088</v>
      </c>
      <c r="D45" s="19">
        <f t="shared" si="4"/>
        <v>4806.5</v>
      </c>
      <c r="E45" s="19">
        <f t="shared" si="5"/>
        <v>4678.583333333334</v>
      </c>
      <c r="F45" s="30">
        <f t="shared" si="3"/>
        <v>0.6600288548884099</v>
      </c>
      <c r="I45" s="30">
        <v>0.6434432742997149</v>
      </c>
      <c r="J45" s="19">
        <f t="shared" si="1"/>
        <v>4799.179855226234</v>
      </c>
      <c r="K45">
        <v>2</v>
      </c>
      <c r="L45">
        <f t="shared" si="2"/>
        <v>38</v>
      </c>
    </row>
    <row r="46" spans="2:12" ht="12.75">
      <c r="B46" s="4" t="s">
        <v>206</v>
      </c>
      <c r="C46" s="129">
        <v>3718</v>
      </c>
      <c r="D46" s="19">
        <f t="shared" si="4"/>
        <v>4907.333333333333</v>
      </c>
      <c r="E46" s="19">
        <f t="shared" si="5"/>
        <v>4856.916666666666</v>
      </c>
      <c r="F46" s="30">
        <f t="shared" si="3"/>
        <v>0.7655062368100476</v>
      </c>
      <c r="I46" s="30">
        <v>0.7927990786111181</v>
      </c>
      <c r="J46" s="19">
        <f t="shared" si="1"/>
        <v>4689.712816661515</v>
      </c>
      <c r="K46">
        <v>3</v>
      </c>
      <c r="L46">
        <f t="shared" si="2"/>
        <v>39</v>
      </c>
    </row>
    <row r="47" spans="2:12" ht="12.75">
      <c r="B47" s="4" t="s">
        <v>207</v>
      </c>
      <c r="C47" s="129">
        <v>4514</v>
      </c>
      <c r="D47" s="19">
        <f t="shared" si="4"/>
        <v>4925.166666666667</v>
      </c>
      <c r="E47" s="19">
        <f t="shared" si="5"/>
        <v>4916.25</v>
      </c>
      <c r="F47" s="30">
        <f t="shared" si="3"/>
        <v>0.9181795067378591</v>
      </c>
      <c r="I47" s="30">
        <v>0.8500661493222077</v>
      </c>
      <c r="J47" s="19">
        <f t="shared" si="1"/>
        <v>5310.174982969497</v>
      </c>
      <c r="K47">
        <v>4</v>
      </c>
      <c r="L47">
        <f t="shared" si="2"/>
        <v>40</v>
      </c>
    </row>
    <row r="48" spans="2:12" ht="12.75">
      <c r="B48" s="4" t="s">
        <v>208</v>
      </c>
      <c r="C48" s="129">
        <v>4530</v>
      </c>
      <c r="D48" s="19">
        <f t="shared" si="4"/>
        <v>4983.5</v>
      </c>
      <c r="E48" s="19">
        <f t="shared" si="5"/>
        <v>4954.333333333334</v>
      </c>
      <c r="F48" s="30">
        <f t="shared" si="3"/>
        <v>0.9143510731346295</v>
      </c>
      <c r="I48" s="30">
        <v>0.8777289881753861</v>
      </c>
      <c r="J48" s="19">
        <f t="shared" si="1"/>
        <v>5161.046360582116</v>
      </c>
      <c r="K48">
        <v>5</v>
      </c>
      <c r="L48">
        <f t="shared" si="2"/>
        <v>41</v>
      </c>
    </row>
    <row r="49" spans="1:12" ht="12.75">
      <c r="A49" s="4">
        <v>1967</v>
      </c>
      <c r="B49" s="4" t="s">
        <v>209</v>
      </c>
      <c r="C49" s="129">
        <v>4539</v>
      </c>
      <c r="D49" s="19">
        <f t="shared" si="4"/>
        <v>5099.916666666667</v>
      </c>
      <c r="E49" s="19">
        <f t="shared" si="5"/>
        <v>5041.708333333334</v>
      </c>
      <c r="F49" s="30">
        <f t="shared" si="3"/>
        <v>0.9002900802472705</v>
      </c>
      <c r="I49" s="30">
        <v>0.8648315858405264</v>
      </c>
      <c r="J49" s="19">
        <f t="shared" si="1"/>
        <v>5248.420703307875</v>
      </c>
      <c r="K49">
        <v>6</v>
      </c>
      <c r="L49">
        <f t="shared" si="2"/>
        <v>42</v>
      </c>
    </row>
    <row r="50" spans="2:12" ht="12.75">
      <c r="B50" s="4" t="s">
        <v>210</v>
      </c>
      <c r="C50" s="129">
        <v>3663</v>
      </c>
      <c r="D50" s="19">
        <f t="shared" si="4"/>
        <v>5121.416666666667</v>
      </c>
      <c r="E50" s="19">
        <f t="shared" si="5"/>
        <v>5110.666666666667</v>
      </c>
      <c r="F50" s="30">
        <f t="shared" si="3"/>
        <v>0.7167362379337333</v>
      </c>
      <c r="I50" s="30">
        <v>0.7576876166758474</v>
      </c>
      <c r="J50" s="19">
        <f t="shared" si="1"/>
        <v>4834.446174625945</v>
      </c>
      <c r="K50">
        <v>7</v>
      </c>
      <c r="L50">
        <f t="shared" si="2"/>
        <v>43</v>
      </c>
    </row>
    <row r="51" spans="2:12" ht="12.75">
      <c r="B51" s="4" t="s">
        <v>211</v>
      </c>
      <c r="C51" s="129">
        <v>4643</v>
      </c>
      <c r="D51" s="19">
        <f t="shared" si="4"/>
        <v>5221.75</v>
      </c>
      <c r="E51" s="19">
        <f t="shared" si="5"/>
        <v>5171.583333333334</v>
      </c>
      <c r="F51" s="30">
        <f t="shared" si="3"/>
        <v>0.8977908119692549</v>
      </c>
      <c r="I51" s="30">
        <v>0.48091174156033506</v>
      </c>
      <c r="J51" s="132">
        <f t="shared" si="1"/>
        <v>9654.578166329695</v>
      </c>
      <c r="K51">
        <v>8</v>
      </c>
      <c r="L51">
        <f t="shared" si="2"/>
        <v>44</v>
      </c>
    </row>
    <row r="52" spans="2:12" ht="12.75">
      <c r="B52" s="4" t="s">
        <v>212</v>
      </c>
      <c r="C52" s="129">
        <v>4739</v>
      </c>
      <c r="D52" s="19">
        <f t="shared" si="4"/>
        <v>5258.083333333333</v>
      </c>
      <c r="E52" s="19">
        <f t="shared" si="5"/>
        <v>5239.916666666666</v>
      </c>
      <c r="F52" s="30">
        <f t="shared" si="3"/>
        <v>0.9044036959875317</v>
      </c>
      <c r="I52" s="30">
        <v>0.9455574404664782</v>
      </c>
      <c r="J52" s="19">
        <f t="shared" si="1"/>
        <v>5011.858399276174</v>
      </c>
      <c r="K52">
        <v>9</v>
      </c>
      <c r="L52">
        <f t="shared" si="2"/>
        <v>45</v>
      </c>
    </row>
    <row r="53" spans="2:12" ht="12.75">
      <c r="B53" s="4" t="s">
        <v>213</v>
      </c>
      <c r="C53" s="129">
        <v>5425</v>
      </c>
      <c r="D53" s="19">
        <f t="shared" si="4"/>
        <v>5225.583333333333</v>
      </c>
      <c r="E53" s="19">
        <f t="shared" si="5"/>
        <v>5241.833333333333</v>
      </c>
      <c r="F53" s="30">
        <f t="shared" si="3"/>
        <v>1.0349432450478522</v>
      </c>
      <c r="I53" s="30">
        <v>1.1632443371394812</v>
      </c>
      <c r="J53" s="19">
        <f t="shared" si="1"/>
        <v>4663.680558583716</v>
      </c>
      <c r="K53">
        <v>10</v>
      </c>
      <c r="L53">
        <f t="shared" si="2"/>
        <v>46</v>
      </c>
    </row>
    <row r="54" spans="2:12" ht="12.75">
      <c r="B54" s="4" t="s">
        <v>214</v>
      </c>
      <c r="C54" s="129">
        <v>8314</v>
      </c>
      <c r="D54" s="19">
        <f t="shared" si="4"/>
        <v>5235.333333333333</v>
      </c>
      <c r="E54" s="19">
        <f t="shared" si="5"/>
        <v>5230.458333333333</v>
      </c>
      <c r="F54" s="30">
        <f t="shared" si="3"/>
        <v>1.5895356525479762</v>
      </c>
      <c r="I54" s="30">
        <v>1.7244803690174528</v>
      </c>
      <c r="J54" s="19">
        <f t="shared" si="1"/>
        <v>4821.16244949603</v>
      </c>
      <c r="K54">
        <v>11</v>
      </c>
      <c r="L54">
        <f t="shared" si="2"/>
        <v>47</v>
      </c>
    </row>
    <row r="55" spans="2:12" ht="12.75">
      <c r="B55" s="4" t="s">
        <v>215</v>
      </c>
      <c r="C55" s="90">
        <v>10651</v>
      </c>
      <c r="D55" s="19">
        <f t="shared" si="4"/>
        <v>5253.333333333333</v>
      </c>
      <c r="E55" s="19">
        <f t="shared" si="5"/>
        <v>5244.333333333333</v>
      </c>
      <c r="F55" s="30">
        <f t="shared" si="3"/>
        <v>2.0309540456365602</v>
      </c>
      <c r="I55" s="30">
        <v>2.2034664549198237</v>
      </c>
      <c r="J55" s="19">
        <f t="shared" si="1"/>
        <v>4833.7472876969905</v>
      </c>
      <c r="K55">
        <v>12</v>
      </c>
      <c r="L55">
        <f t="shared" si="2"/>
        <v>48</v>
      </c>
    </row>
    <row r="56" spans="2:12" ht="12.75">
      <c r="B56" s="4" t="s">
        <v>204</v>
      </c>
      <c r="C56" s="128">
        <v>3633</v>
      </c>
      <c r="D56" s="19">
        <f t="shared" si="4"/>
        <v>5278.5</v>
      </c>
      <c r="E56" s="19">
        <f t="shared" si="5"/>
        <v>5265.916666666666</v>
      </c>
      <c r="F56" s="30">
        <f t="shared" si="3"/>
        <v>0.6899083730278047</v>
      </c>
      <c r="I56" s="30">
        <v>0.7005909145998863</v>
      </c>
      <c r="J56" s="19">
        <f t="shared" si="1"/>
        <v>5185.622485662462</v>
      </c>
      <c r="K56">
        <v>1</v>
      </c>
      <c r="L56">
        <f t="shared" si="2"/>
        <v>49</v>
      </c>
    </row>
    <row r="57" spans="2:12" ht="12.75">
      <c r="B57" s="4" t="s">
        <v>205</v>
      </c>
      <c r="C57" s="129">
        <v>4292</v>
      </c>
      <c r="D57" s="19">
        <f t="shared" si="4"/>
        <v>5035.166666666667</v>
      </c>
      <c r="E57" s="19">
        <f t="shared" si="5"/>
        <v>5156.833333333334</v>
      </c>
      <c r="F57" s="30">
        <f t="shared" si="3"/>
        <v>0.8322937203063895</v>
      </c>
      <c r="I57" s="30">
        <v>0.6434432742997149</v>
      </c>
      <c r="J57" s="19">
        <f t="shared" si="1"/>
        <v>6670.362674427136</v>
      </c>
      <c r="K57">
        <v>2</v>
      </c>
      <c r="L57">
        <f t="shared" si="2"/>
        <v>50</v>
      </c>
    </row>
    <row r="58" spans="2:12" ht="12.75">
      <c r="B58" s="4" t="s">
        <v>206</v>
      </c>
      <c r="C58" s="129">
        <v>4154</v>
      </c>
      <c r="D58" s="19">
        <f t="shared" si="4"/>
        <v>5060.916666666667</v>
      </c>
      <c r="E58" s="19">
        <f t="shared" si="5"/>
        <v>5048.041666666667</v>
      </c>
      <c r="F58" s="30">
        <f t="shared" si="3"/>
        <v>0.8228933662393833</v>
      </c>
      <c r="I58" s="30">
        <v>0.7927990786111181</v>
      </c>
      <c r="J58" s="19">
        <f t="shared" si="1"/>
        <v>5239.663001724564</v>
      </c>
      <c r="K58">
        <v>3</v>
      </c>
      <c r="L58">
        <f t="shared" si="2"/>
        <v>51</v>
      </c>
    </row>
    <row r="59" spans="2:12" ht="12.75">
      <c r="B59" s="4" t="s">
        <v>207</v>
      </c>
      <c r="C59" s="129">
        <v>4124</v>
      </c>
      <c r="D59" s="19">
        <f t="shared" si="4"/>
        <v>5185.666666666667</v>
      </c>
      <c r="E59" s="19">
        <f t="shared" si="5"/>
        <v>5123.291666666667</v>
      </c>
      <c r="F59" s="30">
        <f t="shared" si="3"/>
        <v>0.8049512439105718</v>
      </c>
      <c r="I59" s="30">
        <v>0.8500661493222077</v>
      </c>
      <c r="J59" s="19">
        <f t="shared" si="1"/>
        <v>4851.387157679708</v>
      </c>
      <c r="K59">
        <v>4</v>
      </c>
      <c r="L59">
        <f t="shared" si="2"/>
        <v>52</v>
      </c>
    </row>
    <row r="60" spans="2:12" ht="12.75">
      <c r="B60" s="4" t="s">
        <v>208</v>
      </c>
      <c r="C60" s="129">
        <v>4647</v>
      </c>
      <c r="D60" s="19">
        <f t="shared" si="4"/>
        <v>5314.333333333333</v>
      </c>
      <c r="E60" s="19">
        <f t="shared" si="5"/>
        <v>5250</v>
      </c>
      <c r="F60" s="30">
        <f t="shared" si="3"/>
        <v>0.8851428571428571</v>
      </c>
      <c r="I60" s="30">
        <v>0.8777289881753861</v>
      </c>
      <c r="J60" s="19">
        <f t="shared" si="1"/>
        <v>5294.344908968012</v>
      </c>
      <c r="K60">
        <v>5</v>
      </c>
      <c r="L60">
        <f t="shared" si="2"/>
        <v>53</v>
      </c>
    </row>
    <row r="61" spans="1:12" ht="12.75">
      <c r="A61" s="4">
        <v>1968</v>
      </c>
      <c r="B61" s="4" t="s">
        <v>209</v>
      </c>
      <c r="C61" s="129">
        <v>4755</v>
      </c>
      <c r="D61" s="19">
        <f t="shared" si="4"/>
        <v>5371</v>
      </c>
      <c r="E61" s="19">
        <f t="shared" si="5"/>
        <v>5342.666666666666</v>
      </c>
      <c r="F61" s="30">
        <f t="shared" si="3"/>
        <v>0.8900049912652859</v>
      </c>
      <c r="I61" s="30">
        <v>0.8648315858405264</v>
      </c>
      <c r="J61" s="19">
        <f t="shared" si="1"/>
        <v>5498.180313775929</v>
      </c>
      <c r="K61">
        <v>6</v>
      </c>
      <c r="L61">
        <f t="shared" si="2"/>
        <v>54</v>
      </c>
    </row>
    <row r="62" spans="2:12" ht="12.75">
      <c r="B62" s="4" t="s">
        <v>210</v>
      </c>
      <c r="C62" s="129">
        <v>3965</v>
      </c>
      <c r="D62" s="19">
        <f t="shared" si="4"/>
        <v>5402.916666666667</v>
      </c>
      <c r="E62" s="19">
        <f t="shared" si="5"/>
        <v>5386.958333333334</v>
      </c>
      <c r="F62" s="30">
        <f t="shared" si="3"/>
        <v>0.7360368791912566</v>
      </c>
      <c r="I62" s="30">
        <v>0.7576876166758474</v>
      </c>
      <c r="J62" s="19">
        <f t="shared" si="1"/>
        <v>5233.027322520304</v>
      </c>
      <c r="K62">
        <v>7</v>
      </c>
      <c r="L62">
        <f t="shared" si="2"/>
        <v>55</v>
      </c>
    </row>
    <row r="63" spans="2:12" ht="12.75">
      <c r="B63" s="4" t="s">
        <v>211</v>
      </c>
      <c r="C63" s="129">
        <v>1723</v>
      </c>
      <c r="D63" s="19">
        <f t="shared" si="4"/>
        <v>5375</v>
      </c>
      <c r="E63" s="19">
        <f t="shared" si="5"/>
        <v>5388.958333333334</v>
      </c>
      <c r="F63" s="30">
        <f t="shared" si="3"/>
        <v>0.3197278385587814</v>
      </c>
      <c r="I63" s="30">
        <v>0.48091174156033506</v>
      </c>
      <c r="J63" s="19">
        <f t="shared" si="1"/>
        <v>3582.7779841882543</v>
      </c>
      <c r="K63">
        <v>8</v>
      </c>
      <c r="L63">
        <f t="shared" si="2"/>
        <v>56</v>
      </c>
    </row>
    <row r="64" spans="2:12" ht="12.75">
      <c r="B64" s="4" t="s">
        <v>212</v>
      </c>
      <c r="C64" s="129">
        <v>5048</v>
      </c>
      <c r="D64" s="19">
        <f t="shared" si="4"/>
        <v>5404.666666666667</v>
      </c>
      <c r="E64" s="19">
        <f t="shared" si="5"/>
        <v>5389.833333333334</v>
      </c>
      <c r="F64" s="30">
        <f t="shared" si="3"/>
        <v>0.9365781254831627</v>
      </c>
      <c r="I64" s="30">
        <v>0.9455574404664782</v>
      </c>
      <c r="J64" s="19">
        <f t="shared" si="1"/>
        <v>5338.649757236997</v>
      </c>
      <c r="K64">
        <v>9</v>
      </c>
      <c r="L64">
        <f t="shared" si="2"/>
        <v>57</v>
      </c>
    </row>
    <row r="65" spans="2:12" ht="12.75">
      <c r="B65" s="4" t="s">
        <v>213</v>
      </c>
      <c r="C65" s="129">
        <v>6922</v>
      </c>
      <c r="D65" s="19">
        <f t="shared" si="4"/>
        <v>5417.333333333333</v>
      </c>
      <c r="E65" s="19">
        <f t="shared" si="5"/>
        <v>5411</v>
      </c>
      <c r="F65" s="30">
        <f t="shared" si="3"/>
        <v>1.2792459804102754</v>
      </c>
      <c r="I65" s="30">
        <v>1.1632443371394812</v>
      </c>
      <c r="J65" s="19">
        <f t="shared" si="1"/>
        <v>5950.598493367093</v>
      </c>
      <c r="K65">
        <v>10</v>
      </c>
      <c r="L65">
        <f t="shared" si="2"/>
        <v>58</v>
      </c>
    </row>
    <row r="66" spans="2:12" ht="12.75">
      <c r="B66" s="4" t="s">
        <v>214</v>
      </c>
      <c r="C66" s="129">
        <v>9858</v>
      </c>
      <c r="D66" s="19">
        <f t="shared" si="4"/>
        <v>5443.333333333333</v>
      </c>
      <c r="E66" s="19">
        <f t="shared" si="5"/>
        <v>5430.333333333333</v>
      </c>
      <c r="F66" s="30">
        <f t="shared" si="3"/>
        <v>1.81535817322448</v>
      </c>
      <c r="I66" s="30">
        <v>1.7244803690174528</v>
      </c>
      <c r="J66" s="19">
        <f t="shared" si="1"/>
        <v>5716.504621978814</v>
      </c>
      <c r="K66">
        <v>11</v>
      </c>
      <c r="L66">
        <f t="shared" si="2"/>
        <v>59</v>
      </c>
    </row>
    <row r="67" spans="2:12" ht="12.75">
      <c r="B67" s="4" t="s">
        <v>215</v>
      </c>
      <c r="C67" s="90">
        <v>11331</v>
      </c>
      <c r="D67" s="19">
        <f t="shared" si="4"/>
        <v>5436.833333333333</v>
      </c>
      <c r="E67" s="19">
        <f t="shared" si="5"/>
        <v>5440.083333333333</v>
      </c>
      <c r="F67" s="30">
        <f t="shared" si="3"/>
        <v>2.082872505016774</v>
      </c>
      <c r="I67" s="30">
        <v>2.2034664549198237</v>
      </c>
      <c r="J67" s="19">
        <f t="shared" si="1"/>
        <v>5142.351940371289</v>
      </c>
      <c r="K67">
        <v>12</v>
      </c>
      <c r="L67">
        <f t="shared" si="2"/>
        <v>60</v>
      </c>
    </row>
    <row r="68" spans="2:12" ht="12.75">
      <c r="B68" s="4" t="s">
        <v>204</v>
      </c>
      <c r="C68" s="128">
        <v>4016</v>
      </c>
      <c r="D68" s="19">
        <f t="shared" si="4"/>
        <v>5400</v>
      </c>
      <c r="E68" s="19">
        <f t="shared" si="5"/>
        <v>5418.416666666666</v>
      </c>
      <c r="F68" s="30">
        <f t="shared" si="3"/>
        <v>0.7411759277771798</v>
      </c>
      <c r="I68" s="30">
        <v>0.7005909145998863</v>
      </c>
      <c r="J68" s="19">
        <f t="shared" si="1"/>
        <v>5732.303854230786</v>
      </c>
      <c r="K68">
        <v>1</v>
      </c>
      <c r="L68">
        <f t="shared" si="2"/>
        <v>61</v>
      </c>
    </row>
    <row r="69" spans="2:12" ht="12.75">
      <c r="B69" s="4" t="s">
        <v>205</v>
      </c>
      <c r="C69" s="129">
        <v>3957</v>
      </c>
      <c r="D69" s="19">
        <f t="shared" si="4"/>
        <v>5408.166666666667</v>
      </c>
      <c r="E69" s="19">
        <f t="shared" si="5"/>
        <v>5404.083333333334</v>
      </c>
      <c r="F69" s="30">
        <f t="shared" si="3"/>
        <v>0.7322240898086323</v>
      </c>
      <c r="I69" s="30">
        <v>0.6434432742997149</v>
      </c>
      <c r="J69" s="19">
        <f t="shared" si="1"/>
        <v>6149.726258785689</v>
      </c>
      <c r="K69">
        <v>2</v>
      </c>
      <c r="L69">
        <f t="shared" si="2"/>
        <v>62</v>
      </c>
    </row>
    <row r="70" spans="2:12" ht="12.75">
      <c r="B70" s="4" t="s">
        <v>206</v>
      </c>
      <c r="C70" s="129">
        <v>4510</v>
      </c>
      <c r="D70" s="19">
        <f t="shared" si="4"/>
        <v>5422.666666666667</v>
      </c>
      <c r="E70" s="19">
        <f t="shared" si="5"/>
        <v>5415.416666666667</v>
      </c>
      <c r="F70" s="30">
        <f t="shared" si="3"/>
        <v>0.8328075709779179</v>
      </c>
      <c r="I70" s="30">
        <v>0.7927990786111181</v>
      </c>
      <c r="J70" s="19">
        <f t="shared" si="1"/>
        <v>5688.704895950358</v>
      </c>
      <c r="K70">
        <v>3</v>
      </c>
      <c r="L70">
        <f t="shared" si="2"/>
        <v>63</v>
      </c>
    </row>
    <row r="71" spans="2:12" ht="12.75">
      <c r="B71" s="4" t="s">
        <v>207</v>
      </c>
      <c r="C71" s="129">
        <v>4276</v>
      </c>
      <c r="D71" s="19">
        <f t="shared" si="4"/>
        <v>5418.5</v>
      </c>
      <c r="E71" s="19">
        <f t="shared" si="5"/>
        <v>5420.583333333334</v>
      </c>
      <c r="F71" s="30">
        <f t="shared" si="3"/>
        <v>0.788844989007948</v>
      </c>
      <c r="I71" s="30">
        <v>0.8500661493222077</v>
      </c>
      <c r="J71" s="19">
        <f t="shared" si="1"/>
        <v>5030.196771638805</v>
      </c>
      <c r="K71">
        <v>4</v>
      </c>
      <c r="L71">
        <f t="shared" si="2"/>
        <v>64</v>
      </c>
    </row>
    <row r="72" spans="2:12" ht="12.75">
      <c r="B72" s="4" t="s">
        <v>208</v>
      </c>
      <c r="C72" s="129">
        <v>4959</v>
      </c>
      <c r="D72" s="19">
        <f t="shared" si="4"/>
        <v>5497.25</v>
      </c>
      <c r="E72" s="19">
        <f t="shared" si="5"/>
        <v>5457.875</v>
      </c>
      <c r="F72" s="30">
        <f t="shared" si="3"/>
        <v>0.9085953782378673</v>
      </c>
      <c r="I72" s="30">
        <v>0.8777289881753861</v>
      </c>
      <c r="J72" s="19">
        <f t="shared" si="1"/>
        <v>5649.807704663734</v>
      </c>
      <c r="K72">
        <v>5</v>
      </c>
      <c r="L72">
        <f t="shared" si="2"/>
        <v>65</v>
      </c>
    </row>
    <row r="73" spans="1:12" ht="12.75">
      <c r="A73" s="4">
        <v>1969</v>
      </c>
      <c r="B73" s="4" t="s">
        <v>209</v>
      </c>
      <c r="C73" s="129">
        <v>4677</v>
      </c>
      <c r="D73" s="19">
        <f t="shared" si="4"/>
        <v>5712.666666666667</v>
      </c>
      <c r="E73" s="19">
        <f t="shared" si="5"/>
        <v>5604.958333333334</v>
      </c>
      <c r="F73" s="30">
        <f t="shared" si="3"/>
        <v>0.8344397445713988</v>
      </c>
      <c r="I73" s="30">
        <v>0.8648315858405264</v>
      </c>
      <c r="J73" s="19">
        <f aca="true" t="shared" si="8" ref="J73:J110">C73/I73</f>
        <v>5407.989343329132</v>
      </c>
      <c r="K73">
        <v>6</v>
      </c>
      <c r="L73">
        <f t="shared" si="2"/>
        <v>66</v>
      </c>
    </row>
    <row r="74" spans="2:12" ht="12.75">
      <c r="B74" s="4" t="s">
        <v>210</v>
      </c>
      <c r="C74" s="129">
        <v>3523</v>
      </c>
      <c r="D74" s="19">
        <f t="shared" si="4"/>
        <v>5597.916666666667</v>
      </c>
      <c r="E74" s="19">
        <f t="shared" si="5"/>
        <v>5655.291666666667</v>
      </c>
      <c r="F74" s="30">
        <f t="shared" si="3"/>
        <v>0.6229563756658586</v>
      </c>
      <c r="I74" s="30">
        <v>0.7576876166758474</v>
      </c>
      <c r="J74" s="19">
        <f t="shared" si="8"/>
        <v>4649.673457059024</v>
      </c>
      <c r="K74">
        <v>7</v>
      </c>
      <c r="L74">
        <f aca="true" t="shared" si="9" ref="L74:L105">L73+1</f>
        <v>67</v>
      </c>
    </row>
    <row r="75" spans="2:12" ht="12.75">
      <c r="B75" s="4" t="s">
        <v>211</v>
      </c>
      <c r="C75" s="129">
        <v>1821</v>
      </c>
      <c r="D75" s="19">
        <f t="shared" si="4"/>
        <v>5509.75</v>
      </c>
      <c r="E75" s="19">
        <f t="shared" si="5"/>
        <v>5553.833333333334</v>
      </c>
      <c r="F75" s="30">
        <f t="shared" si="3"/>
        <v>0.3278816433094259</v>
      </c>
      <c r="I75" s="30">
        <v>0.48091174156033506</v>
      </c>
      <c r="J75" s="19">
        <f t="shared" si="8"/>
        <v>3786.5575793423163</v>
      </c>
      <c r="K75">
        <v>8</v>
      </c>
      <c r="L75">
        <f t="shared" si="9"/>
        <v>68</v>
      </c>
    </row>
    <row r="76" spans="2:12" ht="12.75">
      <c r="B76" s="4" t="s">
        <v>212</v>
      </c>
      <c r="C76" s="129">
        <v>5222</v>
      </c>
      <c r="D76" s="19">
        <f t="shared" si="4"/>
        <v>5411.25</v>
      </c>
      <c r="E76" s="19">
        <f t="shared" si="5"/>
        <v>5460.5</v>
      </c>
      <c r="F76" s="30">
        <f t="shared" si="3"/>
        <v>0.9563226810731618</v>
      </c>
      <c r="I76" s="30">
        <v>0.9455574404664782</v>
      </c>
      <c r="J76" s="19">
        <f t="shared" si="8"/>
        <v>5522.668191816878</v>
      </c>
      <c r="K76">
        <v>9</v>
      </c>
      <c r="L76">
        <f t="shared" si="9"/>
        <v>69</v>
      </c>
    </row>
    <row r="77" spans="2:12" ht="12.75">
      <c r="B77" s="4" t="s">
        <v>213</v>
      </c>
      <c r="C77" s="129">
        <v>6872</v>
      </c>
      <c r="D77" s="19">
        <f t="shared" si="4"/>
        <v>5366.583333333333</v>
      </c>
      <c r="E77" s="19">
        <f t="shared" si="5"/>
        <v>5388.916666666666</v>
      </c>
      <c r="F77" s="30">
        <f t="shared" si="3"/>
        <v>1.2752099215983423</v>
      </c>
      <c r="I77" s="30">
        <v>1.1632443371394812</v>
      </c>
      <c r="J77" s="19">
        <f t="shared" si="8"/>
        <v>5907.615262412405</v>
      </c>
      <c r="K77">
        <v>10</v>
      </c>
      <c r="L77">
        <f t="shared" si="9"/>
        <v>70</v>
      </c>
    </row>
    <row r="78" spans="2:12" ht="12.75">
      <c r="B78" s="4" t="s">
        <v>214</v>
      </c>
      <c r="C78" s="129">
        <v>10803</v>
      </c>
      <c r="D78" s="19">
        <f t="shared" si="4"/>
        <v>5197.416666666667</v>
      </c>
      <c r="E78" s="19">
        <f t="shared" si="5"/>
        <v>5282</v>
      </c>
      <c r="F78" s="30">
        <f aca="true" t="shared" si="10" ref="F78:F104">C78/E78</f>
        <v>2.0452480121166223</v>
      </c>
      <c r="I78" s="30">
        <v>1.7244803690174528</v>
      </c>
      <c r="J78" s="19">
        <f t="shared" si="8"/>
        <v>6264.495783245803</v>
      </c>
      <c r="K78">
        <v>11</v>
      </c>
      <c r="L78">
        <f t="shared" si="9"/>
        <v>71</v>
      </c>
    </row>
    <row r="79" spans="2:12" ht="12.75">
      <c r="B79" s="4" t="s">
        <v>215</v>
      </c>
      <c r="C79" s="90">
        <v>13916</v>
      </c>
      <c r="D79" s="19">
        <f aca="true" t="shared" si="11" ref="D79:D104">AVERAGE(C74,C75,C76,C77,C78,C79,C80,C81,C82,C83,C84,C85)</f>
        <v>5139.833333333333</v>
      </c>
      <c r="E79" s="19">
        <f aca="true" t="shared" si="12" ref="E79:E104">(D79+D78)/2</f>
        <v>5168.625</v>
      </c>
      <c r="F79" s="30">
        <f t="shared" si="10"/>
        <v>2.6923988488234296</v>
      </c>
      <c r="I79" s="30">
        <v>2.2034664549198237</v>
      </c>
      <c r="J79" s="19">
        <f t="shared" si="8"/>
        <v>6315.503450905203</v>
      </c>
      <c r="K79">
        <v>12</v>
      </c>
      <c r="L79">
        <f t="shared" si="9"/>
        <v>72</v>
      </c>
    </row>
    <row r="80" spans="2:12" ht="12.75">
      <c r="B80" s="4" t="s">
        <v>204</v>
      </c>
      <c r="C80" s="128">
        <v>2639</v>
      </c>
      <c r="D80" s="19">
        <f t="shared" si="11"/>
        <v>5197.666666666667</v>
      </c>
      <c r="E80" s="19">
        <f t="shared" si="12"/>
        <v>5168.75</v>
      </c>
      <c r="F80" s="30">
        <f t="shared" si="10"/>
        <v>0.5105683192261184</v>
      </c>
      <c r="I80" s="30">
        <v>0.7005909145998863</v>
      </c>
      <c r="J80" s="19">
        <f t="shared" si="8"/>
        <v>3766.8201870804396</v>
      </c>
      <c r="K80">
        <v>1</v>
      </c>
      <c r="L80">
        <f t="shared" si="9"/>
        <v>73</v>
      </c>
    </row>
    <row r="81" spans="2:12" ht="12.75">
      <c r="B81" s="4" t="s">
        <v>205</v>
      </c>
      <c r="C81" s="129">
        <v>2899</v>
      </c>
      <c r="D81" s="19">
        <f t="shared" si="11"/>
        <v>5190.333333333333</v>
      </c>
      <c r="E81" s="19">
        <f t="shared" si="12"/>
        <v>5194</v>
      </c>
      <c r="F81" s="30">
        <f t="shared" si="10"/>
        <v>0.5581440123219099</v>
      </c>
      <c r="I81" s="30">
        <v>0.6434432742997149</v>
      </c>
      <c r="J81" s="19">
        <f t="shared" si="8"/>
        <v>4505.447668491209</v>
      </c>
      <c r="K81">
        <v>2</v>
      </c>
      <c r="L81">
        <f t="shared" si="9"/>
        <v>74</v>
      </c>
    </row>
    <row r="82" spans="2:12" ht="12.75">
      <c r="B82" s="4" t="s">
        <v>206</v>
      </c>
      <c r="C82" s="129">
        <v>3328</v>
      </c>
      <c r="D82" s="19">
        <f t="shared" si="11"/>
        <v>5190.25</v>
      </c>
      <c r="E82" s="19">
        <f t="shared" si="12"/>
        <v>5190.291666666666</v>
      </c>
      <c r="F82" s="30">
        <f t="shared" si="10"/>
        <v>0.6411971067778787</v>
      </c>
      <c r="I82" s="30">
        <v>0.7927990786111181</v>
      </c>
      <c r="J82" s="19">
        <f t="shared" si="8"/>
        <v>4197.784898829887</v>
      </c>
      <c r="K82">
        <v>3</v>
      </c>
      <c r="L82">
        <f t="shared" si="9"/>
        <v>75</v>
      </c>
    </row>
    <row r="83" spans="2:12" ht="12.75">
      <c r="B83" s="4" t="s">
        <v>207</v>
      </c>
      <c r="C83" s="129">
        <v>3740</v>
      </c>
      <c r="D83" s="19">
        <f t="shared" si="11"/>
        <v>5152.916666666667</v>
      </c>
      <c r="E83" s="19">
        <f t="shared" si="12"/>
        <v>5171.583333333334</v>
      </c>
      <c r="F83" s="30">
        <f t="shared" si="10"/>
        <v>0.723182777679305</v>
      </c>
      <c r="I83" s="30">
        <v>0.8500661493222077</v>
      </c>
      <c r="J83" s="19">
        <f t="shared" si="8"/>
        <v>4399.657606625148</v>
      </c>
      <c r="K83">
        <v>4</v>
      </c>
      <c r="L83">
        <f t="shared" si="9"/>
        <v>76</v>
      </c>
    </row>
    <row r="84" spans="2:12" ht="12.75">
      <c r="B84" s="4" t="s">
        <v>208</v>
      </c>
      <c r="C84" s="129">
        <v>2929</v>
      </c>
      <c r="D84" s="19">
        <f t="shared" si="11"/>
        <v>5072.833333333333</v>
      </c>
      <c r="E84" s="19">
        <f t="shared" si="12"/>
        <v>5112.875</v>
      </c>
      <c r="F84" s="30">
        <f t="shared" si="10"/>
        <v>0.5728675158301347</v>
      </c>
      <c r="I84" s="30">
        <v>0.8777289881753861</v>
      </c>
      <c r="J84" s="19">
        <f t="shared" si="8"/>
        <v>3337.0209249768254</v>
      </c>
      <c r="K84">
        <v>5</v>
      </c>
      <c r="L84">
        <f t="shared" si="9"/>
        <v>77</v>
      </c>
    </row>
    <row r="85" spans="1:12" ht="12.75">
      <c r="A85" s="4">
        <v>1970</v>
      </c>
      <c r="B85" s="4" t="s">
        <v>209</v>
      </c>
      <c r="C85" s="129">
        <v>3986</v>
      </c>
      <c r="D85" s="19">
        <f t="shared" si="11"/>
        <v>5002.75</v>
      </c>
      <c r="E85" s="19">
        <f t="shared" si="12"/>
        <v>5037.791666666666</v>
      </c>
      <c r="F85" s="30">
        <f t="shared" si="10"/>
        <v>0.7912196977842475</v>
      </c>
      <c r="I85" s="30">
        <v>0.8648315858405264</v>
      </c>
      <c r="J85" s="19">
        <f t="shared" si="8"/>
        <v>4608.989848729938</v>
      </c>
      <c r="K85">
        <v>6</v>
      </c>
      <c r="L85">
        <f t="shared" si="9"/>
        <v>78</v>
      </c>
    </row>
    <row r="86" spans="2:12" ht="12.75">
      <c r="B86" s="4" t="s">
        <v>210</v>
      </c>
      <c r="C86" s="129">
        <v>4217</v>
      </c>
      <c r="D86" s="19">
        <f t="shared" si="11"/>
        <v>5110.666666666667</v>
      </c>
      <c r="E86" s="19">
        <f t="shared" si="12"/>
        <v>5056.708333333334</v>
      </c>
      <c r="F86" s="30">
        <f t="shared" si="10"/>
        <v>0.8339417110933495</v>
      </c>
      <c r="I86" s="30">
        <v>0.7576876166758474</v>
      </c>
      <c r="J86" s="19">
        <f t="shared" si="8"/>
        <v>5565.618214140762</v>
      </c>
      <c r="K86">
        <v>7</v>
      </c>
      <c r="L86">
        <f t="shared" si="9"/>
        <v>79</v>
      </c>
    </row>
    <row r="87" spans="2:12" ht="12.75">
      <c r="B87" s="4" t="s">
        <v>211</v>
      </c>
      <c r="C87" s="129">
        <v>1733</v>
      </c>
      <c r="D87" s="19">
        <f t="shared" si="11"/>
        <v>5132.583333333333</v>
      </c>
      <c r="E87" s="19">
        <f t="shared" si="12"/>
        <v>5121.625</v>
      </c>
      <c r="F87" s="30">
        <f t="shared" si="10"/>
        <v>0.33836916994118077</v>
      </c>
      <c r="I87" s="30">
        <v>0.48091174156033506</v>
      </c>
      <c r="J87" s="19">
        <f t="shared" si="8"/>
        <v>3603.571820428465</v>
      </c>
      <c r="K87">
        <v>8</v>
      </c>
      <c r="L87">
        <f t="shared" si="9"/>
        <v>80</v>
      </c>
    </row>
    <row r="88" spans="2:12" ht="12.75">
      <c r="B88" s="4" t="s">
        <v>212</v>
      </c>
      <c r="C88" s="129">
        <v>5221</v>
      </c>
      <c r="D88" s="19">
        <f t="shared" si="11"/>
        <v>5212.416666666667</v>
      </c>
      <c r="E88" s="19">
        <f t="shared" si="12"/>
        <v>5172.5</v>
      </c>
      <c r="F88" s="30">
        <f t="shared" si="10"/>
        <v>1.0093765103914936</v>
      </c>
      <c r="I88" s="30">
        <v>0.9455574404664782</v>
      </c>
      <c r="J88" s="19">
        <f t="shared" si="8"/>
        <v>5521.610614606649</v>
      </c>
      <c r="K88">
        <v>9</v>
      </c>
      <c r="L88">
        <f t="shared" si="9"/>
        <v>81</v>
      </c>
    </row>
    <row r="89" spans="2:12" ht="12.75">
      <c r="B89" s="4" t="s">
        <v>213</v>
      </c>
      <c r="C89" s="129">
        <v>6424</v>
      </c>
      <c r="D89" s="19">
        <f t="shared" si="11"/>
        <v>5307.083333333333</v>
      </c>
      <c r="E89" s="19">
        <f t="shared" si="12"/>
        <v>5259.75</v>
      </c>
      <c r="F89" s="30">
        <f t="shared" si="10"/>
        <v>1.2213508246589666</v>
      </c>
      <c r="I89" s="30">
        <v>1.1632443371394812</v>
      </c>
      <c r="J89" s="19">
        <f t="shared" si="8"/>
        <v>5522.485513058395</v>
      </c>
      <c r="K89">
        <v>10</v>
      </c>
      <c r="L89">
        <f t="shared" si="9"/>
        <v>82</v>
      </c>
    </row>
    <row r="90" spans="2:12" ht="12.75">
      <c r="B90" s="4" t="s">
        <v>214</v>
      </c>
      <c r="C90" s="129">
        <v>9842</v>
      </c>
      <c r="D90" s="19">
        <f t="shared" si="11"/>
        <v>5481.333333333333</v>
      </c>
      <c r="E90" s="19">
        <f t="shared" si="12"/>
        <v>5394.208333333333</v>
      </c>
      <c r="F90" s="30">
        <f t="shared" si="10"/>
        <v>1.8245494782212406</v>
      </c>
      <c r="I90" s="30">
        <v>1.7244803690174528</v>
      </c>
      <c r="J90" s="19">
        <f t="shared" si="8"/>
        <v>5707.226464751013</v>
      </c>
      <c r="K90">
        <v>11</v>
      </c>
      <c r="L90">
        <f t="shared" si="9"/>
        <v>83</v>
      </c>
    </row>
    <row r="91" spans="2:12" ht="12.75">
      <c r="B91" s="4" t="s">
        <v>215</v>
      </c>
      <c r="C91" s="90">
        <v>13075</v>
      </c>
      <c r="D91" s="19">
        <f t="shared" si="11"/>
        <v>5553.5</v>
      </c>
      <c r="E91" s="19">
        <f t="shared" si="12"/>
        <v>5517.416666666666</v>
      </c>
      <c r="F91" s="30">
        <f t="shared" si="10"/>
        <v>2.369768460481204</v>
      </c>
      <c r="I91" s="30">
        <v>2.2034664549198237</v>
      </c>
      <c r="J91" s="19">
        <f t="shared" si="8"/>
        <v>5933.832108406548</v>
      </c>
      <c r="K91">
        <v>12</v>
      </c>
      <c r="L91">
        <f t="shared" si="9"/>
        <v>84</v>
      </c>
    </row>
    <row r="92" spans="2:12" ht="12.75">
      <c r="B92" s="4" t="s">
        <v>204</v>
      </c>
      <c r="C92" s="128">
        <v>3934</v>
      </c>
      <c r="D92" s="19">
        <f t="shared" si="11"/>
        <v>5588.083333333333</v>
      </c>
      <c r="E92" s="19">
        <f t="shared" si="12"/>
        <v>5570.791666666666</v>
      </c>
      <c r="F92" s="30">
        <f t="shared" si="10"/>
        <v>0.7061832923208102</v>
      </c>
      <c r="I92" s="30">
        <v>0.7005909145998863</v>
      </c>
      <c r="J92" s="19">
        <f t="shared" si="8"/>
        <v>5615.2598014302575</v>
      </c>
      <c r="K92">
        <v>1</v>
      </c>
      <c r="L92">
        <f t="shared" si="9"/>
        <v>85</v>
      </c>
    </row>
    <row r="93" spans="2:12" ht="12.75">
      <c r="B93" s="4" t="s">
        <v>205</v>
      </c>
      <c r="C93" s="129">
        <v>3162</v>
      </c>
      <c r="D93" s="19">
        <f t="shared" si="11"/>
        <v>5580.25</v>
      </c>
      <c r="E93" s="19">
        <f t="shared" si="12"/>
        <v>5584.166666666666</v>
      </c>
      <c r="F93" s="30">
        <f t="shared" si="10"/>
        <v>0.566243844202358</v>
      </c>
      <c r="I93" s="30">
        <v>0.6434432742997149</v>
      </c>
      <c r="J93" s="19">
        <f t="shared" si="8"/>
        <v>4914.186108233599</v>
      </c>
      <c r="K93">
        <v>2</v>
      </c>
      <c r="L93">
        <f t="shared" si="9"/>
        <v>86</v>
      </c>
    </row>
    <row r="94" spans="2:12" ht="12.75">
      <c r="B94" s="4" t="s">
        <v>206</v>
      </c>
      <c r="C94" s="129">
        <v>4286</v>
      </c>
      <c r="D94" s="19">
        <f t="shared" si="11"/>
        <v>5639.416666666667</v>
      </c>
      <c r="E94" s="19">
        <f t="shared" si="12"/>
        <v>5609.833333333334</v>
      </c>
      <c r="F94" s="30">
        <f t="shared" si="10"/>
        <v>0.7640155679016013</v>
      </c>
      <c r="I94" s="30">
        <v>0.7927990786111181</v>
      </c>
      <c r="J94" s="19">
        <f t="shared" si="8"/>
        <v>5406.161681606039</v>
      </c>
      <c r="K94">
        <v>3</v>
      </c>
      <c r="L94">
        <f t="shared" si="9"/>
        <v>87</v>
      </c>
    </row>
    <row r="95" spans="2:12" ht="12.75">
      <c r="B95" s="4" t="s">
        <v>207</v>
      </c>
      <c r="C95" s="129">
        <v>4876</v>
      </c>
      <c r="D95" s="19">
        <f t="shared" si="11"/>
        <v>5685.833333333333</v>
      </c>
      <c r="E95" s="19">
        <f t="shared" si="12"/>
        <v>5662.625</v>
      </c>
      <c r="F95" s="30">
        <f t="shared" si="10"/>
        <v>0.861084744266131</v>
      </c>
      <c r="I95" s="30">
        <v>0.8500661493222077</v>
      </c>
      <c r="J95" s="19">
        <f t="shared" si="8"/>
        <v>5736.024195161556</v>
      </c>
      <c r="K95">
        <v>4</v>
      </c>
      <c r="L95">
        <f t="shared" si="9"/>
        <v>88</v>
      </c>
    </row>
    <row r="96" spans="2:12" ht="12.75">
      <c r="B96" s="4" t="s">
        <v>208</v>
      </c>
      <c r="C96" s="129">
        <v>5020</v>
      </c>
      <c r="D96" s="19">
        <f t="shared" si="11"/>
        <v>5664.416666666667</v>
      </c>
      <c r="E96" s="19">
        <f t="shared" si="12"/>
        <v>5675.125</v>
      </c>
      <c r="F96" s="30">
        <f t="shared" si="10"/>
        <v>0.8845620140525539</v>
      </c>
      <c r="I96" s="30">
        <v>0.8777289881753861</v>
      </c>
      <c r="J96" s="19">
        <f t="shared" si="8"/>
        <v>5719.305238437577</v>
      </c>
      <c r="K96">
        <v>5</v>
      </c>
      <c r="L96">
        <f t="shared" si="9"/>
        <v>89</v>
      </c>
    </row>
    <row r="97" spans="1:12" ht="12.75">
      <c r="A97" s="4">
        <v>1971</v>
      </c>
      <c r="B97" s="4" t="s">
        <v>209</v>
      </c>
      <c r="C97" s="129">
        <v>4852</v>
      </c>
      <c r="D97" s="19">
        <f t="shared" si="11"/>
        <v>5623</v>
      </c>
      <c r="E97" s="19">
        <f t="shared" si="12"/>
        <v>5643.708333333334</v>
      </c>
      <c r="F97" s="30">
        <f t="shared" si="10"/>
        <v>0.8597184180023476</v>
      </c>
      <c r="I97" s="30">
        <v>0.8648315858405264</v>
      </c>
      <c r="J97" s="19">
        <f t="shared" si="8"/>
        <v>5610.340879587972</v>
      </c>
      <c r="K97">
        <v>6</v>
      </c>
      <c r="L97">
        <f t="shared" si="9"/>
        <v>90</v>
      </c>
    </row>
    <row r="98" spans="2:12" ht="12.75">
      <c r="B98" s="4" t="s">
        <v>210</v>
      </c>
      <c r="C98" s="129">
        <v>4632</v>
      </c>
      <c r="D98" s="19">
        <f t="shared" si="11"/>
        <v>5657.5</v>
      </c>
      <c r="E98" s="19">
        <f t="shared" si="12"/>
        <v>5640.25</v>
      </c>
      <c r="F98" s="30">
        <f t="shared" si="10"/>
        <v>0.8212401932538451</v>
      </c>
      <c r="I98" s="30">
        <v>0.7576876166758474</v>
      </c>
      <c r="J98" s="19">
        <f t="shared" si="8"/>
        <v>6113.337341214135</v>
      </c>
      <c r="K98">
        <v>7</v>
      </c>
      <c r="L98">
        <f t="shared" si="9"/>
        <v>91</v>
      </c>
    </row>
    <row r="99" spans="2:12" ht="12.75">
      <c r="B99" s="4" t="s">
        <v>211</v>
      </c>
      <c r="C99" s="129">
        <v>1639</v>
      </c>
      <c r="D99" s="19">
        <f t="shared" si="11"/>
        <v>5691</v>
      </c>
      <c r="E99" s="19">
        <f t="shared" si="12"/>
        <v>5674.25</v>
      </c>
      <c r="F99" s="30">
        <f t="shared" si="10"/>
        <v>0.28884874653037845</v>
      </c>
      <c r="I99" s="30">
        <v>0.48091174156033506</v>
      </c>
      <c r="J99" s="19">
        <f t="shared" si="8"/>
        <v>3408.109759770487</v>
      </c>
      <c r="K99">
        <v>8</v>
      </c>
      <c r="L99">
        <f t="shared" si="9"/>
        <v>92</v>
      </c>
    </row>
    <row r="100" spans="2:12" ht="12.75">
      <c r="B100" s="4" t="s">
        <v>212</v>
      </c>
      <c r="C100" s="129">
        <v>5931</v>
      </c>
      <c r="D100" s="19">
        <f t="shared" si="11"/>
        <v>5715.25</v>
      </c>
      <c r="E100" s="19">
        <f t="shared" si="12"/>
        <v>5703.125</v>
      </c>
      <c r="F100" s="30">
        <f t="shared" si="10"/>
        <v>1.0399561643835618</v>
      </c>
      <c r="I100" s="30">
        <v>0.9455574404664782</v>
      </c>
      <c r="J100" s="19">
        <f t="shared" si="8"/>
        <v>6272.49043386938</v>
      </c>
      <c r="K100">
        <v>9</v>
      </c>
      <c r="L100">
        <f t="shared" si="9"/>
        <v>93</v>
      </c>
    </row>
    <row r="101" spans="2:12" ht="12.75">
      <c r="B101" s="4" t="s">
        <v>213</v>
      </c>
      <c r="C101" s="129">
        <v>6981</v>
      </c>
      <c r="D101" s="19">
        <f t="shared" si="11"/>
        <v>5703.333333333333</v>
      </c>
      <c r="E101" s="19">
        <f t="shared" si="12"/>
        <v>5709.291666666666</v>
      </c>
      <c r="F101" s="30">
        <f t="shared" si="10"/>
        <v>1.2227436269823315</v>
      </c>
      <c r="I101" s="30">
        <v>1.1632443371394812</v>
      </c>
      <c r="J101" s="19">
        <f t="shared" si="8"/>
        <v>6001.318705893626</v>
      </c>
      <c r="K101">
        <v>10</v>
      </c>
      <c r="L101">
        <f t="shared" si="9"/>
        <v>94</v>
      </c>
    </row>
    <row r="102" spans="2:12" ht="12.75">
      <c r="B102" s="4" t="s">
        <v>214</v>
      </c>
      <c r="C102" s="129">
        <v>9585</v>
      </c>
      <c r="D102" s="19">
        <f t="shared" si="11"/>
        <v>5727.666666666667</v>
      </c>
      <c r="E102" s="19">
        <f t="shared" si="12"/>
        <v>5715.5</v>
      </c>
      <c r="F102" s="30">
        <f t="shared" si="10"/>
        <v>1.6770186335403727</v>
      </c>
      <c r="I102" s="30">
        <v>1.7244803690174528</v>
      </c>
      <c r="J102" s="19">
        <f t="shared" si="8"/>
        <v>5558.196064279462</v>
      </c>
      <c r="K102">
        <v>11</v>
      </c>
      <c r="L102">
        <f t="shared" si="9"/>
        <v>95</v>
      </c>
    </row>
    <row r="103" spans="2:12" ht="12.75">
      <c r="B103" s="4" t="s">
        <v>215</v>
      </c>
      <c r="C103" s="90">
        <v>12578</v>
      </c>
      <c r="D103" s="19">
        <f t="shared" si="11"/>
        <v>5681.5</v>
      </c>
      <c r="E103" s="19">
        <f t="shared" si="12"/>
        <v>5704.583333333334</v>
      </c>
      <c r="F103" s="30">
        <f t="shared" si="10"/>
        <v>2.2048937258052734</v>
      </c>
      <c r="I103" s="30">
        <v>2.2034664549198237</v>
      </c>
      <c r="J103" s="19">
        <f t="shared" si="8"/>
        <v>5708.278413731362</v>
      </c>
      <c r="K103">
        <v>12</v>
      </c>
      <c r="L103">
        <f t="shared" si="9"/>
        <v>96</v>
      </c>
    </row>
    <row r="104" spans="2:12" ht="12.75">
      <c r="B104" s="4" t="s">
        <v>204</v>
      </c>
      <c r="C104" s="128">
        <v>4348</v>
      </c>
      <c r="D104" s="19">
        <f t="shared" si="11"/>
        <v>5414.75</v>
      </c>
      <c r="E104" s="19">
        <f t="shared" si="12"/>
        <v>5548.125</v>
      </c>
      <c r="F104" s="30">
        <f t="shared" si="10"/>
        <v>0.7836881829446886</v>
      </c>
      <c r="I104" s="30">
        <v>0.7005909145998863</v>
      </c>
      <c r="J104" s="19">
        <f t="shared" si="8"/>
        <v>6206.189531423172</v>
      </c>
      <c r="K104">
        <v>1</v>
      </c>
      <c r="L104">
        <f t="shared" si="9"/>
        <v>97</v>
      </c>
    </row>
    <row r="105" spans="2:12" ht="12.75">
      <c r="B105" s="4" t="s">
        <v>205</v>
      </c>
      <c r="C105" s="129">
        <v>3564</v>
      </c>
      <c r="I105" s="30">
        <v>0.6434432742997149</v>
      </c>
      <c r="J105" s="19">
        <f t="shared" si="8"/>
        <v>5538.949807003335</v>
      </c>
      <c r="K105">
        <v>2</v>
      </c>
      <c r="L105">
        <f t="shared" si="9"/>
        <v>98</v>
      </c>
    </row>
    <row r="106" spans="2:12" ht="12.75">
      <c r="B106" s="4" t="s">
        <v>206</v>
      </c>
      <c r="C106" s="129">
        <v>4577</v>
      </c>
      <c r="I106" s="30">
        <v>0.7927990786111181</v>
      </c>
      <c r="J106" s="19">
        <f t="shared" si="8"/>
        <v>5773.2155895265605</v>
      </c>
      <c r="K106">
        <v>3</v>
      </c>
      <c r="L106">
        <f>L105+1</f>
        <v>99</v>
      </c>
    </row>
    <row r="107" spans="2:12" ht="12.75">
      <c r="B107" s="4" t="s">
        <v>207</v>
      </c>
      <c r="C107" s="129">
        <v>4733</v>
      </c>
      <c r="I107" s="30">
        <v>0.8500661493222077</v>
      </c>
      <c r="J107" s="19">
        <f t="shared" si="8"/>
        <v>5567.801992555301</v>
      </c>
      <c r="K107">
        <v>4</v>
      </c>
      <c r="L107">
        <f>L106+1</f>
        <v>100</v>
      </c>
    </row>
    <row r="108" spans="2:12" ht="12.75">
      <c r="B108" s="4" t="s">
        <v>208</v>
      </c>
      <c r="C108" s="129">
        <v>5312</v>
      </c>
      <c r="I108" s="30">
        <v>0.8777289881753861</v>
      </c>
      <c r="J108" s="19">
        <f t="shared" si="8"/>
        <v>6051.981957486138</v>
      </c>
      <c r="K108">
        <v>5</v>
      </c>
      <c r="L108">
        <f>L107+1</f>
        <v>101</v>
      </c>
    </row>
    <row r="109" spans="1:12" ht="12.75">
      <c r="A109" s="4">
        <v>1972</v>
      </c>
      <c r="B109" s="4" t="s">
        <v>209</v>
      </c>
      <c r="C109" s="129">
        <v>4298</v>
      </c>
      <c r="I109" s="30">
        <v>0.8648315858405264</v>
      </c>
      <c r="J109" s="19">
        <f t="shared" si="8"/>
        <v>4969.753730517128</v>
      </c>
      <c r="K109">
        <v>6</v>
      </c>
      <c r="L109">
        <f>L108+1</f>
        <v>102</v>
      </c>
    </row>
    <row r="110" spans="2:12" ht="12.75">
      <c r="B110" s="4" t="s">
        <v>210</v>
      </c>
      <c r="C110" s="90">
        <v>1431</v>
      </c>
      <c r="I110" s="30">
        <v>0.7576876166758474</v>
      </c>
      <c r="J110" s="19">
        <f t="shared" si="8"/>
        <v>1888.6411345590302</v>
      </c>
      <c r="K110">
        <v>7</v>
      </c>
      <c r="L110">
        <f>L109+1</f>
        <v>103</v>
      </c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55" spans="12:22" ht="12.75"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</row>
    <row r="156" spans="12:22" ht="12.75"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</row>
    <row r="157" spans="12:22" ht="12.75"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</row>
    <row r="158" spans="12:22" ht="12.75"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</row>
    <row r="159" spans="12:22" ht="12.75">
      <c r="L159" s="78"/>
      <c r="M159" t="s">
        <v>216</v>
      </c>
      <c r="V159" s="78"/>
    </row>
    <row r="160" spans="12:22" ht="13.5" thickBot="1">
      <c r="L160" s="78"/>
      <c r="V160" s="78"/>
    </row>
    <row r="161" spans="12:22" ht="12.75">
      <c r="L161" s="78"/>
      <c r="M161" s="133" t="s">
        <v>217</v>
      </c>
      <c r="N161" s="133"/>
      <c r="V161" s="78"/>
    </row>
    <row r="162" spans="12:22" ht="12.75">
      <c r="L162" s="78"/>
      <c r="M162" s="134" t="s">
        <v>218</v>
      </c>
      <c r="N162" s="134">
        <v>0.5142906832699019</v>
      </c>
      <c r="V162" s="78"/>
    </row>
    <row r="163" spans="12:22" ht="12.75">
      <c r="L163" s="78"/>
      <c r="M163" s="134" t="s">
        <v>219</v>
      </c>
      <c r="N163" s="134">
        <v>0.2644949068982225</v>
      </c>
      <c r="V163" s="78"/>
    </row>
    <row r="164" spans="12:22" ht="12.75">
      <c r="L164" s="78"/>
      <c r="M164" s="134" t="s">
        <v>220</v>
      </c>
      <c r="N164" s="134">
        <v>0.25721267825365046</v>
      </c>
      <c r="V164" s="78"/>
    </row>
    <row r="165" spans="12:22" ht="12.75">
      <c r="L165" s="78"/>
      <c r="M165" s="134" t="s">
        <v>221</v>
      </c>
      <c r="N165" s="134">
        <v>929.7578565314028</v>
      </c>
      <c r="V165" s="78"/>
    </row>
    <row r="166" spans="12:22" ht="13.5" thickBot="1">
      <c r="L166" s="78"/>
      <c r="M166" s="136" t="s">
        <v>222</v>
      </c>
      <c r="N166" s="136">
        <v>103</v>
      </c>
      <c r="V166" s="78"/>
    </row>
    <row r="167" spans="12:22" ht="12.75">
      <c r="L167" s="78"/>
      <c r="V167" s="78"/>
    </row>
    <row r="168" spans="12:22" ht="13.5" thickBot="1">
      <c r="L168" s="78"/>
      <c r="M168" t="s">
        <v>223</v>
      </c>
      <c r="V168" s="78"/>
    </row>
    <row r="169" spans="12:22" ht="12.75">
      <c r="L169" s="78"/>
      <c r="M169" s="137"/>
      <c r="N169" s="137" t="s">
        <v>224</v>
      </c>
      <c r="O169" s="137" t="s">
        <v>225</v>
      </c>
      <c r="P169" s="137" t="s">
        <v>226</v>
      </c>
      <c r="Q169" s="137" t="s">
        <v>227</v>
      </c>
      <c r="R169" s="137" t="s">
        <v>228</v>
      </c>
      <c r="V169" s="78"/>
    </row>
    <row r="170" spans="12:22" ht="12.75">
      <c r="L170" s="78"/>
      <c r="M170" s="134" t="s">
        <v>229</v>
      </c>
      <c r="N170" s="134">
        <v>1</v>
      </c>
      <c r="O170" s="134">
        <v>31397329.940548807</v>
      </c>
      <c r="P170" s="134">
        <v>31397329.940548807</v>
      </c>
      <c r="Q170" s="134">
        <v>36.320599064871274</v>
      </c>
      <c r="R170" s="134">
        <v>2.7481281394843644E-08</v>
      </c>
      <c r="V170" s="78"/>
    </row>
    <row r="171" spans="12:22" ht="12.75">
      <c r="L171" s="78"/>
      <c r="M171" s="134" t="s">
        <v>230</v>
      </c>
      <c r="N171" s="134">
        <v>101</v>
      </c>
      <c r="O171" s="134">
        <v>87309416.8499687</v>
      </c>
      <c r="P171" s="134">
        <v>864449.6717818683</v>
      </c>
      <c r="Q171" s="134"/>
      <c r="R171" s="134"/>
      <c r="V171" s="78"/>
    </row>
    <row r="172" spans="12:22" ht="13.5" thickBot="1">
      <c r="L172" s="78"/>
      <c r="M172" s="136" t="s">
        <v>231</v>
      </c>
      <c r="N172" s="136">
        <v>102</v>
      </c>
      <c r="O172" s="136">
        <v>118706746.79051751</v>
      </c>
      <c r="P172" s="136"/>
      <c r="Q172" s="136"/>
      <c r="R172" s="136"/>
      <c r="V172" s="78"/>
    </row>
    <row r="173" spans="12:22" ht="13.5" thickBot="1">
      <c r="L173" s="78"/>
      <c r="V173" s="78"/>
    </row>
    <row r="174" spans="12:22" ht="12.75">
      <c r="L174" s="78"/>
      <c r="M174" s="137"/>
      <c r="N174" s="137" t="s">
        <v>232</v>
      </c>
      <c r="O174" s="137" t="s">
        <v>221</v>
      </c>
      <c r="P174" s="137" t="s">
        <v>233</v>
      </c>
      <c r="Q174" s="137" t="s">
        <v>234</v>
      </c>
      <c r="R174" s="137" t="s">
        <v>235</v>
      </c>
      <c r="S174" s="137" t="s">
        <v>236</v>
      </c>
      <c r="T174" s="137" t="s">
        <v>237</v>
      </c>
      <c r="U174" s="137" t="s">
        <v>238</v>
      </c>
      <c r="V174" s="78"/>
    </row>
    <row r="175" spans="12:22" ht="12.75">
      <c r="L175" s="78"/>
      <c r="M175" s="134" t="s">
        <v>239</v>
      </c>
      <c r="N175" s="134">
        <v>3853.7794362914083</v>
      </c>
      <c r="O175" s="134">
        <v>184.56584237885085</v>
      </c>
      <c r="P175" s="134">
        <v>20.880241905113248</v>
      </c>
      <c r="Q175" s="134">
        <v>1.9867316142745898E-38</v>
      </c>
      <c r="R175" s="134">
        <v>3487.6505037295346</v>
      </c>
      <c r="S175" s="134">
        <v>4219.908368853282</v>
      </c>
      <c r="T175" s="134">
        <v>3487.6505037295346</v>
      </c>
      <c r="U175" s="134">
        <v>4219.908368853282</v>
      </c>
      <c r="V175" s="78"/>
    </row>
    <row r="176" spans="12:22" ht="13.5" thickBot="1">
      <c r="L176" s="78"/>
      <c r="M176" s="136" t="s">
        <v>240</v>
      </c>
      <c r="N176" s="136">
        <v>18.569560006944705</v>
      </c>
      <c r="O176" s="136">
        <v>3.081237054715336</v>
      </c>
      <c r="P176" s="136">
        <v>6.026657370787811</v>
      </c>
      <c r="Q176" s="136">
        <v>2.748128139484609E-08</v>
      </c>
      <c r="R176" s="136">
        <v>12.457215386333107</v>
      </c>
      <c r="S176" s="136">
        <v>24.681904627556303</v>
      </c>
      <c r="T176" s="136">
        <v>12.457215386333107</v>
      </c>
      <c r="U176" s="136">
        <v>24.681904627556303</v>
      </c>
      <c r="V176" s="78"/>
    </row>
    <row r="177" spans="12:22" ht="12.75">
      <c r="L177" s="78"/>
      <c r="V177" s="78"/>
    </row>
    <row r="178" spans="12:22" ht="12.75">
      <c r="L178" s="78"/>
      <c r="V178" s="78"/>
    </row>
    <row r="179" spans="12:22" ht="12.75">
      <c r="L179" s="78"/>
      <c r="V179" s="78"/>
    </row>
    <row r="180" spans="12:22" ht="12.75">
      <c r="L180" s="78"/>
      <c r="M180" t="s">
        <v>241</v>
      </c>
      <c r="Q180" t="s">
        <v>242</v>
      </c>
      <c r="V180" s="78"/>
    </row>
    <row r="181" spans="12:22" ht="13.5" thickBot="1">
      <c r="L181" s="78"/>
      <c r="V181" s="78"/>
    </row>
    <row r="182" spans="12:22" ht="12.75">
      <c r="L182" s="78"/>
      <c r="M182" s="137" t="s">
        <v>243</v>
      </c>
      <c r="N182" s="137" t="s">
        <v>244</v>
      </c>
      <c r="O182" s="137" t="s">
        <v>245</v>
      </c>
      <c r="Q182" s="137" t="s">
        <v>246</v>
      </c>
      <c r="R182" s="137" t="s">
        <v>247</v>
      </c>
      <c r="T182" t="s">
        <v>248</v>
      </c>
      <c r="V182" s="78" t="s">
        <v>249</v>
      </c>
    </row>
    <row r="183" spans="12:22" ht="12.75">
      <c r="L183" s="78"/>
      <c r="M183" s="134">
        <v>1</v>
      </c>
      <c r="N183" s="134">
        <v>3872.348996298353</v>
      </c>
      <c r="O183" s="134">
        <v>183.7902898168545</v>
      </c>
      <c r="Q183" s="134">
        <v>0.4854368932038835</v>
      </c>
      <c r="R183" s="134">
        <v>1900.397801887837</v>
      </c>
      <c r="T183">
        <f>N183*$G$20</f>
        <v>2712.932524966615</v>
      </c>
      <c r="V183" s="78">
        <f>T183-C8</f>
        <v>-102.06747503338511</v>
      </c>
    </row>
    <row r="184" spans="12:22" ht="12.75">
      <c r="L184" s="78"/>
      <c r="M184" s="134">
        <v>2</v>
      </c>
      <c r="N184" s="134">
        <v>3890.918556305298</v>
      </c>
      <c r="O184" s="134">
        <v>306.30739443821585</v>
      </c>
      <c r="Q184" s="134">
        <v>1.4563106796116505</v>
      </c>
      <c r="R184" s="134">
        <v>3030.543524743567</v>
      </c>
      <c r="T184">
        <f>N184*$G$21</f>
        <v>2503.5853759026004</v>
      </c>
      <c r="V184" s="78">
        <f aca="true" t="shared" si="13" ref="V184:V247">T184-C9</f>
        <v>-168.4146240973996</v>
      </c>
    </row>
    <row r="185" spans="12:22" ht="12.75">
      <c r="L185" s="78"/>
      <c r="M185" s="134">
        <v>3</v>
      </c>
      <c r="N185" s="134">
        <v>3909.4881163122423</v>
      </c>
      <c r="O185" s="134">
        <v>-411.7655560970911</v>
      </c>
      <c r="Q185" s="134">
        <v>2.4271844660194173</v>
      </c>
      <c r="R185" s="134">
        <v>3100.0477050241075</v>
      </c>
      <c r="T185">
        <f>N185*$G$22</f>
        <v>3099.4385764534613</v>
      </c>
      <c r="V185" s="78">
        <f t="shared" si="13"/>
        <v>346.43857645346134</v>
      </c>
    </row>
    <row r="186" spans="12:22" ht="12.75">
      <c r="L186" s="78"/>
      <c r="M186" s="134">
        <v>4</v>
      </c>
      <c r="N186" s="134">
        <v>3928.057676319187</v>
      </c>
      <c r="O186" s="134">
        <v>-707.051067356821</v>
      </c>
      <c r="Q186" s="134">
        <v>3.3980582524271847</v>
      </c>
      <c r="R186" s="134">
        <v>3221.006608962366</v>
      </c>
      <c r="T186">
        <f>N186*$G$23</f>
        <v>3339.1088632241904</v>
      </c>
      <c r="V186" s="78">
        <f t="shared" si="13"/>
        <v>617.1088632241904</v>
      </c>
    </row>
    <row r="187" spans="12:22" ht="12.75">
      <c r="L187" s="78"/>
      <c r="M187" s="134">
        <v>5</v>
      </c>
      <c r="N187" s="134">
        <v>3946.627236326132</v>
      </c>
      <c r="O187" s="134">
        <v>-553.6960715449904</v>
      </c>
      <c r="Q187" s="134">
        <v>4.368932038834951</v>
      </c>
      <c r="R187" s="134">
        <v>3296.9503853801884</v>
      </c>
      <c r="T187">
        <f>N187*$G$24</f>
        <v>3464.0691308459564</v>
      </c>
      <c r="V187" s="78">
        <f t="shared" si="13"/>
        <v>518.0691308459564</v>
      </c>
    </row>
    <row r="188" spans="12:22" ht="12.75">
      <c r="L188" s="78"/>
      <c r="M188" s="134">
        <v>6</v>
      </c>
      <c r="N188" s="134">
        <v>3965.1967963330767</v>
      </c>
      <c r="O188" s="134">
        <v>-424.7077767163905</v>
      </c>
      <c r="Q188" s="134">
        <v>5.339805825242718</v>
      </c>
      <c r="R188" s="134">
        <v>3313.461628035263</v>
      </c>
      <c r="T188">
        <f>N188*$G$25</f>
        <v>3429.2274335425095</v>
      </c>
      <c r="V188" s="78">
        <f t="shared" si="13"/>
        <v>393.2274335425095</v>
      </c>
    </row>
    <row r="189" spans="12:22" ht="12.75">
      <c r="L189" s="78"/>
      <c r="M189" s="134">
        <v>7</v>
      </c>
      <c r="N189" s="134">
        <v>3983.766356340021</v>
      </c>
      <c r="O189" s="134">
        <v>-953.222831596454</v>
      </c>
      <c r="Q189" s="134">
        <v>6.310679611650485</v>
      </c>
      <c r="R189" s="134">
        <v>3353.727601188531</v>
      </c>
      <c r="T189">
        <f>N189*$G$26</f>
        <v>3018.4504359286952</v>
      </c>
      <c r="V189" s="78">
        <f t="shared" si="13"/>
        <v>736.4504359286952</v>
      </c>
    </row>
    <row r="190" spans="12:22" ht="12.75">
      <c r="L190" s="78"/>
      <c r="M190" s="134">
        <v>8</v>
      </c>
      <c r="N190" s="134">
        <v>4002.335916346966</v>
      </c>
      <c r="O190" s="134">
        <v>633.9350642385243</v>
      </c>
      <c r="Q190" s="134">
        <v>7.281553398058253</v>
      </c>
      <c r="R190" s="134">
        <v>3373.3521322620377</v>
      </c>
      <c r="T190">
        <f>N190*$G$27</f>
        <v>1924.7703358398987</v>
      </c>
      <c r="V190" s="78">
        <f t="shared" si="13"/>
        <v>-287.22966416010127</v>
      </c>
    </row>
    <row r="191" spans="12:22" ht="12.75">
      <c r="L191" s="78"/>
      <c r="M191" s="134">
        <v>9</v>
      </c>
      <c r="N191" s="134">
        <v>4020.9054763539107</v>
      </c>
      <c r="O191" s="134">
        <v>-920.8577713298032</v>
      </c>
      <c r="Q191" s="134">
        <v>8.25242718446602</v>
      </c>
      <c r="R191" s="134">
        <v>3392.9311647811414</v>
      </c>
      <c r="T191">
        <f>N191*$G$28</f>
        <v>3801.997090578849</v>
      </c>
      <c r="V191" s="78">
        <f t="shared" si="13"/>
        <v>879.9970905788491</v>
      </c>
    </row>
    <row r="192" spans="13:22" ht="12.75">
      <c r="M192" s="134">
        <v>10</v>
      </c>
      <c r="N192" s="134">
        <v>4039.4750363608555</v>
      </c>
      <c r="O192" s="134">
        <v>-329.8488308718961</v>
      </c>
      <c r="Q192" s="134">
        <v>9.223300970873787</v>
      </c>
      <c r="R192" s="134">
        <v>3435.283967983553</v>
      </c>
      <c r="T192">
        <f>N192*$G$29</f>
        <v>4698.896461063065</v>
      </c>
      <c r="V192" s="78">
        <f t="shared" si="13"/>
        <v>397.89646106306463</v>
      </c>
    </row>
    <row r="193" spans="13:22" ht="12.75">
      <c r="M193" s="134">
        <v>11</v>
      </c>
      <c r="N193" s="134">
        <v>4058.0445963678</v>
      </c>
      <c r="O193" s="134">
        <v>-704.3169951792688</v>
      </c>
      <c r="Q193" s="134">
        <v>10.194174757281553</v>
      </c>
      <c r="R193" s="134">
        <v>3497.722560215151</v>
      </c>
      <c r="T193">
        <f>N193*$G$30</f>
        <v>6998.018243033624</v>
      </c>
      <c r="V193" s="78">
        <f t="shared" si="13"/>
        <v>1234.0182430336235</v>
      </c>
    </row>
    <row r="194" spans="13:22" ht="12.75">
      <c r="M194" s="134">
        <v>12</v>
      </c>
      <c r="N194" s="134">
        <v>4076.6141563747447</v>
      </c>
      <c r="O194" s="134">
        <v>-763.1525283394817</v>
      </c>
      <c r="Q194" s="134">
        <v>11.165048543689322</v>
      </c>
      <c r="R194" s="134">
        <v>3540.489019616686</v>
      </c>
      <c r="T194">
        <f>N194*$G$31</f>
        <v>8982.682543223027</v>
      </c>
      <c r="V194" s="78">
        <f t="shared" si="13"/>
        <v>1670.682543223027</v>
      </c>
    </row>
    <row r="195" spans="13:22" ht="12.75">
      <c r="M195" s="134">
        <v>13</v>
      </c>
      <c r="N195" s="134">
        <v>4095.1837163816895</v>
      </c>
      <c r="O195" s="134">
        <v>-433.85159346206547</v>
      </c>
      <c r="Q195" s="134">
        <v>12.135922330097088</v>
      </c>
      <c r="R195" s="134">
        <v>3611.344891296926</v>
      </c>
      <c r="T195">
        <f>N195*$G$20</f>
        <v>2869.0485053144093</v>
      </c>
      <c r="V195" s="78">
        <f t="shared" si="13"/>
        <v>328.04850531440934</v>
      </c>
    </row>
    <row r="196" spans="13:22" ht="12.75">
      <c r="M196" s="134">
        <v>14</v>
      </c>
      <c r="N196" s="134">
        <v>4113.753276388634</v>
      </c>
      <c r="O196" s="134">
        <v>-229.12012661741028</v>
      </c>
      <c r="Q196" s="134">
        <v>13.106796116504855</v>
      </c>
      <c r="R196" s="134">
        <v>3632.3045250247083</v>
      </c>
      <c r="T196">
        <f>N196*$G$21</f>
        <v>2646.966877820683</v>
      </c>
      <c r="V196" s="78">
        <f t="shared" si="13"/>
        <v>173.96687782068284</v>
      </c>
    </row>
    <row r="197" spans="13:22" ht="12.75">
      <c r="M197" s="134">
        <v>15</v>
      </c>
      <c r="N197" s="134">
        <v>4132.322836395579</v>
      </c>
      <c r="O197" s="134">
        <v>-281.3976347929188</v>
      </c>
      <c r="Q197" s="134">
        <v>14.077669902912623</v>
      </c>
      <c r="R197" s="134">
        <v>3661.332122919624</v>
      </c>
      <c r="T197">
        <f>N197*$G$22</f>
        <v>3276.101737218097</v>
      </c>
      <c r="V197" s="78">
        <f t="shared" si="13"/>
        <v>245.1017372180968</v>
      </c>
    </row>
    <row r="198" spans="13:22" ht="12.75">
      <c r="M198" s="134">
        <v>16</v>
      </c>
      <c r="N198" s="134">
        <v>4150.892396402523</v>
      </c>
      <c r="O198" s="134">
        <v>-299.174353723427</v>
      </c>
      <c r="Q198" s="134">
        <v>15.04854368932039</v>
      </c>
      <c r="R198" s="134">
        <v>3686.7995727169427</v>
      </c>
      <c r="T198">
        <f>N198*$G$23</f>
        <v>3528.533115660724</v>
      </c>
      <c r="V198" s="78">
        <f t="shared" si="13"/>
        <v>273.533115660724</v>
      </c>
    </row>
    <row r="199" spans="13:22" ht="12.75">
      <c r="M199" s="134">
        <v>17</v>
      </c>
      <c r="N199" s="134">
        <v>4169.461956409468</v>
      </c>
      <c r="O199" s="134">
        <v>179.38667842202904</v>
      </c>
      <c r="Q199" s="134">
        <v>16.019417475728154</v>
      </c>
      <c r="R199" s="134">
        <v>3709.6262054889594</v>
      </c>
      <c r="T199">
        <f>N199*$G$24</f>
        <v>3659.6576242350484</v>
      </c>
      <c r="V199" s="78">
        <f t="shared" si="13"/>
        <v>-116.34237576495161</v>
      </c>
    </row>
    <row r="200" spans="13:22" ht="12.75">
      <c r="M200" s="134">
        <v>18</v>
      </c>
      <c r="N200" s="134">
        <v>4188.031516416413</v>
      </c>
      <c r="O200" s="134">
        <v>-421.30571491381215</v>
      </c>
      <c r="Q200" s="134">
        <v>16.990291262135923</v>
      </c>
      <c r="R200" s="134">
        <v>3744.0343432683353</v>
      </c>
      <c r="T200">
        <f>N200*$G$25</f>
        <v>3621.9419378925113</v>
      </c>
      <c r="V200" s="78">
        <f t="shared" si="13"/>
        <v>391.9419378925113</v>
      </c>
    </row>
    <row r="201" spans="13:22" ht="12.75">
      <c r="M201" s="134">
        <v>19</v>
      </c>
      <c r="N201" s="134">
        <v>4206.601076423358</v>
      </c>
      <c r="O201" s="134">
        <v>-185.35401554539112</v>
      </c>
      <c r="Q201" s="134">
        <v>17.961165048543688</v>
      </c>
      <c r="R201" s="134">
        <v>3766.725801502601</v>
      </c>
      <c r="T201">
        <f>N201*$G$26</f>
        <v>3187.289543901268</v>
      </c>
      <c r="V201" s="78">
        <f t="shared" si="13"/>
        <v>159.2895439012682</v>
      </c>
    </row>
    <row r="202" spans="13:22" ht="12.75">
      <c r="M202" s="134">
        <v>20</v>
      </c>
      <c r="N202" s="134">
        <v>4225.170636430303</v>
      </c>
      <c r="O202" s="134">
        <v>-538.37106371336</v>
      </c>
      <c r="Q202" s="134">
        <v>18.932038834951456</v>
      </c>
      <c r="R202" s="134">
        <v>3787.0074980156855</v>
      </c>
      <c r="T202">
        <f>N202*$G$27</f>
        <v>2031.934169155286</v>
      </c>
      <c r="V202" s="78">
        <f t="shared" si="13"/>
        <v>272.9341691552861</v>
      </c>
    </row>
    <row r="203" spans="13:22" ht="12.75">
      <c r="M203" s="134">
        <v>21</v>
      </c>
      <c r="N203" s="134">
        <v>4243.7401964372475</v>
      </c>
      <c r="O203" s="134">
        <v>-429.6842417617968</v>
      </c>
      <c r="Q203" s="134">
        <v>19.90291262135922</v>
      </c>
      <c r="R203" s="134">
        <v>3802.540524354541</v>
      </c>
      <c r="T203">
        <f>N203*$G$28</f>
        <v>4012.700118147913</v>
      </c>
      <c r="V203" s="78">
        <f t="shared" si="13"/>
        <v>417.70011814791314</v>
      </c>
    </row>
    <row r="204" spans="13:22" ht="12.75">
      <c r="M204" s="134">
        <v>22</v>
      </c>
      <c r="N204" s="134">
        <v>4262.309756444191</v>
      </c>
      <c r="O204" s="134">
        <v>-403.47049967655494</v>
      </c>
      <c r="Q204" s="134">
        <v>20.87378640776699</v>
      </c>
      <c r="R204" s="134">
        <v>3814.0559546754507</v>
      </c>
      <c r="T204">
        <f>N204*$G$29</f>
        <v>4958.107687318067</v>
      </c>
      <c r="V204" s="78">
        <f t="shared" si="13"/>
        <v>484.1076873180673</v>
      </c>
    </row>
    <row r="205" spans="13:22" ht="12.75">
      <c r="M205" s="134">
        <v>23</v>
      </c>
      <c r="N205" s="134">
        <v>4280.879316451136</v>
      </c>
      <c r="O205" s="134">
        <v>-302.2552121959011</v>
      </c>
      <c r="Q205" s="134">
        <v>21.844660194174757</v>
      </c>
      <c r="R205" s="134">
        <v>3816.7493018291943</v>
      </c>
      <c r="T205">
        <f>N205*$G$30</f>
        <v>7382.292343352837</v>
      </c>
      <c r="V205" s="78">
        <f t="shared" si="13"/>
        <v>544.2923433528367</v>
      </c>
    </row>
    <row r="206" spans="13:22" ht="12.75">
      <c r="M206" s="134">
        <v>24</v>
      </c>
      <c r="N206" s="134">
        <v>4299.448876458081</v>
      </c>
      <c r="O206" s="134">
        <v>-512.4413784423955</v>
      </c>
      <c r="Q206" s="134">
        <v>22.815533980582522</v>
      </c>
      <c r="R206" s="134">
        <v>3850.92520160266</v>
      </c>
      <c r="T206">
        <f>N206*$G$31</f>
        <v>9473.691373918107</v>
      </c>
      <c r="V206" s="78">
        <f t="shared" si="13"/>
        <v>1116.6913739181073</v>
      </c>
    </row>
    <row r="207" spans="13:22" ht="12.75">
      <c r="M207" s="134">
        <v>25</v>
      </c>
      <c r="N207" s="134">
        <v>4318.018436465026</v>
      </c>
      <c r="O207" s="134">
        <v>167.50966217676523</v>
      </c>
      <c r="Q207" s="134">
        <v>23.78640776699029</v>
      </c>
      <c r="R207" s="134">
        <v>3851.7180426790965</v>
      </c>
      <c r="T207">
        <f>N207*$G$20</f>
        <v>3025.1644856622033</v>
      </c>
      <c r="V207" s="78">
        <f t="shared" si="13"/>
        <v>-87.83551433779667</v>
      </c>
    </row>
    <row r="208" spans="13:22" ht="12.75">
      <c r="M208" s="134">
        <v>26</v>
      </c>
      <c r="N208" s="134">
        <v>4336.587996471971</v>
      </c>
      <c r="O208" s="134">
        <v>385.29119811448254</v>
      </c>
      <c r="Q208" s="134">
        <v>24.75728155339806</v>
      </c>
      <c r="R208" s="134">
        <v>3858.8392567676365</v>
      </c>
      <c r="T208">
        <f>N208*$G$21</f>
        <v>2790.3483797387653</v>
      </c>
      <c r="V208" s="78">
        <f t="shared" si="13"/>
        <v>-215.6516202612347</v>
      </c>
    </row>
    <row r="209" spans="13:22" ht="12.75">
      <c r="M209" s="134">
        <v>27</v>
      </c>
      <c r="N209" s="134">
        <v>4355.1575564789155</v>
      </c>
      <c r="O209" s="134">
        <v>786.6089532162232</v>
      </c>
      <c r="Q209" s="134">
        <v>25.728155339805824</v>
      </c>
      <c r="R209" s="134">
        <v>3884.6331497712235</v>
      </c>
      <c r="T209">
        <f>N209*$G$22</f>
        <v>3452.7648979827327</v>
      </c>
      <c r="V209" s="78">
        <f t="shared" si="13"/>
        <v>-594.2351020172673</v>
      </c>
    </row>
    <row r="210" spans="13:22" ht="12.75">
      <c r="M210" s="134">
        <v>28</v>
      </c>
      <c r="N210" s="134">
        <v>4373.72711648586</v>
      </c>
      <c r="O210" s="134">
        <v>-204.87837167527414</v>
      </c>
      <c r="Q210" s="134">
        <v>26.699029126213592</v>
      </c>
      <c r="R210" s="134">
        <v>3978.624104255235</v>
      </c>
      <c r="T210">
        <f>N210*$G$23</f>
        <v>3717.957368097258</v>
      </c>
      <c r="V210" s="78">
        <f t="shared" si="13"/>
        <v>194.95736809725804</v>
      </c>
    </row>
    <row r="211" spans="13:22" ht="12.75">
      <c r="M211" s="134">
        <v>29</v>
      </c>
      <c r="N211" s="134">
        <v>4392.296676492805</v>
      </c>
      <c r="O211" s="134">
        <v>141.97691337255583</v>
      </c>
      <c r="Q211" s="134">
        <v>27.66990291262136</v>
      </c>
      <c r="R211" s="134">
        <v>4021.2470608779668</v>
      </c>
      <c r="T211">
        <f>N211*$G$24</f>
        <v>3855.2461176241413</v>
      </c>
      <c r="V211" s="78">
        <f t="shared" si="13"/>
        <v>-81.75388237585867</v>
      </c>
    </row>
    <row r="212" spans="13:22" ht="12.75">
      <c r="M212" s="134">
        <v>30</v>
      </c>
      <c r="N212" s="134">
        <v>4410.866236499749</v>
      </c>
      <c r="O212" s="134">
        <v>239.81565092823075</v>
      </c>
      <c r="Q212" s="134">
        <v>28.640776699029125</v>
      </c>
      <c r="R212" s="134">
        <v>4056.1392861152076</v>
      </c>
      <c r="T212">
        <f>N212*$G$25</f>
        <v>3814.6564422425126</v>
      </c>
      <c r="V212" s="78">
        <f t="shared" si="13"/>
        <v>-173.34355775748736</v>
      </c>
    </row>
    <row r="213" spans="13:22" ht="12.75">
      <c r="M213" s="134">
        <v>31</v>
      </c>
      <c r="N213" s="134">
        <v>4429.435796506694</v>
      </c>
      <c r="O213" s="134">
        <v>-100.0879040158843</v>
      </c>
      <c r="Q213" s="134">
        <v>29.611650485436893</v>
      </c>
      <c r="R213" s="134">
        <v>4168.848744810586</v>
      </c>
      <c r="T213">
        <f>N213*$G$26</f>
        <v>3356.1286518738407</v>
      </c>
      <c r="V213" s="78">
        <f t="shared" si="13"/>
        <v>96.12865187384068</v>
      </c>
    </row>
    <row r="214" spans="13:22" ht="12.75">
      <c r="M214" s="134">
        <v>32</v>
      </c>
      <c r="N214" s="134">
        <v>4448.005356513639</v>
      </c>
      <c r="O214" s="134">
        <v>-1151.0549711334502</v>
      </c>
      <c r="Q214" s="134">
        <v>30.582524271844658</v>
      </c>
      <c r="R214" s="134">
        <v>4193.486584496489</v>
      </c>
      <c r="T214">
        <f>N214*$G$27</f>
        <v>2139.098002470673</v>
      </c>
      <c r="V214" s="78">
        <f t="shared" si="13"/>
        <v>566.0980024706728</v>
      </c>
    </row>
    <row r="215" spans="13:22" ht="12.75">
      <c r="M215" s="134">
        <v>33</v>
      </c>
      <c r="N215" s="134">
        <v>4466.574916520583</v>
      </c>
      <c r="O215" s="134">
        <v>-722.5405732522481</v>
      </c>
      <c r="Q215" s="134">
        <v>31.553398058252426</v>
      </c>
      <c r="R215" s="134">
        <v>4197.225950743514</v>
      </c>
      <c r="T215">
        <f>N215*$G$28</f>
        <v>4223.403145716976</v>
      </c>
      <c r="V215" s="78">
        <f t="shared" si="13"/>
        <v>694.4031457169758</v>
      </c>
    </row>
    <row r="216" spans="13:22" ht="12.75">
      <c r="M216" s="134">
        <v>34</v>
      </c>
      <c r="N216" s="134">
        <v>4485.144476527528</v>
      </c>
      <c r="O216" s="134">
        <v>9.359628751004493</v>
      </c>
      <c r="Q216" s="134">
        <v>32.52427184466019</v>
      </c>
      <c r="R216" s="134">
        <v>4228.267591861977</v>
      </c>
      <c r="T216">
        <f>N216*$G$29</f>
        <v>5217.31891357307</v>
      </c>
      <c r="V216" s="78">
        <f t="shared" si="13"/>
        <v>6.318913573069949</v>
      </c>
    </row>
    <row r="217" spans="13:22" ht="12.75">
      <c r="M217" s="134">
        <v>35</v>
      </c>
      <c r="N217" s="134">
        <v>4503.714036534473</v>
      </c>
      <c r="O217" s="134">
        <v>-73.58184440236437</v>
      </c>
      <c r="Q217" s="134">
        <v>33.49514563106796</v>
      </c>
      <c r="R217" s="134">
        <v>4329.3478924908095</v>
      </c>
      <c r="T217">
        <f>N217*$G$30</f>
        <v>7766.56644367205</v>
      </c>
      <c r="V217" s="78">
        <f t="shared" si="13"/>
        <v>152.5664436720499</v>
      </c>
    </row>
    <row r="218" spans="13:22" ht="12.75">
      <c r="M218" s="134">
        <v>36</v>
      </c>
      <c r="N218" s="134">
        <v>4522.283596541418</v>
      </c>
      <c r="O218" s="134">
        <v>-328.79701204492903</v>
      </c>
      <c r="Q218" s="134">
        <v>34.46601941747573</v>
      </c>
      <c r="R218" s="134">
        <v>4348.848634831497</v>
      </c>
      <c r="T218">
        <f>N218*$G$31</f>
        <v>9964.70020461319</v>
      </c>
      <c r="V218" s="78">
        <f t="shared" si="13"/>
        <v>710.7002046131893</v>
      </c>
    </row>
    <row r="219" spans="13:22" ht="12.75">
      <c r="M219" s="134">
        <v>37</v>
      </c>
      <c r="N219" s="134">
        <v>4540.853156548363</v>
      </c>
      <c r="O219" s="134">
        <v>322.1912806235114</v>
      </c>
      <c r="Q219" s="134">
        <v>35.43689320388349</v>
      </c>
      <c r="R219" s="134">
        <v>4425.629947655859</v>
      </c>
      <c r="T219">
        <f>N219*$G$20</f>
        <v>3181.2804660099982</v>
      </c>
      <c r="V219" s="78">
        <f t="shared" si="13"/>
        <v>-193.71953399000176</v>
      </c>
    </row>
    <row r="220" spans="13:22" ht="12.75">
      <c r="M220" s="134">
        <v>38</v>
      </c>
      <c r="N220" s="134">
        <v>4559.4227165553075</v>
      </c>
      <c r="O220" s="134">
        <v>291.263561848873</v>
      </c>
      <c r="Q220" s="134">
        <v>36.407766990291265</v>
      </c>
      <c r="R220" s="134">
        <v>4430.132192132109</v>
      </c>
      <c r="T220">
        <f>N220*$G$21</f>
        <v>2933.729881656848</v>
      </c>
      <c r="V220" s="78">
        <f t="shared" si="13"/>
        <v>-154.2701183431518</v>
      </c>
    </row>
    <row r="221" spans="13:22" ht="12.75">
      <c r="M221" s="134">
        <v>39</v>
      </c>
      <c r="N221" s="134">
        <v>4577.992276562251</v>
      </c>
      <c r="O221" s="134">
        <v>145.77542372105108</v>
      </c>
      <c r="Q221" s="134">
        <v>37.37864077669903</v>
      </c>
      <c r="R221" s="134">
        <v>4485.528098641791</v>
      </c>
      <c r="T221">
        <f>N221*$G$22</f>
        <v>3629.4280587473677</v>
      </c>
      <c r="V221" s="78">
        <f t="shared" si="13"/>
        <v>-88.57194125263231</v>
      </c>
    </row>
    <row r="222" spans="13:22" ht="12.75">
      <c r="M222" s="134">
        <v>40</v>
      </c>
      <c r="N222" s="134">
        <v>4596.561836569196</v>
      </c>
      <c r="O222" s="134">
        <v>744.9605120186507</v>
      </c>
      <c r="Q222" s="134">
        <v>38.349514563106794</v>
      </c>
      <c r="R222" s="134">
        <v>4494.504105278533</v>
      </c>
      <c r="T222">
        <f>N222*$G$23</f>
        <v>3907.3816205337916</v>
      </c>
      <c r="V222" s="78">
        <f t="shared" si="13"/>
        <v>-606.6183794662084</v>
      </c>
    </row>
    <row r="223" spans="13:22" ht="12.75">
      <c r="M223" s="134">
        <v>41</v>
      </c>
      <c r="N223" s="134">
        <v>4615.131396576141</v>
      </c>
      <c r="O223" s="134">
        <v>602.1049158673659</v>
      </c>
      <c r="Q223" s="134">
        <v>39.32038834951456</v>
      </c>
      <c r="R223" s="134">
        <v>4534.273589865361</v>
      </c>
      <c r="T223">
        <f>N223*$G$24</f>
        <v>4050.834611013233</v>
      </c>
      <c r="V223" s="78">
        <f t="shared" si="13"/>
        <v>-479.1653889867671</v>
      </c>
    </row>
    <row r="224" spans="13:22" ht="12.75">
      <c r="M224" s="134">
        <v>42</v>
      </c>
      <c r="N224" s="134">
        <v>4633.700956583086</v>
      </c>
      <c r="O224" s="134">
        <v>659.540038160043</v>
      </c>
      <c r="Q224" s="134">
        <v>40.29126213592233</v>
      </c>
      <c r="R224" s="134">
        <v>4553.801658385272</v>
      </c>
      <c r="T224">
        <f>N224*$G$25</f>
        <v>4007.3709465925144</v>
      </c>
      <c r="V224" s="78">
        <f t="shared" si="13"/>
        <v>-531.6290534074856</v>
      </c>
    </row>
    <row r="225" spans="13:22" ht="12.75">
      <c r="M225" s="134">
        <v>43</v>
      </c>
      <c r="N225" s="134">
        <v>4652.270516590031</v>
      </c>
      <c r="O225" s="134">
        <v>212.269768745502</v>
      </c>
      <c r="Q225" s="134">
        <v>41.262135922330096</v>
      </c>
      <c r="R225" s="134">
        <v>4636.27098058549</v>
      </c>
      <c r="T225">
        <f>N225*$G$26</f>
        <v>3524.9677598464136</v>
      </c>
      <c r="V225" s="78">
        <f t="shared" si="13"/>
        <v>-138.03224015358637</v>
      </c>
    </row>
    <row r="226" spans="13:22" ht="12.75">
      <c r="M226" s="134">
        <v>44</v>
      </c>
      <c r="N226" s="134">
        <v>4670.840076596975</v>
      </c>
      <c r="O226" s="134">
        <v>5060.717863212442</v>
      </c>
      <c r="Q226" s="134">
        <v>42.23300970873786</v>
      </c>
      <c r="R226" s="134">
        <v>4648.349549470393</v>
      </c>
      <c r="T226">
        <f>N226*$G$27</f>
        <v>2246.26183578606</v>
      </c>
      <c r="V226" s="78">
        <f t="shared" si="13"/>
        <v>-2396.73816421394</v>
      </c>
    </row>
    <row r="227" spans="13:22" ht="12.75">
      <c r="M227" s="134">
        <v>45</v>
      </c>
      <c r="N227" s="134">
        <v>4689.40963660392</v>
      </c>
      <c r="O227" s="134">
        <v>338.3542491281969</v>
      </c>
      <c r="Q227" s="134">
        <v>43.20388349514563</v>
      </c>
      <c r="R227" s="134">
        <v>4650.68188742798</v>
      </c>
      <c r="T227">
        <f>N227*$G$28</f>
        <v>4434.106173286041</v>
      </c>
      <c r="V227" s="78">
        <f t="shared" si="13"/>
        <v>-304.89382671395924</v>
      </c>
    </row>
    <row r="228" spans="13:22" ht="12.75">
      <c r="M228" s="134">
        <v>46</v>
      </c>
      <c r="N228" s="134">
        <v>4707.979196610865</v>
      </c>
      <c r="O228" s="134">
        <v>-28.8994094037962</v>
      </c>
      <c r="Q228" s="134">
        <v>44.1747572815534</v>
      </c>
      <c r="R228" s="134">
        <v>4678.617369707093</v>
      </c>
      <c r="T228">
        <f>N228*$G$29</f>
        <v>5476.530139828073</v>
      </c>
      <c r="V228" s="78">
        <f t="shared" si="13"/>
        <v>51.530139828072606</v>
      </c>
    </row>
    <row r="229" spans="13:22" ht="12.75">
      <c r="M229" s="134">
        <v>47</v>
      </c>
      <c r="N229" s="134">
        <v>4726.548756617809</v>
      </c>
      <c r="O229" s="134">
        <v>110.87165911457214</v>
      </c>
      <c r="Q229" s="134">
        <v>45.14563106796116</v>
      </c>
      <c r="R229" s="134">
        <v>4679.079787207069</v>
      </c>
      <c r="T229">
        <f>N229*$G$30</f>
        <v>8150.840543991262</v>
      </c>
      <c r="V229" s="78">
        <f t="shared" si="13"/>
        <v>-163.15945600873783</v>
      </c>
    </row>
    <row r="230" spans="13:22" ht="12.75">
      <c r="M230" s="134">
        <v>48</v>
      </c>
      <c r="N230" s="134">
        <v>4745.118316624754</v>
      </c>
      <c r="O230" s="134">
        <v>81.42432563503644</v>
      </c>
      <c r="Q230" s="134">
        <v>46.116504854368934</v>
      </c>
      <c r="R230" s="134">
        <v>4721.879194586453</v>
      </c>
      <c r="T230">
        <f>N230*$G$31</f>
        <v>10455.709035308268</v>
      </c>
      <c r="V230" s="78">
        <f t="shared" si="13"/>
        <v>-195.29096469173237</v>
      </c>
    </row>
    <row r="231" spans="13:22" ht="12.75">
      <c r="M231" s="134">
        <v>49</v>
      </c>
      <c r="N231" s="134">
        <v>4763.687876631699</v>
      </c>
      <c r="O231" s="134">
        <v>471.1092908484252</v>
      </c>
      <c r="Q231" s="134">
        <v>47.0873786407767</v>
      </c>
      <c r="R231" s="134">
        <v>4723.7677002833025</v>
      </c>
      <c r="T231">
        <f>N231*$G$20</f>
        <v>3337.3964463577922</v>
      </c>
      <c r="V231" s="78">
        <f t="shared" si="13"/>
        <v>-295.60355364220777</v>
      </c>
    </row>
    <row r="232" spans="13:22" ht="12.75">
      <c r="M232" s="134">
        <v>50</v>
      </c>
      <c r="N232" s="134">
        <v>4782.257436638643</v>
      </c>
      <c r="O232" s="134">
        <v>1959.6938285526594</v>
      </c>
      <c r="Q232" s="134">
        <v>48.05825242718446</v>
      </c>
      <c r="R232" s="134">
        <v>4826.54264225979</v>
      </c>
      <c r="T232">
        <f>N232*$G$21</f>
        <v>3077.11138357493</v>
      </c>
      <c r="V232" s="78">
        <f t="shared" si="13"/>
        <v>-1214.8886164250698</v>
      </c>
    </row>
    <row r="233" spans="13:22" ht="12.75">
      <c r="M233" s="134">
        <v>51</v>
      </c>
      <c r="N233" s="134">
        <v>4800.826996645588</v>
      </c>
      <c r="O233" s="134">
        <v>476.88441459078604</v>
      </c>
      <c r="Q233" s="134">
        <v>49.029126213592235</v>
      </c>
      <c r="R233" s="134">
        <v>4837.420415732381</v>
      </c>
      <c r="T233">
        <f>N233*$G$22</f>
        <v>3806.0912195120036</v>
      </c>
      <c r="V233" s="78">
        <f t="shared" si="13"/>
        <v>-347.9087804879964</v>
      </c>
    </row>
    <row r="234" spans="13:22" ht="12.75">
      <c r="M234" s="134">
        <v>52</v>
      </c>
      <c r="N234" s="134">
        <v>4819.396556652533</v>
      </c>
      <c r="O234" s="134">
        <v>60.62962092307225</v>
      </c>
      <c r="Q234" s="134">
        <v>50</v>
      </c>
      <c r="R234" s="134">
        <v>4850.6862784041805</v>
      </c>
      <c r="T234">
        <f>N234*$G$23</f>
        <v>4096.805872970326</v>
      </c>
      <c r="V234" s="78">
        <f t="shared" si="13"/>
        <v>-27.194127029673837</v>
      </c>
    </row>
    <row r="235" spans="13:22" ht="12.75">
      <c r="M235" s="134">
        <v>53</v>
      </c>
      <c r="N235" s="134">
        <v>4837.966116659478</v>
      </c>
      <c r="O235" s="134">
        <v>514.0200078272719</v>
      </c>
      <c r="Q235" s="134">
        <v>50.970873786407765</v>
      </c>
      <c r="R235" s="134">
        <v>4863.044437171874</v>
      </c>
      <c r="T235">
        <f>N235*$G$24</f>
        <v>4246.423104402325</v>
      </c>
      <c r="V235" s="78">
        <f t="shared" si="13"/>
        <v>-400.5768955976746</v>
      </c>
    </row>
    <row r="236" spans="13:22" ht="12.75">
      <c r="M236" s="134">
        <v>54</v>
      </c>
      <c r="N236" s="134">
        <v>4856.535676666423</v>
      </c>
      <c r="O236" s="134">
        <v>688.5978174960755</v>
      </c>
      <c r="Q236" s="134">
        <v>51.94174757281554</v>
      </c>
      <c r="R236" s="134">
        <v>4864.540285335533</v>
      </c>
      <c r="T236">
        <f>N236*$G$25</f>
        <v>4200.085450942516</v>
      </c>
      <c r="V236" s="78">
        <f t="shared" si="13"/>
        <v>-554.9145490574838</v>
      </c>
    </row>
    <row r="237" spans="13:22" ht="12.75">
      <c r="M237" s="134">
        <v>55</v>
      </c>
      <c r="N237" s="134">
        <v>4875.1052366733675</v>
      </c>
      <c r="O237" s="134">
        <v>390.4973380892279</v>
      </c>
      <c r="Q237" s="134">
        <v>52.9126213592233</v>
      </c>
      <c r="R237" s="134">
        <v>4880.026177575605</v>
      </c>
      <c r="T237">
        <f>N237*$G$26</f>
        <v>3693.8068678189866</v>
      </c>
      <c r="V237" s="78">
        <f t="shared" si="13"/>
        <v>-271.1931321810134</v>
      </c>
    </row>
    <row r="238" spans="13:22" ht="12.75">
      <c r="M238" s="134">
        <v>56</v>
      </c>
      <c r="N238" s="134">
        <v>4893.674796680311</v>
      </c>
      <c r="O238" s="134">
        <v>-1282.3299053833853</v>
      </c>
      <c r="Q238" s="134">
        <v>53.883495145631066</v>
      </c>
      <c r="R238" s="134">
        <v>4966.926817459203</v>
      </c>
      <c r="T238">
        <f>N238*$G$27</f>
        <v>2353.425669101447</v>
      </c>
      <c r="V238" s="78">
        <f t="shared" si="13"/>
        <v>630.425669101447</v>
      </c>
    </row>
    <row r="239" spans="13:22" ht="12.75">
      <c r="M239" s="134">
        <v>57</v>
      </c>
      <c r="N239" s="134">
        <v>4912.244356687256</v>
      </c>
      <c r="O239" s="134">
        <v>443.3479824509013</v>
      </c>
      <c r="Q239" s="134">
        <v>54.85436893203884</v>
      </c>
      <c r="R239" s="134">
        <v>5012.194270853925</v>
      </c>
      <c r="T239">
        <f>N239*$G$28</f>
        <v>4644.809200855104</v>
      </c>
      <c r="V239" s="78">
        <f t="shared" si="13"/>
        <v>-403.1907991448961</v>
      </c>
    </row>
    <row r="240" spans="13:22" ht="12.75">
      <c r="M240" s="134">
        <v>58</v>
      </c>
      <c r="N240" s="134">
        <v>4930.813916694201</v>
      </c>
      <c r="O240" s="134">
        <v>1039.433140826045</v>
      </c>
      <c r="Q240" s="134">
        <v>55.8252427184466</v>
      </c>
      <c r="R240" s="134">
        <v>5027.763885732117</v>
      </c>
      <c r="T240">
        <f>N240*$G$29</f>
        <v>5735.741366083074</v>
      </c>
      <c r="V240" s="78">
        <f t="shared" si="13"/>
        <v>-1186.2586339169256</v>
      </c>
    </row>
    <row r="241" spans="13:22" ht="12.75">
      <c r="M241" s="134">
        <v>59</v>
      </c>
      <c r="N241" s="134">
        <v>4949.383476701146</v>
      </c>
      <c r="O241" s="134">
        <v>786.3983922295511</v>
      </c>
      <c r="Q241" s="134">
        <v>56.79611650485437</v>
      </c>
      <c r="R241" s="134">
        <v>5059.891351918838</v>
      </c>
      <c r="T241">
        <f>N241*$G$30</f>
        <v>8535.114644310475</v>
      </c>
      <c r="V241" s="78">
        <f t="shared" si="13"/>
        <v>-1322.8853556895247</v>
      </c>
    </row>
    <row r="242" spans="13:22" ht="12.75">
      <c r="M242" s="134">
        <v>60</v>
      </c>
      <c r="N242" s="134">
        <v>4967.953036708091</v>
      </c>
      <c r="O242" s="134">
        <v>166.73428649589823</v>
      </c>
      <c r="Q242" s="134">
        <v>57.76699029126213</v>
      </c>
      <c r="R242" s="134">
        <v>5134.687323203989</v>
      </c>
      <c r="T242">
        <f>N242*$G$31</f>
        <v>10946.71786600335</v>
      </c>
      <c r="V242" s="78">
        <f t="shared" si="13"/>
        <v>-384.2821339966504</v>
      </c>
    </row>
    <row r="243" spans="13:22" ht="12.75">
      <c r="M243" s="134">
        <v>61</v>
      </c>
      <c r="N243" s="134">
        <v>4986.522596715035</v>
      </c>
      <c r="O243" s="134">
        <v>800.1400580056297</v>
      </c>
      <c r="Q243" s="134">
        <v>58.737864077669904</v>
      </c>
      <c r="R243" s="134">
        <v>5141.766509695139</v>
      </c>
      <c r="T243">
        <f>N243*$G$20</f>
        <v>3493.5124267055867</v>
      </c>
      <c r="V243" s="78">
        <f t="shared" si="13"/>
        <v>-522.4875732944133</v>
      </c>
    </row>
    <row r="244" spans="13:22" ht="12.75">
      <c r="M244" s="134">
        <v>62</v>
      </c>
      <c r="N244" s="134">
        <v>5005.09215672198</v>
      </c>
      <c r="O244" s="134">
        <v>1210.6350465310452</v>
      </c>
      <c r="Q244" s="134">
        <v>59.70873786407767</v>
      </c>
      <c r="R244" s="134">
        <v>5217.236312443507</v>
      </c>
      <c r="T244">
        <f>N244*$G$21</f>
        <v>3220.492885493013</v>
      </c>
      <c r="V244" s="78">
        <f t="shared" si="13"/>
        <v>-736.5071145069869</v>
      </c>
    </row>
    <row r="245" spans="13:22" ht="12.75">
      <c r="M245" s="134">
        <v>63</v>
      </c>
      <c r="N245" s="134">
        <v>5023.661716728925</v>
      </c>
      <c r="O245" s="134">
        <v>706.3523575792233</v>
      </c>
      <c r="Q245" s="134">
        <v>60.679611650485434</v>
      </c>
      <c r="R245" s="134">
        <v>5234.797167480124</v>
      </c>
      <c r="T245">
        <f>N245*$G$22</f>
        <v>3982.7543802766395</v>
      </c>
      <c r="V245" s="78">
        <f t="shared" si="13"/>
        <v>-527.2456197233605</v>
      </c>
    </row>
    <row r="246" spans="13:22" ht="12.75">
      <c r="M246" s="134">
        <v>64</v>
      </c>
      <c r="N246" s="134">
        <v>5042.231276735869</v>
      </c>
      <c r="O246" s="134">
        <v>17.660075182969194</v>
      </c>
      <c r="Q246" s="134">
        <v>61.650485436893206</v>
      </c>
      <c r="R246" s="134">
        <v>5265.602574762595</v>
      </c>
      <c r="T246">
        <f>N246*$G$23</f>
        <v>4286.230125406859</v>
      </c>
      <c r="V246" s="78">
        <f t="shared" si="13"/>
        <v>10.23012540685886</v>
      </c>
    </row>
    <row r="247" spans="13:22" ht="12.75">
      <c r="M247" s="134">
        <v>65</v>
      </c>
      <c r="N247" s="134">
        <v>5060.800836742814</v>
      </c>
      <c r="O247" s="134">
        <v>650.51811985925</v>
      </c>
      <c r="Q247" s="134">
        <v>62.62135922330097</v>
      </c>
      <c r="R247" s="134">
        <v>5277.711411236374</v>
      </c>
      <c r="T247">
        <f>N247*$G$24</f>
        <v>4442.011597791417</v>
      </c>
      <c r="V247" s="78">
        <f t="shared" si="13"/>
        <v>-516.9884022085826</v>
      </c>
    </row>
    <row r="248" spans="13:22" ht="12.75">
      <c r="M248" s="134">
        <v>66</v>
      </c>
      <c r="N248" s="134">
        <v>5079.370396749759</v>
      </c>
      <c r="O248" s="134">
        <v>374.8019170668558</v>
      </c>
      <c r="Q248" s="134">
        <v>63.592233009708735</v>
      </c>
      <c r="R248" s="134">
        <v>5293.240994743129</v>
      </c>
      <c r="T248">
        <f>N248*$G$25</f>
        <v>4392.799955292518</v>
      </c>
      <c r="V248" s="78">
        <f aca="true" t="shared" si="14" ref="V248:V285">T248-C73</f>
        <v>-284.20004470748245</v>
      </c>
    </row>
    <row r="249" spans="13:22" ht="12.75">
      <c r="M249" s="134">
        <v>67</v>
      </c>
      <c r="N249" s="134">
        <v>5097.939956756703</v>
      </c>
      <c r="O249" s="134">
        <v>-419.3225870496108</v>
      </c>
      <c r="Q249" s="134">
        <v>64.5631067961165</v>
      </c>
      <c r="R249" s="134">
        <v>5341.522348587847</v>
      </c>
      <c r="T249">
        <f>N249*$G$26</f>
        <v>3862.645975791559</v>
      </c>
      <c r="V249" s="78">
        <f t="shared" si="14"/>
        <v>339.64597579155907</v>
      </c>
    </row>
    <row r="250" spans="13:22" ht="12.75">
      <c r="M250" s="134">
        <v>68</v>
      </c>
      <c r="N250" s="134">
        <v>5116.509516763648</v>
      </c>
      <c r="O250" s="134">
        <v>-1299.7602149344539</v>
      </c>
      <c r="Q250" s="134">
        <v>65.53398058252426</v>
      </c>
      <c r="R250" s="134">
        <v>5351.98612448675</v>
      </c>
      <c r="T250">
        <f>N250*$G$27</f>
        <v>2460.5895024168344</v>
      </c>
      <c r="V250" s="78">
        <f t="shared" si="14"/>
        <v>639.5895024168344</v>
      </c>
    </row>
    <row r="251" spans="13:22" ht="12.75">
      <c r="M251" s="134">
        <v>69</v>
      </c>
      <c r="N251" s="134">
        <v>5135.079076770593</v>
      </c>
      <c r="O251" s="134">
        <v>405.11569244086877</v>
      </c>
      <c r="Q251" s="134">
        <v>66.50485436893204</v>
      </c>
      <c r="R251" s="134">
        <v>5355.5923391381575</v>
      </c>
      <c r="T251">
        <f>N251*$G$28</f>
        <v>4855.512228424168</v>
      </c>
      <c r="V251" s="78">
        <f t="shared" si="14"/>
        <v>-366.4877715758321</v>
      </c>
    </row>
    <row r="252" spans="13:22" ht="12.75">
      <c r="M252" s="134">
        <v>70</v>
      </c>
      <c r="N252" s="134">
        <v>5153.648636777538</v>
      </c>
      <c r="O252" s="134">
        <v>773.4732614136101</v>
      </c>
      <c r="Q252" s="134">
        <v>67.47572815533981</v>
      </c>
      <c r="R252" s="134">
        <v>5445.419140240515</v>
      </c>
      <c r="T252">
        <f>N252*$G$29</f>
        <v>5994.952592338078</v>
      </c>
      <c r="V252" s="78">
        <f t="shared" si="14"/>
        <v>-877.0474076619221</v>
      </c>
    </row>
    <row r="253" spans="13:22" ht="12.75">
      <c r="M253" s="134">
        <v>71</v>
      </c>
      <c r="N253" s="134">
        <v>5172.218196784483</v>
      </c>
      <c r="O253" s="134">
        <v>1113.4027740065821</v>
      </c>
      <c r="Q253" s="134">
        <v>68.44660194174757</v>
      </c>
      <c r="R253" s="134">
        <v>5454.172313816614</v>
      </c>
      <c r="T253">
        <f>N253*$G$30</f>
        <v>8919.388744629689</v>
      </c>
      <c r="V253" s="78">
        <f t="shared" si="14"/>
        <v>-1883.6112553703115</v>
      </c>
    </row>
    <row r="254" spans="13:22" ht="12.75">
      <c r="M254" s="134">
        <v>72</v>
      </c>
      <c r="N254" s="134">
        <v>5190.7877567914275</v>
      </c>
      <c r="O254" s="134">
        <v>1115.30250794308</v>
      </c>
      <c r="Q254" s="134">
        <v>69.41747572815534</v>
      </c>
      <c r="R254" s="134">
        <v>5539.133835705293</v>
      </c>
      <c r="T254">
        <f>N254*$G$31</f>
        <v>11437.726696698432</v>
      </c>
      <c r="V254" s="78">
        <f t="shared" si="14"/>
        <v>-2478.2733033015684</v>
      </c>
    </row>
    <row r="255" spans="13:22" ht="12.75">
      <c r="M255" s="134">
        <v>73</v>
      </c>
      <c r="N255" s="134">
        <v>5209.357316798371</v>
      </c>
      <c r="O255" s="134">
        <v>-1406.8167924438303</v>
      </c>
      <c r="Q255" s="134">
        <v>70.3883495145631</v>
      </c>
      <c r="R255" s="134">
        <v>5540.194769211462</v>
      </c>
      <c r="T255">
        <f>N255*$G$20</f>
        <v>3649.6284070533807</v>
      </c>
      <c r="V255" s="78">
        <f t="shared" si="14"/>
        <v>1010.6284070533807</v>
      </c>
    </row>
    <row r="256" spans="13:22" ht="12.75">
      <c r="M256" s="134">
        <v>74</v>
      </c>
      <c r="N256" s="134">
        <v>5227.926876805316</v>
      </c>
      <c r="O256" s="134">
        <v>-674.1252184200439</v>
      </c>
      <c r="Q256" s="134">
        <v>71.35922330097087</v>
      </c>
      <c r="R256" s="134">
        <v>5540.720470602436</v>
      </c>
      <c r="T256">
        <f>N256*$G$21</f>
        <v>3363.874387411095</v>
      </c>
      <c r="V256" s="78">
        <f t="shared" si="14"/>
        <v>464.8743874110951</v>
      </c>
    </row>
    <row r="257" spans="13:22" ht="12.75">
      <c r="M257" s="134">
        <v>75</v>
      </c>
      <c r="N257" s="134">
        <v>5246.496436812261</v>
      </c>
      <c r="O257" s="134">
        <v>-1018.2288449502839</v>
      </c>
      <c r="Q257" s="134">
        <v>72.33009708737865</v>
      </c>
      <c r="R257" s="134">
        <v>5545.133494162498</v>
      </c>
      <c r="T257">
        <f>N257*$G$22</f>
        <v>4159.4175410412745</v>
      </c>
      <c r="V257" s="78">
        <f t="shared" si="14"/>
        <v>831.4175410412745</v>
      </c>
    </row>
    <row r="258" spans="13:22" ht="12.75">
      <c r="M258" s="134">
        <v>76</v>
      </c>
      <c r="N258" s="134">
        <v>5265.065996819206</v>
      </c>
      <c r="O258" s="134">
        <v>-839.436049163347</v>
      </c>
      <c r="Q258" s="134">
        <v>73.30097087378641</v>
      </c>
      <c r="R258" s="134">
        <v>5576.939461726591</v>
      </c>
      <c r="T258">
        <f>N258*$G$23</f>
        <v>4475.654377843393</v>
      </c>
      <c r="V258" s="78">
        <f t="shared" si="14"/>
        <v>735.6543778433934</v>
      </c>
    </row>
    <row r="259" spans="13:22" ht="12.75">
      <c r="M259" s="134">
        <v>77</v>
      </c>
      <c r="N259" s="134">
        <v>5283.635556826151</v>
      </c>
      <c r="O259" s="134">
        <v>-1910.283424564113</v>
      </c>
      <c r="Q259" s="134">
        <v>74.27184466019418</v>
      </c>
      <c r="R259" s="134">
        <v>5598.395691785136</v>
      </c>
      <c r="T259">
        <f>N259*$G$24</f>
        <v>4637.60009118051</v>
      </c>
      <c r="V259" s="78">
        <f t="shared" si="14"/>
        <v>1708.6000911805104</v>
      </c>
    </row>
    <row r="260" spans="13:22" ht="12.75">
      <c r="M260" s="134">
        <v>78</v>
      </c>
      <c r="N260" s="134">
        <v>5302.205116833095</v>
      </c>
      <c r="O260" s="134">
        <v>-653.8555673627025</v>
      </c>
      <c r="Q260" s="134">
        <v>75.24271844660194</v>
      </c>
      <c r="R260" s="134">
        <v>5600.263822893787</v>
      </c>
      <c r="T260">
        <f>N260*$G$25</f>
        <v>4585.51445964252</v>
      </c>
      <c r="V260" s="78">
        <f t="shared" si="14"/>
        <v>599.5144596425198</v>
      </c>
    </row>
    <row r="261" spans="13:22" ht="12.75">
      <c r="M261" s="134">
        <v>79</v>
      </c>
      <c r="N261" s="134">
        <v>5320.77467684004</v>
      </c>
      <c r="O261" s="134">
        <v>279.4891460537465</v>
      </c>
      <c r="Q261" s="134">
        <v>76.2135922330097</v>
      </c>
      <c r="R261" s="134">
        <v>5600.670198463952</v>
      </c>
      <c r="T261">
        <f>N261*$G$26</f>
        <v>4031.485083764132</v>
      </c>
      <c r="V261" s="78">
        <f t="shared" si="14"/>
        <v>-185.514916235868</v>
      </c>
    </row>
    <row r="262" spans="13:22" ht="12.75">
      <c r="M262" s="134">
        <v>80</v>
      </c>
      <c r="N262" s="134">
        <v>5339.344236846985</v>
      </c>
      <c r="O262" s="134">
        <v>-1707.0397118222768</v>
      </c>
      <c r="Q262" s="134">
        <v>77.18446601941747</v>
      </c>
      <c r="R262" s="134">
        <v>5658.251885105456</v>
      </c>
      <c r="T262">
        <f>N262*$G$27</f>
        <v>2567.753335732222</v>
      </c>
      <c r="V262" s="78">
        <f t="shared" si="14"/>
        <v>834.7533357322218</v>
      </c>
    </row>
    <row r="263" spans="13:22" ht="12.75">
      <c r="M263" s="134">
        <v>81</v>
      </c>
      <c r="N263" s="134">
        <v>5357.91379685393</v>
      </c>
      <c r="O263" s="134">
        <v>181.22003885136292</v>
      </c>
      <c r="Q263" s="134">
        <v>78.15533980582524</v>
      </c>
      <c r="R263" s="134">
        <v>5668.508686173082</v>
      </c>
      <c r="T263">
        <f>N263*$G$28</f>
        <v>5066.215255993232</v>
      </c>
      <c r="V263" s="78">
        <f t="shared" si="14"/>
        <v>-154.78474400676805</v>
      </c>
    </row>
    <row r="264" spans="13:22" ht="12.75">
      <c r="M264" s="134">
        <v>82</v>
      </c>
      <c r="N264" s="134">
        <v>5376.483356860874</v>
      </c>
      <c r="O264" s="134">
        <v>164.2371137415621</v>
      </c>
      <c r="Q264" s="134">
        <v>79.12621359223301</v>
      </c>
      <c r="R264" s="134">
        <v>5699.7702895825405</v>
      </c>
      <c r="T264">
        <f>N264*$G$29</f>
        <v>6254.16381859308</v>
      </c>
      <c r="V264" s="78">
        <f t="shared" si="14"/>
        <v>-169.83618140692033</v>
      </c>
    </row>
    <row r="265" spans="13:22" ht="12.75">
      <c r="M265" s="134">
        <v>83</v>
      </c>
      <c r="N265" s="134">
        <v>5395.052916867819</v>
      </c>
      <c r="O265" s="134">
        <v>331.4195069520147</v>
      </c>
      <c r="Q265" s="134">
        <v>80.09708737864078</v>
      </c>
      <c r="R265" s="134">
        <v>5711.318956602064</v>
      </c>
      <c r="T265">
        <f>N265*$G$30</f>
        <v>9303.662844948902</v>
      </c>
      <c r="V265" s="78">
        <f t="shared" si="14"/>
        <v>-538.3371550510983</v>
      </c>
    </row>
    <row r="266" spans="13:22" ht="12.75">
      <c r="M266" s="134">
        <v>84</v>
      </c>
      <c r="N266" s="134">
        <v>5413.622476874763</v>
      </c>
      <c r="O266" s="134">
        <v>511.3653221625809</v>
      </c>
      <c r="Q266" s="134">
        <v>81.06796116504854</v>
      </c>
      <c r="R266" s="134">
        <v>5726.472423819833</v>
      </c>
      <c r="T266">
        <f>N266*$G$31</f>
        <v>11928.73552739351</v>
      </c>
      <c r="V266" s="78">
        <f t="shared" si="14"/>
        <v>-1146.26447260649</v>
      </c>
    </row>
    <row r="267" spans="13:22" ht="12.75">
      <c r="M267" s="134">
        <v>85</v>
      </c>
      <c r="N267" s="134">
        <v>5432.192036881708</v>
      </c>
      <c r="O267" s="134">
        <v>236.31664929137423</v>
      </c>
      <c r="Q267" s="134">
        <v>82.03883495145631</v>
      </c>
      <c r="R267" s="134">
        <v>5730.014074308148</v>
      </c>
      <c r="T267">
        <f>N267*$G$20</f>
        <v>3805.744387401175</v>
      </c>
      <c r="V267" s="78">
        <f t="shared" si="14"/>
        <v>-128.25561259882488</v>
      </c>
    </row>
    <row r="268" spans="13:22" ht="12.75">
      <c r="M268" s="134">
        <v>86</v>
      </c>
      <c r="N268" s="134">
        <v>5450.761596888653</v>
      </c>
      <c r="O268" s="134">
        <v>-483.83477942944955</v>
      </c>
      <c r="Q268" s="134">
        <v>83.00970873786407</v>
      </c>
      <c r="R268" s="134">
        <v>5735.781868930697</v>
      </c>
      <c r="T268">
        <f>N268*$G$21</f>
        <v>3507.2558893291775</v>
      </c>
      <c r="V268" s="78">
        <f t="shared" si="14"/>
        <v>345.25588932917753</v>
      </c>
    </row>
    <row r="269" spans="13:22" ht="12.75">
      <c r="M269" s="134">
        <v>87</v>
      </c>
      <c r="N269" s="134">
        <v>5469.331156895598</v>
      </c>
      <c r="O269" s="134">
        <v>-23.91201665508288</v>
      </c>
      <c r="Q269" s="134">
        <v>83.98058252427184</v>
      </c>
      <c r="R269" s="134">
        <v>5769.885461168441</v>
      </c>
      <c r="T269">
        <f>N269*$G$22</f>
        <v>4336.08070180591</v>
      </c>
      <c r="V269" s="78">
        <f t="shared" si="14"/>
        <v>50.080701805910394</v>
      </c>
    </row>
    <row r="270" spans="13:22" ht="12.75">
      <c r="M270" s="134">
        <v>88</v>
      </c>
      <c r="N270" s="134">
        <v>5487.900716902543</v>
      </c>
      <c r="O270" s="134">
        <v>281.98474426589837</v>
      </c>
      <c r="Q270" s="134">
        <v>84.95145631067962</v>
      </c>
      <c r="R270" s="134">
        <v>5781.573132111789</v>
      </c>
      <c r="T270">
        <f>N270*$G$23</f>
        <v>4665.078630279928</v>
      </c>
      <c r="V270" s="78">
        <f t="shared" si="14"/>
        <v>-210.9213697200721</v>
      </c>
    </row>
    <row r="271" spans="13:22" ht="12.75">
      <c r="M271" s="134">
        <v>89</v>
      </c>
      <c r="N271" s="134">
        <v>5506.470276909487</v>
      </c>
      <c r="O271" s="134">
        <v>275.1028552023017</v>
      </c>
      <c r="Q271" s="134">
        <v>85.92233009708738</v>
      </c>
      <c r="R271" s="134">
        <v>5786.662654720665</v>
      </c>
      <c r="T271">
        <f>N271*$G$24</f>
        <v>4833.188584569602</v>
      </c>
      <c r="V271" s="78">
        <f t="shared" si="14"/>
        <v>-186.81141543039757</v>
      </c>
    </row>
    <row r="272" spans="13:22" ht="12.75">
      <c r="M272" s="134">
        <v>90</v>
      </c>
      <c r="N272" s="134">
        <v>5525.039836916431</v>
      </c>
      <c r="O272" s="134">
        <v>133.21204818902424</v>
      </c>
      <c r="Q272" s="134">
        <v>86.89320388349515</v>
      </c>
      <c r="R272" s="134">
        <v>5815.138451908735</v>
      </c>
      <c r="T272">
        <f>N272*$G$25</f>
        <v>4778.228963992521</v>
      </c>
      <c r="V272" s="78">
        <f t="shared" si="14"/>
        <v>-73.77103600747887</v>
      </c>
    </row>
    <row r="273" spans="13:22" ht="12.75">
      <c r="M273" s="134">
        <v>91</v>
      </c>
      <c r="N273" s="134">
        <v>5543.609396923376</v>
      </c>
      <c r="O273" s="134">
        <v>607.783068726143</v>
      </c>
      <c r="Q273" s="134">
        <v>87.86407766990291</v>
      </c>
      <c r="R273" s="134">
        <v>5924.987799037344</v>
      </c>
      <c r="T273">
        <f>N273*$G$26</f>
        <v>4200.324191736705</v>
      </c>
      <c r="V273" s="78">
        <f t="shared" si="14"/>
        <v>-431.67580826329504</v>
      </c>
    </row>
    <row r="274" spans="13:22" ht="12.75">
      <c r="M274" s="134">
        <v>92</v>
      </c>
      <c r="N274" s="134">
        <v>5562.178956930321</v>
      </c>
      <c r="O274" s="134">
        <v>-2126.894988946768</v>
      </c>
      <c r="Q274" s="134">
        <v>88.83495145631068</v>
      </c>
      <c r="R274" s="134">
        <v>5927.121898191148</v>
      </c>
      <c r="T274">
        <f>N274*$G$27</f>
        <v>2674.9171690476087</v>
      </c>
      <c r="V274" s="78">
        <f t="shared" si="14"/>
        <v>1035.9171690476087</v>
      </c>
    </row>
    <row r="275" spans="13:22" ht="12.75">
      <c r="M275" s="134">
        <v>93</v>
      </c>
      <c r="N275" s="134">
        <v>5580.748516937266</v>
      </c>
      <c r="O275" s="134">
        <v>711.6481081476013</v>
      </c>
      <c r="Q275" s="134">
        <v>89.80582524271844</v>
      </c>
      <c r="R275" s="134">
        <v>5970.247057520246</v>
      </c>
      <c r="T275">
        <f>N275*$G$28</f>
        <v>5276.918283562295</v>
      </c>
      <c r="V275" s="78">
        <f t="shared" si="14"/>
        <v>-654.0817164377049</v>
      </c>
    </row>
    <row r="276" spans="13:22" ht="12.75">
      <c r="M276" s="134">
        <v>94</v>
      </c>
      <c r="N276" s="134">
        <v>5599.318076944211</v>
      </c>
      <c r="O276" s="134">
        <v>421.81666858436984</v>
      </c>
      <c r="Q276" s="134">
        <v>90.77669902912622</v>
      </c>
      <c r="R276" s="134">
        <v>6021.13474552858</v>
      </c>
      <c r="T276">
        <f>N276*$G$29</f>
        <v>6513.375044848082</v>
      </c>
      <c r="V276" s="78">
        <f t="shared" si="14"/>
        <v>-467.6249551519177</v>
      </c>
    </row>
    <row r="277" spans="13:22" ht="12.75">
      <c r="M277" s="134">
        <v>95</v>
      </c>
      <c r="N277" s="134">
        <v>5617.887636951155</v>
      </c>
      <c r="O277" s="134">
        <v>-40.94817522456469</v>
      </c>
      <c r="Q277" s="134">
        <v>91.74757281553399</v>
      </c>
      <c r="R277" s="134">
        <v>6117.871808322276</v>
      </c>
      <c r="T277">
        <f>N277*$G$30</f>
        <v>9687.936945268115</v>
      </c>
      <c r="V277" s="78">
        <f t="shared" si="14"/>
        <v>102.93694526811487</v>
      </c>
    </row>
    <row r="278" spans="13:22" ht="12.75">
      <c r="M278" s="134">
        <v>96</v>
      </c>
      <c r="N278" s="134">
        <v>5636.4571969581</v>
      </c>
      <c r="O278" s="134">
        <v>63.31309262444029</v>
      </c>
      <c r="Q278" s="134">
        <v>92.71844660194175</v>
      </c>
      <c r="R278" s="134">
        <v>6151.392465649519</v>
      </c>
      <c r="T278">
        <f>N278*$G$31</f>
        <v>12419.744358088592</v>
      </c>
      <c r="V278" s="78">
        <f t="shared" si="14"/>
        <v>-158.25564191140802</v>
      </c>
    </row>
    <row r="279" spans="13:22" ht="12.75">
      <c r="M279" s="134">
        <v>97</v>
      </c>
      <c r="N279" s="134">
        <v>5655.026756965045</v>
      </c>
      <c r="O279" s="134">
        <v>610.015380167787</v>
      </c>
      <c r="Q279" s="134">
        <v>93.68932038834951</v>
      </c>
      <c r="R279" s="134">
        <v>6215.727203253025</v>
      </c>
      <c r="T279">
        <f>N279*$G$20</f>
        <v>3961.86036774897</v>
      </c>
      <c r="V279" s="78">
        <f t="shared" si="14"/>
        <v>-386.13963225103</v>
      </c>
    </row>
    <row r="280" spans="13:22" ht="12.75">
      <c r="M280" s="134">
        <v>98</v>
      </c>
      <c r="N280" s="134">
        <v>5673.59631697199</v>
      </c>
      <c r="O280" s="134">
        <v>-75.20062518685427</v>
      </c>
      <c r="Q280" s="134">
        <v>94.66019417475728</v>
      </c>
      <c r="R280" s="134">
        <v>6265.042137132832</v>
      </c>
      <c r="T280">
        <f>N280*$G$21</f>
        <v>3650.6373912472604</v>
      </c>
      <c r="V280" s="78">
        <f t="shared" si="14"/>
        <v>86.63739124726044</v>
      </c>
    </row>
    <row r="281" spans="13:22" ht="12.75">
      <c r="M281" s="134">
        <v>99</v>
      </c>
      <c r="N281" s="134">
        <v>5692.165876978934</v>
      </c>
      <c r="O281" s="134">
        <v>122.97257492980134</v>
      </c>
      <c r="Q281" s="134">
        <v>95.63106796116504</v>
      </c>
      <c r="R281" s="134">
        <v>6285.620970791065</v>
      </c>
      <c r="T281">
        <f>N281*$G$22</f>
        <v>4512.743862570545</v>
      </c>
      <c r="V281" s="78">
        <f t="shared" si="14"/>
        <v>-64.25613742945461</v>
      </c>
    </row>
    <row r="282" spans="13:22" ht="12.75">
      <c r="M282" s="134">
        <v>100</v>
      </c>
      <c r="N282" s="134">
        <v>5710.735436985879</v>
      </c>
      <c r="O282" s="134">
        <v>-110.0652385219264</v>
      </c>
      <c r="Q282" s="134">
        <v>96.60194174757281</v>
      </c>
      <c r="R282" s="134">
        <v>6292.396625084867</v>
      </c>
      <c r="T282">
        <f>N282*$G$23</f>
        <v>4854.502882716461</v>
      </c>
      <c r="V282" s="78">
        <f t="shared" si="14"/>
        <v>121.50288271646059</v>
      </c>
    </row>
    <row r="283" spans="13:22" ht="12.75">
      <c r="M283" s="134">
        <v>101</v>
      </c>
      <c r="N283" s="134">
        <v>5729.304996992823</v>
      </c>
      <c r="O283" s="134">
        <v>388.5668113294523</v>
      </c>
      <c r="Q283" s="134">
        <v>97.57281553398059</v>
      </c>
      <c r="R283" s="134">
        <v>6306.090264734507</v>
      </c>
      <c r="T283">
        <f>N283*$G$24</f>
        <v>5028.7770779586945</v>
      </c>
      <c r="V283" s="78">
        <f t="shared" si="14"/>
        <v>-283.22292204130554</v>
      </c>
    </row>
    <row r="284" spans="13:22" ht="12.75">
      <c r="M284" s="134">
        <v>102</v>
      </c>
      <c r="N284" s="134">
        <v>5747.874556999768</v>
      </c>
      <c r="O284" s="134">
        <v>-735.6802861458427</v>
      </c>
      <c r="Q284" s="134">
        <v>98.54368932038835</v>
      </c>
      <c r="R284" s="134">
        <v>6741.951265191303</v>
      </c>
      <c r="T284">
        <f>N284*$G$25</f>
        <v>4970.9434683425225</v>
      </c>
      <c r="V284" s="78">
        <f t="shared" si="14"/>
        <v>672.9434683425225</v>
      </c>
    </row>
    <row r="285" spans="13:22" ht="13.5" thickBot="1">
      <c r="M285" s="136">
        <v>103</v>
      </c>
      <c r="N285" s="136">
        <v>5766.444117006713</v>
      </c>
      <c r="O285" s="136">
        <v>-3866.046315118876</v>
      </c>
      <c r="Q285" s="136">
        <v>99.51456310679612</v>
      </c>
      <c r="R285" s="136">
        <v>9731.557939809418</v>
      </c>
      <c r="T285">
        <f>N285*$G$26</f>
        <v>4369.163299709277</v>
      </c>
      <c r="V285" s="78">
        <f t="shared" si="14"/>
        <v>2938.1632997092775</v>
      </c>
    </row>
    <row r="286" spans="13:20" ht="12.75">
      <c r="M286">
        <v>104</v>
      </c>
      <c r="N286">
        <f>$N$175+(M286*$N$176)</f>
        <v>5785.013677013658</v>
      </c>
      <c r="T286">
        <f>N286*$G$27</f>
        <v>2782.081002362996</v>
      </c>
    </row>
    <row r="287" spans="13:20" ht="12.75">
      <c r="M287">
        <f>M286+1</f>
        <v>105</v>
      </c>
      <c r="N287">
        <f aca="true" t="shared" si="15" ref="N287:N346">$N$175+(M287*$N$176)</f>
        <v>5803.583237020603</v>
      </c>
      <c r="T287">
        <f>N287*$G$28</f>
        <v>5487.621311131359</v>
      </c>
    </row>
    <row r="288" spans="13:20" ht="12.75">
      <c r="M288">
        <f aca="true" t="shared" si="16" ref="M288:M346">M287+1</f>
        <v>106</v>
      </c>
      <c r="N288">
        <f t="shared" si="15"/>
        <v>5822.152797027547</v>
      </c>
      <c r="T288">
        <f>N288*$G$29</f>
        <v>6772.586271103086</v>
      </c>
    </row>
    <row r="289" spans="13:20" ht="12.75">
      <c r="M289">
        <f t="shared" si="16"/>
        <v>107</v>
      </c>
      <c r="N289">
        <f t="shared" si="15"/>
        <v>5840.722357034492</v>
      </c>
      <c r="T289">
        <f>N289*$G$30</f>
        <v>10072.211045587328</v>
      </c>
    </row>
    <row r="290" spans="13:20" ht="12.75">
      <c r="M290">
        <f t="shared" si="16"/>
        <v>108</v>
      </c>
      <c r="N290">
        <f t="shared" si="15"/>
        <v>5859.291917041436</v>
      </c>
      <c r="T290">
        <f>N290*$G$31</f>
        <v>12910.75318878367</v>
      </c>
    </row>
    <row r="291" spans="13:20" ht="12.75">
      <c r="M291">
        <f t="shared" si="16"/>
        <v>109</v>
      </c>
      <c r="N291">
        <f t="shared" si="15"/>
        <v>5877.861477048381</v>
      </c>
      <c r="T291">
        <f>N291*$G$20</f>
        <v>4117.976348096764</v>
      </c>
    </row>
    <row r="292" spans="13:20" ht="12.75">
      <c r="M292">
        <f t="shared" si="16"/>
        <v>110</v>
      </c>
      <c r="N292">
        <f t="shared" si="15"/>
        <v>5896.431037055326</v>
      </c>
      <c r="T292">
        <f>N292*$G$21</f>
        <v>3794.0188931653424</v>
      </c>
    </row>
    <row r="293" spans="13:20" ht="12.75">
      <c r="M293">
        <f t="shared" si="16"/>
        <v>111</v>
      </c>
      <c r="N293">
        <f t="shared" si="15"/>
        <v>5915.000597062271</v>
      </c>
      <c r="T293">
        <f>N293*$G$22</f>
        <v>4689.407023335181</v>
      </c>
    </row>
    <row r="294" spans="13:20" ht="12.75">
      <c r="M294">
        <f t="shared" si="16"/>
        <v>112</v>
      </c>
      <c r="N294">
        <f t="shared" si="15"/>
        <v>5933.570157069215</v>
      </c>
      <c r="T294">
        <f>N294*$G$23</f>
        <v>5043.927135152995</v>
      </c>
    </row>
    <row r="295" spans="13:20" ht="12.75">
      <c r="M295">
        <f t="shared" si="16"/>
        <v>113</v>
      </c>
      <c r="N295">
        <f t="shared" si="15"/>
        <v>5952.13971707616</v>
      </c>
      <c r="T295">
        <f>N295*$G$24</f>
        <v>5224.365571347787</v>
      </c>
    </row>
    <row r="296" spans="13:20" ht="12.75">
      <c r="M296">
        <f t="shared" si="16"/>
        <v>114</v>
      </c>
      <c r="N296">
        <f t="shared" si="15"/>
        <v>5970.709277083104</v>
      </c>
      <c r="T296">
        <f>N296*$G$25</f>
        <v>5163.657972692524</v>
      </c>
    </row>
    <row r="297" spans="13:20" ht="12.75">
      <c r="M297">
        <f t="shared" si="16"/>
        <v>115</v>
      </c>
      <c r="N297">
        <f t="shared" si="15"/>
        <v>5989.278837090049</v>
      </c>
      <c r="T297">
        <f>N297*$G$26</f>
        <v>4538.00240768185</v>
      </c>
    </row>
    <row r="298" spans="13:20" ht="12.75">
      <c r="M298">
        <f t="shared" si="16"/>
        <v>116</v>
      </c>
      <c r="N298">
        <f t="shared" si="15"/>
        <v>6007.848397096994</v>
      </c>
      <c r="T298">
        <f>N298*$G$27</f>
        <v>2889.2448356783825</v>
      </c>
    </row>
    <row r="299" spans="13:20" ht="12.75">
      <c r="M299">
        <f t="shared" si="16"/>
        <v>117</v>
      </c>
      <c r="N299">
        <f t="shared" si="15"/>
        <v>6026.4179571039385</v>
      </c>
      <c r="T299">
        <f>N299*$G$28</f>
        <v>5698.324338700422</v>
      </c>
    </row>
    <row r="300" spans="13:20" ht="12.75">
      <c r="M300">
        <f t="shared" si="16"/>
        <v>118</v>
      </c>
      <c r="N300">
        <f t="shared" si="15"/>
        <v>6044.987517110883</v>
      </c>
      <c r="T300">
        <f>N300*$G$29</f>
        <v>7031.797497358088</v>
      </c>
    </row>
    <row r="301" spans="13:20" ht="12.75">
      <c r="M301">
        <f t="shared" si="16"/>
        <v>119</v>
      </c>
      <c r="N301">
        <f t="shared" si="15"/>
        <v>6063.557077117828</v>
      </c>
      <c r="T301">
        <f>N301*$G$30</f>
        <v>10456.48514590654</v>
      </c>
    </row>
    <row r="302" spans="13:20" ht="12.75">
      <c r="M302">
        <f t="shared" si="16"/>
        <v>120</v>
      </c>
      <c r="N302">
        <f t="shared" si="15"/>
        <v>6082.126637124773</v>
      </c>
      <c r="T302">
        <f>N302*$G$31</f>
        <v>13401.762019478752</v>
      </c>
    </row>
    <row r="303" spans="13:20" ht="12.75">
      <c r="M303">
        <f t="shared" si="16"/>
        <v>121</v>
      </c>
      <c r="N303">
        <f t="shared" si="15"/>
        <v>6100.696197131718</v>
      </c>
      <c r="T303">
        <f>N303*$G$20</f>
        <v>4274.092328444559</v>
      </c>
    </row>
    <row r="304" spans="13:20" ht="12.75">
      <c r="M304">
        <f t="shared" si="16"/>
        <v>122</v>
      </c>
      <c r="N304">
        <f t="shared" si="15"/>
        <v>6119.265757138663</v>
      </c>
      <c r="T304">
        <f>N304*$G$21</f>
        <v>3937.4003950834253</v>
      </c>
    </row>
    <row r="305" spans="13:20" ht="12.75">
      <c r="M305">
        <f t="shared" si="16"/>
        <v>123</v>
      </c>
      <c r="N305">
        <f t="shared" si="15"/>
        <v>6137.835317145607</v>
      </c>
      <c r="T305">
        <f>N305*$G$22</f>
        <v>4866.070184099817</v>
      </c>
    </row>
    <row r="306" spans="13:20" ht="12.75">
      <c r="M306">
        <f t="shared" si="16"/>
        <v>124</v>
      </c>
      <c r="N306">
        <f t="shared" si="15"/>
        <v>6156.404877152552</v>
      </c>
      <c r="T306">
        <f>N306*$G$23</f>
        <v>5233.35138758953</v>
      </c>
    </row>
    <row r="307" spans="13:20" ht="12.75">
      <c r="M307">
        <f t="shared" si="16"/>
        <v>125</v>
      </c>
      <c r="N307">
        <f t="shared" si="15"/>
        <v>6174.974437159497</v>
      </c>
      <c r="T307">
        <f>N307*$G$24</f>
        <v>5419.954064736879</v>
      </c>
    </row>
    <row r="308" spans="13:20" ht="12.75">
      <c r="M308">
        <f t="shared" si="16"/>
        <v>126</v>
      </c>
      <c r="N308">
        <f t="shared" si="15"/>
        <v>6193.543997166441</v>
      </c>
      <c r="T308">
        <f>N308*$G$25</f>
        <v>5356.372477042526</v>
      </c>
    </row>
    <row r="309" spans="13:20" ht="12.75">
      <c r="M309">
        <f t="shared" si="16"/>
        <v>127</v>
      </c>
      <c r="N309">
        <f t="shared" si="15"/>
        <v>6212.113557173386</v>
      </c>
      <c r="T309">
        <f>N309*$G$26</f>
        <v>4706.841515654423</v>
      </c>
    </row>
    <row r="310" spans="13:20" ht="12.75">
      <c r="M310">
        <f t="shared" si="16"/>
        <v>128</v>
      </c>
      <c r="N310">
        <f t="shared" si="15"/>
        <v>6230.683117180331</v>
      </c>
      <c r="T310">
        <f>N310*$G$27</f>
        <v>2996.40866899377</v>
      </c>
    </row>
    <row r="311" spans="13:20" ht="12.75">
      <c r="M311">
        <f t="shared" si="16"/>
        <v>129</v>
      </c>
      <c r="N311">
        <f t="shared" si="15"/>
        <v>6249.252677187275</v>
      </c>
      <c r="T311">
        <f>N311*$G$28</f>
        <v>5909.027366269486</v>
      </c>
    </row>
    <row r="312" spans="13:20" ht="12.75">
      <c r="M312">
        <f t="shared" si="16"/>
        <v>130</v>
      </c>
      <c r="N312">
        <f t="shared" si="15"/>
        <v>6267.82223719422</v>
      </c>
      <c r="T312">
        <f>N312*$G$29</f>
        <v>7291.00872361309</v>
      </c>
    </row>
    <row r="313" spans="13:20" ht="12.75">
      <c r="M313">
        <f t="shared" si="16"/>
        <v>131</v>
      </c>
      <c r="N313">
        <f t="shared" si="15"/>
        <v>6286.391797201164</v>
      </c>
      <c r="T313">
        <f>N313*$G$30</f>
        <v>10840.759246225753</v>
      </c>
    </row>
    <row r="314" spans="13:20" ht="12.75">
      <c r="M314">
        <f t="shared" si="16"/>
        <v>132</v>
      </c>
      <c r="N314">
        <f t="shared" si="15"/>
        <v>6304.961357208109</v>
      </c>
      <c r="T314">
        <f>N314*$G$31</f>
        <v>13892.770850173833</v>
      </c>
    </row>
    <row r="315" spans="13:20" ht="12.75">
      <c r="M315">
        <f t="shared" si="16"/>
        <v>133</v>
      </c>
      <c r="N315">
        <f t="shared" si="15"/>
        <v>6323.530917215054</v>
      </c>
      <c r="T315">
        <f>N315*$G$20</f>
        <v>4430.208308792353</v>
      </c>
    </row>
    <row r="316" spans="13:20" ht="12.75">
      <c r="M316">
        <f t="shared" si="16"/>
        <v>134</v>
      </c>
      <c r="N316">
        <f t="shared" si="15"/>
        <v>6342.1004772219985</v>
      </c>
      <c r="T316">
        <f>N316*$G$21</f>
        <v>4080.7818970015073</v>
      </c>
    </row>
    <row r="317" spans="13:20" ht="12.75">
      <c r="M317">
        <f t="shared" si="16"/>
        <v>135</v>
      </c>
      <c r="N317">
        <f t="shared" si="15"/>
        <v>6360.670037228943</v>
      </c>
      <c r="T317">
        <f>N317*$G$22</f>
        <v>5042.733344864452</v>
      </c>
    </row>
    <row r="318" spans="13:20" ht="12.75">
      <c r="M318">
        <f t="shared" si="16"/>
        <v>136</v>
      </c>
      <c r="N318">
        <f t="shared" si="15"/>
        <v>6379.239597235888</v>
      </c>
      <c r="T318">
        <f>N318*$G$23</f>
        <v>5422.775640026062</v>
      </c>
    </row>
    <row r="319" spans="13:20" ht="12.75">
      <c r="M319">
        <f t="shared" si="16"/>
        <v>137</v>
      </c>
      <c r="N319">
        <f t="shared" si="15"/>
        <v>6397.809157242833</v>
      </c>
      <c r="T319">
        <f>N319*$G$24</f>
        <v>5615.5425581259715</v>
      </c>
    </row>
    <row r="320" spans="13:20" ht="12.75">
      <c r="M320">
        <f t="shared" si="16"/>
        <v>138</v>
      </c>
      <c r="N320">
        <f t="shared" si="15"/>
        <v>6416.378717249778</v>
      </c>
      <c r="T320">
        <f>N320*$G$25</f>
        <v>5549.086981392528</v>
      </c>
    </row>
    <row r="321" spans="13:20" ht="12.75">
      <c r="M321">
        <f t="shared" si="16"/>
        <v>139</v>
      </c>
      <c r="N321">
        <f t="shared" si="15"/>
        <v>6434.948277256723</v>
      </c>
      <c r="T321">
        <f>N321*$G$26</f>
        <v>4875.680623626996</v>
      </c>
    </row>
    <row r="322" spans="13:20" ht="12.75">
      <c r="M322">
        <f t="shared" si="16"/>
        <v>140</v>
      </c>
      <c r="N322">
        <f t="shared" si="15"/>
        <v>6453.517837263667</v>
      </c>
      <c r="T322">
        <f>N322*$G$27</f>
        <v>3103.5725023091572</v>
      </c>
    </row>
    <row r="323" spans="13:20" ht="12.75">
      <c r="M323">
        <f t="shared" si="16"/>
        <v>141</v>
      </c>
      <c r="N323">
        <f t="shared" si="15"/>
        <v>6472.087397270612</v>
      </c>
      <c r="T323">
        <f>N323*$G$28</f>
        <v>6119.73039383855</v>
      </c>
    </row>
    <row r="324" spans="13:20" ht="12.75">
      <c r="M324">
        <f t="shared" si="16"/>
        <v>142</v>
      </c>
      <c r="N324">
        <f t="shared" si="15"/>
        <v>6490.656957277557</v>
      </c>
      <c r="T324">
        <f>N324*$G$29</f>
        <v>7550.219949868094</v>
      </c>
    </row>
    <row r="325" spans="13:20" ht="12.75">
      <c r="M325">
        <f t="shared" si="16"/>
        <v>143</v>
      </c>
      <c r="N325">
        <f t="shared" si="15"/>
        <v>6509.226517284501</v>
      </c>
      <c r="T325">
        <f>N325*$G$30</f>
        <v>11225.033346544966</v>
      </c>
    </row>
    <row r="326" spans="13:20" ht="12.75">
      <c r="M326">
        <f t="shared" si="16"/>
        <v>144</v>
      </c>
      <c r="N326">
        <f t="shared" si="15"/>
        <v>6527.796077291446</v>
      </c>
      <c r="T326">
        <f>N326*$G$31</f>
        <v>14383.779680868915</v>
      </c>
    </row>
    <row r="327" spans="13:20" ht="12.75">
      <c r="M327">
        <f t="shared" si="16"/>
        <v>145</v>
      </c>
      <c r="N327">
        <f t="shared" si="15"/>
        <v>6546.3656372983905</v>
      </c>
      <c r="T327">
        <f>N327*$G$20</f>
        <v>4586.324289140147</v>
      </c>
    </row>
    <row r="328" spans="13:20" ht="12.75">
      <c r="M328">
        <f t="shared" si="16"/>
        <v>146</v>
      </c>
      <c r="N328">
        <f t="shared" si="15"/>
        <v>6564.935197305335</v>
      </c>
      <c r="T328">
        <f>N328*$G$21</f>
        <v>4224.16339891959</v>
      </c>
    </row>
    <row r="329" spans="13:20" ht="12.75">
      <c r="M329">
        <f t="shared" si="16"/>
        <v>147</v>
      </c>
      <c r="N329">
        <f t="shared" si="15"/>
        <v>6583.50475731228</v>
      </c>
      <c r="T329">
        <f>N329*$G$22</f>
        <v>5219.396505629088</v>
      </c>
    </row>
    <row r="330" spans="13:20" ht="12.75">
      <c r="M330">
        <f t="shared" si="16"/>
        <v>148</v>
      </c>
      <c r="N330">
        <f t="shared" si="15"/>
        <v>6602.074317319224</v>
      </c>
      <c r="T330">
        <f>N330*$G$23</f>
        <v>5612.199892462596</v>
      </c>
    </row>
    <row r="331" spans="13:20" ht="12.75">
      <c r="M331">
        <f t="shared" si="16"/>
        <v>149</v>
      </c>
      <c r="N331">
        <f t="shared" si="15"/>
        <v>6620.643877326169</v>
      </c>
      <c r="T331">
        <f>N331*$G$24</f>
        <v>5811.1310515150635</v>
      </c>
    </row>
    <row r="332" spans="13:20" ht="12.75">
      <c r="M332">
        <f t="shared" si="16"/>
        <v>150</v>
      </c>
      <c r="N332">
        <f t="shared" si="15"/>
        <v>6639.213437333114</v>
      </c>
      <c r="T332">
        <f>N332*$G$25</f>
        <v>5741.80148574253</v>
      </c>
    </row>
    <row r="333" spans="13:20" ht="12.75">
      <c r="M333">
        <f t="shared" si="16"/>
        <v>151</v>
      </c>
      <c r="N333">
        <f t="shared" si="15"/>
        <v>6657.7829973400585</v>
      </c>
      <c r="T333">
        <f>N333*$G$26</f>
        <v>5044.519731599568</v>
      </c>
    </row>
    <row r="334" spans="13:20" ht="12.75">
      <c r="M334">
        <f t="shared" si="16"/>
        <v>152</v>
      </c>
      <c r="N334">
        <f t="shared" si="15"/>
        <v>6676.352557347003</v>
      </c>
      <c r="T334">
        <f>N334*$G$27</f>
        <v>3210.736335624544</v>
      </c>
    </row>
    <row r="335" spans="13:20" ht="12.75">
      <c r="M335">
        <f t="shared" si="16"/>
        <v>153</v>
      </c>
      <c r="N335">
        <f t="shared" si="15"/>
        <v>6694.922117353948</v>
      </c>
      <c r="T335">
        <f>N335*$G$28</f>
        <v>6330.433421407613</v>
      </c>
    </row>
    <row r="336" spans="13:20" ht="12.75">
      <c r="M336">
        <f t="shared" si="16"/>
        <v>154</v>
      </c>
      <c r="N336">
        <f t="shared" si="15"/>
        <v>6713.491677360893</v>
      </c>
      <c r="T336">
        <f>N336*$G$29</f>
        <v>7809.431176123096</v>
      </c>
    </row>
    <row r="337" spans="13:20" ht="12.75">
      <c r="M337">
        <f t="shared" si="16"/>
        <v>155</v>
      </c>
      <c r="N337">
        <f t="shared" si="15"/>
        <v>6732.061237367838</v>
      </c>
      <c r="T337">
        <f>N337*$G$30</f>
        <v>11609.307446864179</v>
      </c>
    </row>
    <row r="338" spans="13:20" ht="12.75">
      <c r="M338">
        <f t="shared" si="16"/>
        <v>156</v>
      </c>
      <c r="N338">
        <f t="shared" si="15"/>
        <v>6750.630797374783</v>
      </c>
      <c r="T338">
        <f>N338*$G$31</f>
        <v>14874.788511563995</v>
      </c>
    </row>
    <row r="339" spans="13:20" ht="12.75">
      <c r="M339">
        <f t="shared" si="16"/>
        <v>157</v>
      </c>
      <c r="N339">
        <f t="shared" si="15"/>
        <v>6769.200357381727</v>
      </c>
      <c r="T339">
        <f>N339*$G$20</f>
        <v>4742.440269487942</v>
      </c>
    </row>
    <row r="340" spans="13:20" ht="12.75">
      <c r="M340">
        <f t="shared" si="16"/>
        <v>158</v>
      </c>
      <c r="N340">
        <f t="shared" si="15"/>
        <v>6787.769917388672</v>
      </c>
      <c r="T340">
        <f>N340*$G$21</f>
        <v>4367.544900837673</v>
      </c>
    </row>
    <row r="341" spans="13:20" ht="12.75">
      <c r="M341">
        <f t="shared" si="16"/>
        <v>159</v>
      </c>
      <c r="N341">
        <f t="shared" si="15"/>
        <v>6806.339477395617</v>
      </c>
      <c r="T341">
        <f>N341*$G$22</f>
        <v>5396.059666393724</v>
      </c>
    </row>
    <row r="342" spans="13:20" ht="12.75">
      <c r="M342">
        <f t="shared" si="16"/>
        <v>160</v>
      </c>
      <c r="N342">
        <f t="shared" si="15"/>
        <v>6824.909037402561</v>
      </c>
      <c r="T342">
        <f>N342*$G$23</f>
        <v>5801.62414489913</v>
      </c>
    </row>
    <row r="343" spans="13:20" ht="12.75">
      <c r="M343">
        <f t="shared" si="16"/>
        <v>161</v>
      </c>
      <c r="N343">
        <f t="shared" si="15"/>
        <v>6843.478597409506</v>
      </c>
      <c r="T343">
        <f>N343*$G$24</f>
        <v>6006.7195449041565</v>
      </c>
    </row>
    <row r="344" spans="13:20" ht="12.75">
      <c r="M344">
        <f t="shared" si="16"/>
        <v>162</v>
      </c>
      <c r="N344">
        <f t="shared" si="15"/>
        <v>6862.0481574164505</v>
      </c>
      <c r="T344">
        <f>N344*$G$25</f>
        <v>5934.515990092531</v>
      </c>
    </row>
    <row r="345" spans="13:20" ht="12.75">
      <c r="M345">
        <f t="shared" si="16"/>
        <v>163</v>
      </c>
      <c r="N345">
        <f t="shared" si="15"/>
        <v>6880.617717423395</v>
      </c>
      <c r="T345">
        <f>N345*$G$26</f>
        <v>5213.358839572142</v>
      </c>
    </row>
    <row r="346" spans="13:20" ht="12.75">
      <c r="M346">
        <f t="shared" si="16"/>
        <v>164</v>
      </c>
      <c r="N346">
        <f t="shared" si="15"/>
        <v>6899.18727743034</v>
      </c>
      <c r="T346">
        <f>N346*$G$27</f>
        <v>3317.9001689399315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2" width="10.00390625" style="0" bestFit="1" customWidth="1"/>
    <col min="3" max="16384" width="8.8515625" style="0" customWidth="1"/>
  </cols>
  <sheetData>
    <row r="1" spans="3:11" ht="12.75">
      <c r="C1" t="s">
        <v>74</v>
      </c>
      <c r="D1" t="s">
        <v>74</v>
      </c>
      <c r="H1">
        <v>0.9995</v>
      </c>
      <c r="I1">
        <v>-14.043</v>
      </c>
      <c r="J1">
        <v>62.58</v>
      </c>
      <c r="K1" t="s">
        <v>47</v>
      </c>
    </row>
    <row r="2" spans="3:4" ht="12.75">
      <c r="C2" t="s">
        <v>75</v>
      </c>
      <c r="D2" t="s">
        <v>77</v>
      </c>
    </row>
    <row r="3" spans="1:11" ht="12.75">
      <c r="A3" t="s">
        <v>16</v>
      </c>
      <c r="B3" t="s">
        <v>10</v>
      </c>
      <c r="C3" t="s">
        <v>76</v>
      </c>
      <c r="D3" t="s">
        <v>78</v>
      </c>
      <c r="E3" s="57" t="s">
        <v>48</v>
      </c>
      <c r="G3" t="s">
        <v>73</v>
      </c>
      <c r="H3" s="4" t="s">
        <v>48</v>
      </c>
      <c r="J3" t="s">
        <v>10</v>
      </c>
      <c r="K3" s="4" t="s">
        <v>48</v>
      </c>
    </row>
    <row r="4" spans="1:11" ht="12.75">
      <c r="A4">
        <f>'G3'!E6</f>
        <v>0</v>
      </c>
      <c r="B4" s="49">
        <v>0</v>
      </c>
      <c r="D4" s="1"/>
      <c r="E4" s="58">
        <v>50</v>
      </c>
      <c r="G4">
        <f>G5+2</f>
        <v>28</v>
      </c>
      <c r="H4" s="2">
        <v>0</v>
      </c>
      <c r="J4">
        <v>0</v>
      </c>
      <c r="K4" s="2">
        <f aca="true" t="shared" si="0" ref="K4:K14">($H$1*(J4^2))+((J4*$I$1))+($J$1)</f>
        <v>62.58</v>
      </c>
    </row>
    <row r="5" spans="1:11" ht="12.75">
      <c r="A5">
        <f>'G3'!E7</f>
        <v>10</v>
      </c>
      <c r="B5">
        <v>5</v>
      </c>
      <c r="C5" s="1">
        <f>B5/A5</f>
        <v>0.5</v>
      </c>
      <c r="D5" s="1">
        <f>(B5-B4)/(A5-A4)</f>
        <v>0.5</v>
      </c>
      <c r="E5" s="58">
        <f aca="true" t="shared" si="1" ref="E5:E14">A5*$C$20/B5</f>
        <v>60</v>
      </c>
      <c r="G5">
        <f>G6+2</f>
        <v>26</v>
      </c>
      <c r="H5" s="2">
        <f aca="true" t="shared" si="2" ref="H5:H14">G5*A5/B5</f>
        <v>52</v>
      </c>
      <c r="J5">
        <v>1</v>
      </c>
      <c r="K5" s="2">
        <f t="shared" si="0"/>
        <v>49.5365</v>
      </c>
    </row>
    <row r="6" spans="1:11" ht="12.75">
      <c r="A6">
        <f>'G3'!E8</f>
        <v>20</v>
      </c>
      <c r="B6">
        <v>15</v>
      </c>
      <c r="C6" s="1">
        <f aca="true" t="shared" si="3" ref="C6:C14">B6/A6</f>
        <v>0.75</v>
      </c>
      <c r="D6" s="1">
        <f>(B6-B5)/(A6-A5)</f>
        <v>1</v>
      </c>
      <c r="E6" s="58">
        <f t="shared" si="1"/>
        <v>40</v>
      </c>
      <c r="G6">
        <f>G7+2</f>
        <v>24</v>
      </c>
      <c r="H6" s="2">
        <f t="shared" si="2"/>
        <v>32</v>
      </c>
      <c r="J6">
        <v>2</v>
      </c>
      <c r="K6" s="2">
        <f t="shared" si="0"/>
        <v>38.492000000000004</v>
      </c>
    </row>
    <row r="7" spans="1:11" ht="12.75">
      <c r="A7">
        <f>'G3'!E9</f>
        <v>30</v>
      </c>
      <c r="B7">
        <v>28</v>
      </c>
      <c r="C7" s="1">
        <f t="shared" si="3"/>
        <v>0.9333333333333333</v>
      </c>
      <c r="D7" s="1">
        <f aca="true" t="shared" si="4" ref="D7:D14">(B7-B6)/(A7-A6)</f>
        <v>1.3</v>
      </c>
      <c r="E7" s="58">
        <f t="shared" si="1"/>
        <v>32.142857142857146</v>
      </c>
      <c r="G7">
        <f>G8+2</f>
        <v>22</v>
      </c>
      <c r="H7" s="2">
        <f t="shared" si="2"/>
        <v>23.571428571428573</v>
      </c>
      <c r="J7">
        <v>3</v>
      </c>
      <c r="K7" s="2">
        <f t="shared" si="0"/>
        <v>29.4465</v>
      </c>
    </row>
    <row r="8" spans="1:11" ht="12.75">
      <c r="A8">
        <f>'G3'!E10</f>
        <v>40</v>
      </c>
      <c r="B8">
        <v>45</v>
      </c>
      <c r="C8" s="1">
        <f t="shared" si="3"/>
        <v>1.125</v>
      </c>
      <c r="D8" s="1">
        <f t="shared" si="4"/>
        <v>1.7</v>
      </c>
      <c r="E8" s="58">
        <f t="shared" si="1"/>
        <v>26.666666666666668</v>
      </c>
      <c r="G8">
        <v>20</v>
      </c>
      <c r="H8" s="2">
        <f t="shared" si="2"/>
        <v>17.77777777777778</v>
      </c>
      <c r="J8">
        <v>4</v>
      </c>
      <c r="K8" s="2">
        <f t="shared" si="0"/>
        <v>22.400000000000006</v>
      </c>
    </row>
    <row r="9" spans="1:11" ht="12.75">
      <c r="A9">
        <f>'G3'!E11</f>
        <v>50</v>
      </c>
      <c r="B9">
        <v>65</v>
      </c>
      <c r="C9" s="1">
        <f t="shared" si="3"/>
        <v>1.3</v>
      </c>
      <c r="D9" s="1">
        <f t="shared" si="4"/>
        <v>2</v>
      </c>
      <c r="E9" s="58">
        <f t="shared" si="1"/>
        <v>23.076923076923077</v>
      </c>
      <c r="G9">
        <f>G8-1</f>
        <v>19</v>
      </c>
      <c r="H9" s="2">
        <f t="shared" si="2"/>
        <v>14.615384615384615</v>
      </c>
      <c r="J9">
        <v>5</v>
      </c>
      <c r="K9" s="2">
        <f t="shared" si="0"/>
        <v>17.352499999999992</v>
      </c>
    </row>
    <row r="10" spans="1:11" ht="12.75">
      <c r="A10">
        <f>'G3'!E12</f>
        <v>60</v>
      </c>
      <c r="B10">
        <v>85</v>
      </c>
      <c r="C10" s="1">
        <f t="shared" si="3"/>
        <v>1.4166666666666667</v>
      </c>
      <c r="D10" s="1">
        <f t="shared" si="4"/>
        <v>2</v>
      </c>
      <c r="E10" s="58">
        <f t="shared" si="1"/>
        <v>21.176470588235293</v>
      </c>
      <c r="G10">
        <f>G9-1</f>
        <v>18</v>
      </c>
      <c r="H10" s="2">
        <f t="shared" si="2"/>
        <v>12.705882352941176</v>
      </c>
      <c r="J10">
        <v>6</v>
      </c>
      <c r="K10" s="2">
        <f t="shared" si="0"/>
        <v>14.304000000000002</v>
      </c>
    </row>
    <row r="11" spans="1:11" ht="12.75">
      <c r="A11">
        <f>'G3'!E13</f>
        <v>70</v>
      </c>
      <c r="B11">
        <v>95</v>
      </c>
      <c r="C11" s="1">
        <f t="shared" si="3"/>
        <v>1.3571428571428572</v>
      </c>
      <c r="D11" s="1">
        <f t="shared" si="4"/>
        <v>1</v>
      </c>
      <c r="E11" s="58">
        <f t="shared" si="1"/>
        <v>22.105263157894736</v>
      </c>
      <c r="G11">
        <f>G10-1</f>
        <v>17</v>
      </c>
      <c r="H11" s="2">
        <f t="shared" si="2"/>
        <v>12.526315789473685</v>
      </c>
      <c r="J11">
        <v>7</v>
      </c>
      <c r="K11" s="2">
        <f t="shared" si="0"/>
        <v>13.254500000000014</v>
      </c>
    </row>
    <row r="12" spans="1:11" ht="12.75">
      <c r="A12">
        <f>'G3'!E14</f>
        <v>80</v>
      </c>
      <c r="B12">
        <v>100</v>
      </c>
      <c r="C12" s="1">
        <f t="shared" si="3"/>
        <v>1.25</v>
      </c>
      <c r="D12" s="1">
        <f t="shared" si="4"/>
        <v>0.5</v>
      </c>
      <c r="E12" s="58">
        <f t="shared" si="1"/>
        <v>24</v>
      </c>
      <c r="G12">
        <v>17</v>
      </c>
      <c r="H12" s="2">
        <f t="shared" si="2"/>
        <v>13.6</v>
      </c>
      <c r="J12">
        <v>8</v>
      </c>
      <c r="K12" s="2">
        <f t="shared" si="0"/>
        <v>14.204000000000008</v>
      </c>
    </row>
    <row r="13" spans="1:11" ht="12.75">
      <c r="A13">
        <f>'G3'!E15</f>
        <v>90</v>
      </c>
      <c r="B13">
        <v>95</v>
      </c>
      <c r="C13" s="1">
        <f t="shared" si="3"/>
        <v>1.0555555555555556</v>
      </c>
      <c r="D13" s="1">
        <f t="shared" si="4"/>
        <v>-0.5</v>
      </c>
      <c r="E13" s="58">
        <f t="shared" si="1"/>
        <v>28.42105263157895</v>
      </c>
      <c r="G13">
        <v>17</v>
      </c>
      <c r="H13" s="2">
        <f t="shared" si="2"/>
        <v>16.105263157894736</v>
      </c>
      <c r="J13">
        <v>9</v>
      </c>
      <c r="K13" s="2">
        <f t="shared" si="0"/>
        <v>17.152500000000003</v>
      </c>
    </row>
    <row r="14" spans="1:11" ht="12.75">
      <c r="A14">
        <f>'G3'!E16</f>
        <v>100</v>
      </c>
      <c r="B14">
        <v>80</v>
      </c>
      <c r="C14" s="1">
        <f t="shared" si="3"/>
        <v>0.8</v>
      </c>
      <c r="D14" s="1">
        <f t="shared" si="4"/>
        <v>-1.5</v>
      </c>
      <c r="E14" s="58">
        <f t="shared" si="1"/>
        <v>37.5</v>
      </c>
      <c r="G14">
        <v>17</v>
      </c>
      <c r="H14" s="2">
        <f t="shared" si="2"/>
        <v>21.25</v>
      </c>
      <c r="J14">
        <v>10</v>
      </c>
      <c r="K14" s="2">
        <f t="shared" si="0"/>
        <v>22.099999999999994</v>
      </c>
    </row>
    <row r="20" spans="2:3" ht="12.75">
      <c r="B20" t="s">
        <v>11</v>
      </c>
      <c r="C20">
        <v>30</v>
      </c>
    </row>
  </sheetData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Lucro_total</dc:title>
  <dc:subject>Teoria da firma</dc:subject>
  <dc:creator>Departamento de Engenharia de</dc:creator>
  <cp:keywords/>
  <dc:description/>
  <cp:lastModifiedBy>Microsoft Office User</cp:lastModifiedBy>
  <cp:lastPrinted>2008-03-25T18:25:15Z</cp:lastPrinted>
  <dcterms:created xsi:type="dcterms:W3CDTF">2003-03-15T12:52:32Z</dcterms:created>
  <dcterms:modified xsi:type="dcterms:W3CDTF">2020-05-26T19:59:36Z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