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rirv\Downloads\"/>
    </mc:Choice>
  </mc:AlternateContent>
  <bookViews>
    <workbookView xWindow="0" yWindow="0" windowWidth="17970" windowHeight="5460"/>
  </bookViews>
  <sheets>
    <sheet name="Respostas" sheetId="7" r:id="rId1"/>
    <sheet name="Renda" sheetId="9" r:id="rId2"/>
    <sheet name="Demanda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6" l="1"/>
  <c r="P6" i="6"/>
  <c r="R87" i="6" l="1"/>
  <c r="P96" i="6"/>
  <c r="P95" i="6"/>
  <c r="P94" i="6"/>
  <c r="P93" i="6"/>
  <c r="P92" i="6"/>
  <c r="P91" i="6"/>
  <c r="P90" i="6"/>
  <c r="P89" i="6"/>
  <c r="P88" i="6"/>
  <c r="P87" i="6"/>
  <c r="B36" i="9" l="1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G37" i="7"/>
  <c r="F37" i="7"/>
  <c r="E37" i="7"/>
  <c r="D37" i="7"/>
  <c r="C37" i="7"/>
  <c r="B37" i="7"/>
  <c r="AG4" i="9"/>
  <c r="AF4" i="9"/>
  <c r="AE4" i="9"/>
  <c r="AD4" i="9"/>
  <c r="AC4" i="9"/>
  <c r="AB4" i="9"/>
  <c r="R96" i="6"/>
  <c r="R95" i="6"/>
  <c r="R94" i="6"/>
  <c r="R93" i="6"/>
  <c r="R92" i="6"/>
  <c r="R91" i="6"/>
  <c r="R90" i="6"/>
  <c r="R89" i="6"/>
  <c r="R88" i="6"/>
  <c r="P78" i="6"/>
  <c r="R78" i="6" s="1"/>
  <c r="P77" i="6"/>
  <c r="R77" i="6" s="1"/>
  <c r="P76" i="6"/>
  <c r="R76" i="6" s="1"/>
  <c r="P75" i="6"/>
  <c r="R75" i="6" s="1"/>
  <c r="P74" i="6"/>
  <c r="R74" i="6" s="1"/>
  <c r="P73" i="6"/>
  <c r="R73" i="6" s="1"/>
  <c r="P72" i="6"/>
  <c r="R72" i="6" s="1"/>
  <c r="P71" i="6"/>
  <c r="R71" i="6" s="1"/>
  <c r="P62" i="6"/>
  <c r="R62" i="6" s="1"/>
  <c r="P61" i="6"/>
  <c r="R61" i="6" s="1"/>
  <c r="P60" i="6"/>
  <c r="R60" i="6" s="1"/>
  <c r="P59" i="6"/>
  <c r="R59" i="6" s="1"/>
  <c r="P58" i="6"/>
  <c r="R58" i="6" s="1"/>
  <c r="P57" i="6"/>
  <c r="R57" i="6" s="1"/>
  <c r="P56" i="6"/>
  <c r="R56" i="6" s="1"/>
  <c r="P55" i="6"/>
  <c r="R55" i="6" s="1"/>
  <c r="P48" i="6"/>
  <c r="R48" i="6" s="1"/>
  <c r="P47" i="6"/>
  <c r="R47" i="6" s="1"/>
  <c r="P46" i="6"/>
  <c r="R46" i="6" s="1"/>
  <c r="P45" i="6"/>
  <c r="R45" i="6" s="1"/>
  <c r="P44" i="6"/>
  <c r="R44" i="6" s="1"/>
  <c r="P43" i="6"/>
  <c r="R43" i="6" s="1"/>
  <c r="P42" i="6"/>
  <c r="R42" i="6" s="1"/>
  <c r="P41" i="6"/>
  <c r="R41" i="6" s="1"/>
  <c r="P40" i="6"/>
  <c r="R40" i="6" s="1"/>
  <c r="P39" i="6"/>
  <c r="R39" i="6" s="1"/>
  <c r="P38" i="6"/>
  <c r="R38" i="6" s="1"/>
  <c r="P32" i="6"/>
  <c r="R32" i="6" s="1"/>
  <c r="P31" i="6"/>
  <c r="R31" i="6" s="1"/>
  <c r="P30" i="6"/>
  <c r="R30" i="6" s="1"/>
  <c r="P29" i="6"/>
  <c r="R29" i="6" s="1"/>
  <c r="P28" i="6"/>
  <c r="R28" i="6" s="1"/>
  <c r="P27" i="6"/>
  <c r="R27" i="6" s="1"/>
  <c r="P26" i="6"/>
  <c r="R26" i="6" s="1"/>
  <c r="P25" i="6"/>
  <c r="R25" i="6" s="1"/>
  <c r="P24" i="6"/>
  <c r="R24" i="6" s="1"/>
  <c r="P23" i="6"/>
  <c r="R23" i="6" s="1"/>
  <c r="P22" i="6"/>
  <c r="R22" i="6" s="1"/>
  <c r="P16" i="6"/>
  <c r="R16" i="6" s="1"/>
  <c r="P15" i="6"/>
  <c r="R15" i="6" s="1"/>
  <c r="P14" i="6"/>
  <c r="R14" i="6" s="1"/>
  <c r="P13" i="6"/>
  <c r="R13" i="6" s="1"/>
  <c r="P12" i="6"/>
  <c r="R12" i="6" s="1"/>
  <c r="P11" i="6"/>
  <c r="R11" i="6" s="1"/>
  <c r="P10" i="6"/>
  <c r="R10" i="6" s="1"/>
  <c r="P9" i="6"/>
  <c r="R9" i="6" s="1"/>
  <c r="P8" i="6"/>
  <c r="R8" i="6" s="1"/>
  <c r="P7" i="6"/>
  <c r="R7" i="6" s="1"/>
  <c r="D91" i="6"/>
  <c r="D90" i="6" s="1"/>
  <c r="D89" i="6" s="1"/>
  <c r="D88" i="6" s="1"/>
  <c r="D87" i="6" s="1"/>
  <c r="D86" i="6" s="1"/>
  <c r="D85" i="6" s="1"/>
  <c r="D84" i="6" s="1"/>
  <c r="D75" i="6"/>
  <c r="D74" i="6" s="1"/>
  <c r="D73" i="6" s="1"/>
  <c r="D72" i="6" s="1"/>
  <c r="D71" i="6" s="1"/>
  <c r="D70" i="6" s="1"/>
  <c r="D69" i="6" s="1"/>
  <c r="D68" i="6" s="1"/>
  <c r="D59" i="6"/>
  <c r="D58" i="6" s="1"/>
  <c r="D57" i="6" s="1"/>
  <c r="D56" i="6" s="1"/>
  <c r="D55" i="6" s="1"/>
  <c r="D54" i="6" s="1"/>
  <c r="D53" i="6" s="1"/>
  <c r="D52" i="6" s="1"/>
  <c r="D41" i="6"/>
  <c r="D40" i="6" s="1"/>
  <c r="D39" i="6" s="1"/>
  <c r="D38" i="6" s="1"/>
  <c r="D37" i="6" s="1"/>
  <c r="D36" i="6" s="1"/>
  <c r="D35" i="6" s="1"/>
  <c r="D27" i="6"/>
  <c r="D26" i="6" s="1"/>
  <c r="D25" i="6" s="1"/>
  <c r="D24" i="6" s="1"/>
  <c r="D23" i="6" s="1"/>
  <c r="D22" i="6" s="1"/>
  <c r="D21" i="6" s="1"/>
  <c r="D20" i="6" s="1"/>
  <c r="D19" i="6" s="1"/>
  <c r="D11" i="6"/>
  <c r="D10" i="6" s="1"/>
  <c r="D9" i="6" s="1"/>
  <c r="D8" i="6" s="1"/>
  <c r="D7" i="6" s="1"/>
  <c r="D6" i="6" s="1"/>
  <c r="D5" i="6" s="1"/>
  <c r="D4" i="6" s="1"/>
  <c r="D3" i="6" s="1"/>
  <c r="AF37" i="9" l="1"/>
  <c r="AE25" i="9"/>
  <c r="AG28" i="9"/>
  <c r="AG16" i="9"/>
  <c r="AG8" i="9"/>
  <c r="AF17" i="9"/>
  <c r="AF29" i="9"/>
  <c r="AE5" i="9"/>
  <c r="AE29" i="9"/>
  <c r="AG12" i="9"/>
  <c r="AG20" i="9"/>
  <c r="AG32" i="9"/>
  <c r="AE9" i="9"/>
  <c r="AE33" i="9"/>
  <c r="AF13" i="9"/>
  <c r="AF25" i="9"/>
  <c r="AG36" i="9"/>
  <c r="AE17" i="9"/>
  <c r="AF5" i="9"/>
  <c r="AD6" i="9"/>
  <c r="AC7" i="9"/>
  <c r="AB8" i="9"/>
  <c r="AF9" i="9"/>
  <c r="AD10" i="9"/>
  <c r="AC11" i="9"/>
  <c r="AB12" i="9"/>
  <c r="AD14" i="9"/>
  <c r="AC15" i="9"/>
  <c r="AB16" i="9"/>
  <c r="AD18" i="9"/>
  <c r="AC19" i="9"/>
  <c r="AB20" i="9"/>
  <c r="AF21" i="9"/>
  <c r="AD22" i="9"/>
  <c r="AC23" i="9"/>
  <c r="AB24" i="9"/>
  <c r="AG24" i="9"/>
  <c r="AD26" i="9"/>
  <c r="AC27" i="9"/>
  <c r="AB28" i="9"/>
  <c r="AD30" i="9"/>
  <c r="AC31" i="9"/>
  <c r="AB32" i="9"/>
  <c r="AF33" i="9"/>
  <c r="AD34" i="9"/>
  <c r="AC35" i="9"/>
  <c r="AB36" i="9"/>
  <c r="AD38" i="9"/>
  <c r="AC39" i="9"/>
  <c r="AE13" i="9"/>
  <c r="AE21" i="9"/>
  <c r="AE37" i="9"/>
  <c r="AB5" i="9"/>
  <c r="AG5" i="9"/>
  <c r="AF6" i="9"/>
  <c r="AD7" i="9"/>
  <c r="AC8" i="9"/>
  <c r="AB9" i="9"/>
  <c r="AG9" i="9"/>
  <c r="AF10" i="9"/>
  <c r="AD11" i="9"/>
  <c r="AC12" i="9"/>
  <c r="AB13" i="9"/>
  <c r="AG13" i="9"/>
  <c r="AF14" i="9"/>
  <c r="AD15" i="9"/>
  <c r="AC16" i="9"/>
  <c r="AB17" i="9"/>
  <c r="AG17" i="9"/>
  <c r="AF18" i="9"/>
  <c r="AD19" i="9"/>
  <c r="AC20" i="9"/>
  <c r="AB21" i="9"/>
  <c r="AG21" i="9"/>
  <c r="AF22" i="9"/>
  <c r="AD23" i="9"/>
  <c r="AC24" i="9"/>
  <c r="AB25" i="9"/>
  <c r="AG25" i="9"/>
  <c r="AF26" i="9"/>
  <c r="AD27" i="9"/>
  <c r="AC28" i="9"/>
  <c r="AB29" i="9"/>
  <c r="AG29" i="9"/>
  <c r="AF30" i="9"/>
  <c r="AD31" i="9"/>
  <c r="AC32" i="9"/>
  <c r="AB33" i="9"/>
  <c r="AG33" i="9"/>
  <c r="AF34" i="9"/>
  <c r="AD35" i="9"/>
  <c r="AC36" i="9"/>
  <c r="AB37" i="9"/>
  <c r="AG37" i="9"/>
  <c r="AF38" i="9"/>
  <c r="AD39" i="9"/>
  <c r="AE6" i="9"/>
  <c r="AE10" i="9"/>
  <c r="AE14" i="9"/>
  <c r="AE18" i="9"/>
  <c r="AE22" i="9"/>
  <c r="AE26" i="9"/>
  <c r="AE30" i="9"/>
  <c r="AE34" i="9"/>
  <c r="AE38" i="9"/>
  <c r="B37" i="9"/>
  <c r="AC5" i="9"/>
  <c r="AB6" i="9"/>
  <c r="AG6" i="9"/>
  <c r="AF7" i="9"/>
  <c r="AD8" i="9"/>
  <c r="AC9" i="9"/>
  <c r="AB10" i="9"/>
  <c r="AG10" i="9"/>
  <c r="AF11" i="9"/>
  <c r="AD12" i="9"/>
  <c r="AC13" i="9"/>
  <c r="AB14" i="9"/>
  <c r="AG14" i="9"/>
  <c r="AF15" i="9"/>
  <c r="AD16" i="9"/>
  <c r="AC17" i="9"/>
  <c r="AB18" i="9"/>
  <c r="AG18" i="9"/>
  <c r="AF19" i="9"/>
  <c r="AD20" i="9"/>
  <c r="AC21" i="9"/>
  <c r="AB22" i="9"/>
  <c r="AG22" i="9"/>
  <c r="AF23" i="9"/>
  <c r="AD24" i="9"/>
  <c r="AC25" i="9"/>
  <c r="AB26" i="9"/>
  <c r="AG26" i="9"/>
  <c r="AF27" i="9"/>
  <c r="AD28" i="9"/>
  <c r="AC29" i="9"/>
  <c r="AB30" i="9"/>
  <c r="AG30" i="9"/>
  <c r="AF31" i="9"/>
  <c r="AD32" i="9"/>
  <c r="AC33" i="9"/>
  <c r="AB34" i="9"/>
  <c r="AG34" i="9"/>
  <c r="AF35" i="9"/>
  <c r="AD36" i="9"/>
  <c r="AC37" i="9"/>
  <c r="AB38" i="9"/>
  <c r="AG38" i="9"/>
  <c r="AF39" i="9"/>
  <c r="AE7" i="9"/>
  <c r="AE11" i="9"/>
  <c r="AE15" i="9"/>
  <c r="AE19" i="9"/>
  <c r="AE23" i="9"/>
  <c r="AE27" i="9"/>
  <c r="AE31" i="9"/>
  <c r="AE35" i="9"/>
  <c r="AE39" i="9"/>
  <c r="AD5" i="9"/>
  <c r="AC6" i="9"/>
  <c r="AB7" i="9"/>
  <c r="AG7" i="9"/>
  <c r="AF8" i="9"/>
  <c r="AD9" i="9"/>
  <c r="AC10" i="9"/>
  <c r="AB11" i="9"/>
  <c r="AG11" i="9"/>
  <c r="AF12" i="9"/>
  <c r="AD13" i="9"/>
  <c r="AC14" i="9"/>
  <c r="AB15" i="9"/>
  <c r="AG15" i="9"/>
  <c r="AF16" i="9"/>
  <c r="AD17" i="9"/>
  <c r="AC18" i="9"/>
  <c r="AB19" i="9"/>
  <c r="AG19" i="9"/>
  <c r="AF20" i="9"/>
  <c r="AD21" i="9"/>
  <c r="AC22" i="9"/>
  <c r="AB23" i="9"/>
  <c r="AG23" i="9"/>
  <c r="AF24" i="9"/>
  <c r="AD25" i="9"/>
  <c r="AC26" i="9"/>
  <c r="AB27" i="9"/>
  <c r="AG27" i="9"/>
  <c r="AF28" i="9"/>
  <c r="AD29" i="9"/>
  <c r="AC30" i="9"/>
  <c r="AB31" i="9"/>
  <c r="AG31" i="9"/>
  <c r="AF32" i="9"/>
  <c r="AD33" i="9"/>
  <c r="AC34" i="9"/>
  <c r="AB35" i="9"/>
  <c r="AG35" i="9"/>
  <c r="AF36" i="9"/>
  <c r="AD37" i="9"/>
  <c r="AC38" i="9"/>
  <c r="AB39" i="9"/>
  <c r="AG39" i="9"/>
  <c r="AE8" i="9"/>
  <c r="AE12" i="9"/>
  <c r="AE16" i="9"/>
  <c r="AE20" i="9"/>
  <c r="AE24" i="9"/>
  <c r="AE28" i="9"/>
  <c r="AE32" i="9"/>
  <c r="AE36" i="9"/>
</calcChain>
</file>

<file path=xl/sharedStrings.xml><?xml version="1.0" encoding="utf-8"?>
<sst xmlns="http://schemas.openxmlformats.org/spreadsheetml/2006/main" count="145" uniqueCount="72">
  <si>
    <t>Almoço</t>
  </si>
  <si>
    <t>Sanduiche</t>
  </si>
  <si>
    <t>Sobremesa</t>
  </si>
  <si>
    <t>Aluguel</t>
  </si>
  <si>
    <t>Excursão</t>
  </si>
  <si>
    <t>Uber</t>
  </si>
  <si>
    <t>8-9</t>
  </si>
  <si>
    <t>10-11</t>
  </si>
  <si>
    <t>12-13</t>
  </si>
  <si>
    <t>14-15</t>
  </si>
  <si>
    <t>16-17</t>
  </si>
  <si>
    <t>18-20</t>
  </si>
  <si>
    <t>18-19</t>
  </si>
  <si>
    <t>20-21</t>
  </si>
  <si>
    <t>22-23</t>
  </si>
  <si>
    <t>400-499</t>
  </si>
  <si>
    <t>500-599</t>
  </si>
  <si>
    <t>600-699</t>
  </si>
  <si>
    <t>700-799</t>
  </si>
  <si>
    <t>800-899</t>
  </si>
  <si>
    <t>900-999</t>
  </si>
  <si>
    <t>1000-1099</t>
  </si>
  <si>
    <t>30-39</t>
  </si>
  <si>
    <t>40-49</t>
  </si>
  <si>
    <t>50-59</t>
  </si>
  <si>
    <t>60-69</t>
  </si>
  <si>
    <t>70-79</t>
  </si>
  <si>
    <t>80-89</t>
  </si>
  <si>
    <t>100-110</t>
  </si>
  <si>
    <t>2-3</t>
  </si>
  <si>
    <t>4-5</t>
  </si>
  <si>
    <t>6-7</t>
  </si>
  <si>
    <t>24-25</t>
  </si>
  <si>
    <t>26-28</t>
  </si>
  <si>
    <t>1200-1300</t>
  </si>
  <si>
    <t>90-99</t>
  </si>
  <si>
    <t>Resposta</t>
  </si>
  <si>
    <t>Renda</t>
  </si>
  <si>
    <t>|a|:</t>
  </si>
  <si>
    <t>|b|:</t>
  </si>
  <si>
    <t>p = a exp(-bq)</t>
  </si>
  <si>
    <t>q = f(p)</t>
  </si>
  <si>
    <t>p</t>
  </si>
  <si>
    <t>ε = (dq/dp)*(p/q)</t>
  </si>
  <si>
    <t>Elasticidade-preço</t>
  </si>
  <si>
    <t>ε</t>
  </si>
  <si>
    <t>q = f(p) = exp[(b/a)-(1/a) p]</t>
  </si>
  <si>
    <t>1300-1499</t>
  </si>
  <si>
    <t>1500-1699</t>
  </si>
  <si>
    <t>1700-1899</t>
  </si>
  <si>
    <t>1900-2099</t>
  </si>
  <si>
    <t>2100-2299</t>
  </si>
  <si>
    <t>2300-2499</t>
  </si>
  <si>
    <t>2500-2699</t>
  </si>
  <si>
    <t>2700-2899</t>
  </si>
  <si>
    <t>2900-3099</t>
  </si>
  <si>
    <t>Classe</t>
  </si>
  <si>
    <t>Intervalo</t>
  </si>
  <si>
    <t>Pessoas</t>
  </si>
  <si>
    <t>Disponibilidade Média a Pagar</t>
  </si>
  <si>
    <t>Médias</t>
  </si>
  <si>
    <t>&lt; 1299</t>
  </si>
  <si>
    <t>&gt; 3100</t>
  </si>
  <si>
    <t>p = a - b ln(q)</t>
  </si>
  <si>
    <t>q = f(p) = (a/b) - (1/b)p</t>
  </si>
  <si>
    <t>dq/dp = - (1/b)</t>
  </si>
  <si>
    <t>q = f(p) = exp[(a/b)-(1/b) p]</t>
  </si>
  <si>
    <t>dq/dp = - [exp((b-q)/a)/a]</t>
  </si>
  <si>
    <t>p = a - b q</t>
  </si>
  <si>
    <t>q = f(p) = [ln(a) - ln(p)] / b</t>
  </si>
  <si>
    <t>dq/dp = - 1/(b q)</t>
  </si>
  <si>
    <t>A "renda" foi estimada como sendo a soma de 30 almoços, 30 sanduíches, 20 sobremesas, 1 aluguel, 1 excursão e 10 Ubers.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</si>
</sst>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3" borderId="5" xfId="0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Border="1"/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0" fillId="0" borderId="10" xfId="0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3" borderId="6" xfId="0" applyFill="1" applyBorder="1"/>
    <xf numFmtId="0" fontId="0" fillId="5" borderId="10" xfId="0" applyFill="1" applyBorder="1" applyAlignment="1">
      <alignment horizontal="center"/>
    </xf>
    <xf numFmtId="0" fontId="0" fillId="5" borderId="0" xfId="0" applyFill="1" applyBorder="1"/>
    <xf numFmtId="0" fontId="0" fillId="5" borderId="10" xfId="0" applyFill="1" applyBorder="1"/>
    <xf numFmtId="0" fontId="0" fillId="3" borderId="8" xfId="0" applyFill="1" applyBorder="1" applyAlignment="1">
      <alignment horizontal="center" vertical="center"/>
    </xf>
    <xf numFmtId="0" fontId="0" fillId="0" borderId="2" xfId="0" applyBorder="1"/>
    <xf numFmtId="2" fontId="0" fillId="6" borderId="1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3" borderId="5" xfId="0" applyNumberFormat="1" applyFill="1" applyBorder="1"/>
    <xf numFmtId="0" fontId="0" fillId="3" borderId="8" xfId="0" applyFill="1" applyBorder="1"/>
    <xf numFmtId="0" fontId="0" fillId="3" borderId="6" xfId="0" applyFill="1" applyBorder="1" applyAlignment="1">
      <alignment horizontal="center"/>
    </xf>
    <xf numFmtId="0" fontId="0" fillId="0" borderId="4" xfId="0" applyFill="1" applyBorder="1"/>
    <xf numFmtId="0" fontId="0" fillId="5" borderId="4" xfId="0" applyFill="1" applyBorder="1"/>
    <xf numFmtId="0" fontId="0" fillId="0" borderId="3" xfId="0" applyFill="1" applyBorder="1"/>
    <xf numFmtId="2" fontId="0" fillId="3" borderId="8" xfId="0" applyNumberFormat="1" applyFill="1" applyBorder="1"/>
    <xf numFmtId="0" fontId="0" fillId="0" borderId="0" xfId="0" quotePrefix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4" borderId="7" xfId="0" quotePrefix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Renda!$F$1</c:f>
              <c:strCache>
                <c:ptCount val="1"/>
                <c:pt idx="0">
                  <c:v>Renda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Renda!$F$3:$F$13</c:f>
              <c:strCache>
                <c:ptCount val="11"/>
                <c:pt idx="0">
                  <c:v>&lt; 1299</c:v>
                </c:pt>
                <c:pt idx="1">
                  <c:v>1300-1499</c:v>
                </c:pt>
                <c:pt idx="2">
                  <c:v>1500-1699</c:v>
                </c:pt>
                <c:pt idx="3">
                  <c:v>1700-1899</c:v>
                </c:pt>
                <c:pt idx="4">
                  <c:v>1900-2099</c:v>
                </c:pt>
                <c:pt idx="5">
                  <c:v>2100-2299</c:v>
                </c:pt>
                <c:pt idx="6">
                  <c:v>2300-2499</c:v>
                </c:pt>
                <c:pt idx="7">
                  <c:v>2500-2699</c:v>
                </c:pt>
                <c:pt idx="8">
                  <c:v>2700-2899</c:v>
                </c:pt>
                <c:pt idx="9">
                  <c:v>2900-3099</c:v>
                </c:pt>
                <c:pt idx="10">
                  <c:v>&gt; 3100</c:v>
                </c:pt>
              </c:strCache>
            </c:strRef>
          </c:cat>
          <c:val>
            <c:numRef>
              <c:f>Renda!$G$3:$G$13</c:f>
              <c:numCache>
                <c:formatCode>General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5C-488F-AF16-8769895F3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0"/>
        <c:axId val="-74581248"/>
        <c:axId val="-74578528"/>
      </c:barChart>
      <c:catAx>
        <c:axId val="-7458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4578528"/>
        <c:crosses val="autoZero"/>
        <c:auto val="1"/>
        <c:lblAlgn val="ctr"/>
        <c:lblOffset val="100"/>
        <c:noMultiLvlLbl val="0"/>
      </c:catAx>
      <c:valAx>
        <c:axId val="-7457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458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Sobremesa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Demanda!$A$34</c:f>
              <c:strCache>
                <c:ptCount val="1"/>
                <c:pt idx="0">
                  <c:v>Sobremesa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-1.3263779527559055E-2"/>
                  <c:y val="-0.157558690580344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Demanda!$D$35:$D$41</c:f>
              <c:numCache>
                <c:formatCode>General</c:formatCode>
                <c:ptCount val="7"/>
                <c:pt idx="0">
                  <c:v>35</c:v>
                </c:pt>
                <c:pt idx="1">
                  <c:v>20</c:v>
                </c:pt>
                <c:pt idx="2">
                  <c:v>14</c:v>
                </c:pt>
                <c:pt idx="3">
                  <c:v>9</c:v>
                </c:pt>
                <c:pt idx="4">
                  <c:v>6</c:v>
                </c:pt>
                <c:pt idx="5">
                  <c:v>5</c:v>
                </c:pt>
                <c:pt idx="6">
                  <c:v>1</c:v>
                </c:pt>
              </c:numCache>
            </c:numRef>
          </c:xVal>
          <c:yVal>
            <c:numRef>
              <c:f>Demanda!$A$35:$A$41</c:f>
              <c:numCache>
                <c:formatCode>General</c:formatCode>
                <c:ptCount val="7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21</c:v>
                </c:pt>
                <c:pt idx="6">
                  <c:v>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44-40FF-96A5-E7CAA193F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73479328"/>
        <c:axId val="-473477152"/>
      </c:scatterChart>
      <c:valAx>
        <c:axId val="-473479328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73477152"/>
        <c:crosses val="autoZero"/>
        <c:crossBetween val="midCat"/>
      </c:valAx>
      <c:valAx>
        <c:axId val="-473477152"/>
        <c:scaling>
          <c:orientation val="minMax"/>
          <c:max val="28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7347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Aluguel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Demanda!$A$51</c:f>
              <c:strCache>
                <c:ptCount val="1"/>
                <c:pt idx="0">
                  <c:v>Aluguel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3902887139107612E-2"/>
                  <c:y val="-0.10792359288422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Demanda!$D$52:$D$59</c:f>
              <c:numCache>
                <c:formatCode>General</c:formatCode>
                <c:ptCount val="8"/>
                <c:pt idx="0">
                  <c:v>35</c:v>
                </c:pt>
                <c:pt idx="1">
                  <c:v>31</c:v>
                </c:pt>
                <c:pt idx="2">
                  <c:v>25</c:v>
                </c:pt>
                <c:pt idx="3">
                  <c:v>17</c:v>
                </c:pt>
                <c:pt idx="4">
                  <c:v>13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</c:numCache>
            </c:numRef>
          </c:xVal>
          <c:yVal>
            <c:numRef>
              <c:f>Demanda!$A$52:$A$59</c:f>
              <c:numCache>
                <c:formatCode>General</c:formatCode>
                <c:ptCount val="8"/>
                <c:pt idx="0">
                  <c:v>450</c:v>
                </c:pt>
                <c:pt idx="1">
                  <c:v>550</c:v>
                </c:pt>
                <c:pt idx="2">
                  <c:v>650</c:v>
                </c:pt>
                <c:pt idx="3">
                  <c:v>750</c:v>
                </c:pt>
                <c:pt idx="4">
                  <c:v>850</c:v>
                </c:pt>
                <c:pt idx="5">
                  <c:v>950</c:v>
                </c:pt>
                <c:pt idx="6">
                  <c:v>1050</c:v>
                </c:pt>
                <c:pt idx="7">
                  <c:v>1150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FD-4CC8-9419-4E6C79491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1227632"/>
        <c:axId val="-2021227088"/>
      </c:scatterChart>
      <c:valAx>
        <c:axId val="-2021227632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21227088"/>
        <c:crosses val="autoZero"/>
        <c:crossBetween val="midCat"/>
      </c:valAx>
      <c:valAx>
        <c:axId val="-2021227088"/>
        <c:scaling>
          <c:orientation val="minMax"/>
          <c:max val="12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21227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Excursão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Demanda!$A$67</c:f>
              <c:strCache>
                <c:ptCount val="1"/>
                <c:pt idx="0">
                  <c:v>Excursão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7.7082239720034995E-3"/>
                  <c:y val="-0.129387576552930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Demanda!$D$68:$D$75</c:f>
              <c:numCache>
                <c:formatCode>General</c:formatCode>
                <c:ptCount val="8"/>
                <c:pt idx="0">
                  <c:v>35</c:v>
                </c:pt>
                <c:pt idx="1">
                  <c:v>30</c:v>
                </c:pt>
                <c:pt idx="2">
                  <c:v>27</c:v>
                </c:pt>
                <c:pt idx="3">
                  <c:v>18</c:v>
                </c:pt>
                <c:pt idx="4">
                  <c:v>17</c:v>
                </c:pt>
                <c:pt idx="5">
                  <c:v>11</c:v>
                </c:pt>
                <c:pt idx="6">
                  <c:v>7</c:v>
                </c:pt>
                <c:pt idx="7">
                  <c:v>6</c:v>
                </c:pt>
              </c:numCache>
            </c:numRef>
          </c:xVal>
          <c:yVal>
            <c:numRef>
              <c:f>Demanda!$A$68:$A$75</c:f>
              <c:numCache>
                <c:formatCode>General</c:formatCode>
                <c:ptCount val="8"/>
                <c:pt idx="0">
                  <c:v>35</c:v>
                </c:pt>
                <c:pt idx="1">
                  <c:v>45</c:v>
                </c:pt>
                <c:pt idx="2">
                  <c:v>55</c:v>
                </c:pt>
                <c:pt idx="3">
                  <c:v>65</c:v>
                </c:pt>
                <c:pt idx="4">
                  <c:v>75</c:v>
                </c:pt>
                <c:pt idx="5">
                  <c:v>85</c:v>
                </c:pt>
                <c:pt idx="6">
                  <c:v>95</c:v>
                </c:pt>
                <c:pt idx="7">
                  <c:v>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C0-47D4-86C0-F69CE34A1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1240688"/>
        <c:axId val="-2021240144"/>
      </c:scatterChart>
      <c:valAx>
        <c:axId val="-2021240688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21240144"/>
        <c:crosses val="autoZero"/>
        <c:crossBetween val="midCat"/>
      </c:valAx>
      <c:valAx>
        <c:axId val="-2021240144"/>
        <c:scaling>
          <c:orientation val="minMax"/>
          <c:max val="11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21240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Uber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Demanda!$A$83</c:f>
              <c:strCache>
                <c:ptCount val="1"/>
                <c:pt idx="0">
                  <c:v>Uber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3.5765218043984089E-2"/>
                  <c:y val="-0.455474015748031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Demanda!$D$84:$D$91</c:f>
              <c:numCache>
                <c:formatCode>General</c:formatCode>
                <c:ptCount val="8"/>
                <c:pt idx="0">
                  <c:v>35</c:v>
                </c:pt>
                <c:pt idx="1">
                  <c:v>34</c:v>
                </c:pt>
                <c:pt idx="2">
                  <c:v>30</c:v>
                </c:pt>
                <c:pt idx="3">
                  <c:v>22</c:v>
                </c:pt>
                <c:pt idx="4">
                  <c:v>14</c:v>
                </c:pt>
                <c:pt idx="5">
                  <c:v>9</c:v>
                </c:pt>
                <c:pt idx="6">
                  <c:v>4</c:v>
                </c:pt>
                <c:pt idx="7">
                  <c:v>3</c:v>
                </c:pt>
              </c:numCache>
            </c:numRef>
          </c:xVal>
          <c:yVal>
            <c:numRef>
              <c:f>Demanda!$A$84:$A$91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AB-42FC-9486-E9D1D63BD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1234704"/>
        <c:axId val="-2021235248"/>
      </c:scatterChart>
      <c:valAx>
        <c:axId val="-2021234704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21235248"/>
        <c:crosses val="autoZero"/>
        <c:crossBetween val="midCat"/>
      </c:valAx>
      <c:valAx>
        <c:axId val="-2021235248"/>
        <c:scaling>
          <c:orientation val="minMax"/>
          <c:max val="2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2123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Respostas!$B$1</c:f>
              <c:strCache>
                <c:ptCount val="1"/>
                <c:pt idx="0">
                  <c:v>Almoço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6.8537487303060973E-2"/>
                  <c:y val="0.448657407407407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Respostas!$B$2:$B$36</c:f>
              <c:numCache>
                <c:formatCode>General</c:formatCode>
                <c:ptCount val="35"/>
                <c:pt idx="0">
                  <c:v>28</c:v>
                </c:pt>
                <c:pt idx="1">
                  <c:v>20</c:v>
                </c:pt>
                <c:pt idx="2">
                  <c:v>26</c:v>
                </c:pt>
                <c:pt idx="3">
                  <c:v>20</c:v>
                </c:pt>
                <c:pt idx="4">
                  <c:v>12</c:v>
                </c:pt>
                <c:pt idx="5">
                  <c:v>20</c:v>
                </c:pt>
                <c:pt idx="6">
                  <c:v>18</c:v>
                </c:pt>
                <c:pt idx="7">
                  <c:v>18</c:v>
                </c:pt>
                <c:pt idx="8">
                  <c:v>28</c:v>
                </c:pt>
                <c:pt idx="9">
                  <c:v>28</c:v>
                </c:pt>
                <c:pt idx="10">
                  <c:v>10</c:v>
                </c:pt>
                <c:pt idx="11">
                  <c:v>12</c:v>
                </c:pt>
                <c:pt idx="12">
                  <c:v>16</c:v>
                </c:pt>
                <c:pt idx="13">
                  <c:v>14</c:v>
                </c:pt>
                <c:pt idx="14">
                  <c:v>24</c:v>
                </c:pt>
                <c:pt idx="15">
                  <c:v>10</c:v>
                </c:pt>
                <c:pt idx="16">
                  <c:v>24</c:v>
                </c:pt>
                <c:pt idx="17">
                  <c:v>22</c:v>
                </c:pt>
                <c:pt idx="18">
                  <c:v>12</c:v>
                </c:pt>
                <c:pt idx="19">
                  <c:v>22</c:v>
                </c:pt>
                <c:pt idx="20">
                  <c:v>18</c:v>
                </c:pt>
                <c:pt idx="21">
                  <c:v>20</c:v>
                </c:pt>
                <c:pt idx="22">
                  <c:v>18</c:v>
                </c:pt>
                <c:pt idx="23">
                  <c:v>24</c:v>
                </c:pt>
                <c:pt idx="24">
                  <c:v>24</c:v>
                </c:pt>
                <c:pt idx="25">
                  <c:v>14</c:v>
                </c:pt>
                <c:pt idx="26">
                  <c:v>16</c:v>
                </c:pt>
                <c:pt idx="27">
                  <c:v>16</c:v>
                </c:pt>
                <c:pt idx="28">
                  <c:v>24</c:v>
                </c:pt>
                <c:pt idx="29">
                  <c:v>24</c:v>
                </c:pt>
                <c:pt idx="30">
                  <c:v>20</c:v>
                </c:pt>
                <c:pt idx="31">
                  <c:v>22</c:v>
                </c:pt>
                <c:pt idx="32">
                  <c:v>16</c:v>
                </c:pt>
                <c:pt idx="33">
                  <c:v>26</c:v>
                </c:pt>
                <c:pt idx="34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4574176"/>
        <c:axId val="-68556368"/>
      </c:scatterChart>
      <c:valAx>
        <c:axId val="-74574176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556368"/>
        <c:crosses val="autoZero"/>
        <c:crossBetween val="midCat"/>
      </c:valAx>
      <c:valAx>
        <c:axId val="-68556368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4574176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Respostas!$C$1</c:f>
              <c:strCache>
                <c:ptCount val="1"/>
                <c:pt idx="0">
                  <c:v>Sanduiche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6956911636045492E-2"/>
                  <c:y val="0.491263487897346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Respostas!$C$2:$C$36</c:f>
              <c:numCache>
                <c:formatCode>General</c:formatCode>
                <c:ptCount val="35"/>
                <c:pt idx="0">
                  <c:v>28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24</c:v>
                </c:pt>
                <c:pt idx="6">
                  <c:v>28</c:v>
                </c:pt>
                <c:pt idx="7">
                  <c:v>8</c:v>
                </c:pt>
                <c:pt idx="8">
                  <c:v>28</c:v>
                </c:pt>
                <c:pt idx="9">
                  <c:v>14</c:v>
                </c:pt>
                <c:pt idx="10">
                  <c:v>14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22</c:v>
                </c:pt>
                <c:pt idx="15">
                  <c:v>8</c:v>
                </c:pt>
                <c:pt idx="16">
                  <c:v>10</c:v>
                </c:pt>
                <c:pt idx="17">
                  <c:v>12</c:v>
                </c:pt>
                <c:pt idx="18">
                  <c:v>8</c:v>
                </c:pt>
                <c:pt idx="19">
                  <c:v>20</c:v>
                </c:pt>
                <c:pt idx="20">
                  <c:v>20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16</c:v>
                </c:pt>
                <c:pt idx="28">
                  <c:v>10</c:v>
                </c:pt>
                <c:pt idx="29">
                  <c:v>24</c:v>
                </c:pt>
                <c:pt idx="30">
                  <c:v>10</c:v>
                </c:pt>
                <c:pt idx="31">
                  <c:v>22</c:v>
                </c:pt>
                <c:pt idx="32">
                  <c:v>16</c:v>
                </c:pt>
                <c:pt idx="33">
                  <c:v>28</c:v>
                </c:pt>
                <c:pt idx="34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3E-411B-9B16-AEFE07D1F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552560"/>
        <c:axId val="-68550928"/>
      </c:scatterChart>
      <c:valAx>
        <c:axId val="-68552560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550928"/>
        <c:crosses val="autoZero"/>
        <c:crossBetween val="midCat"/>
      </c:valAx>
      <c:valAx>
        <c:axId val="-68550928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55256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Respostas!$D$1</c:f>
              <c:strCache>
                <c:ptCount val="1"/>
                <c:pt idx="0">
                  <c:v>Sobremesa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6956911636045492E-2"/>
                  <c:y val="0.32427201808107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Respostas!$D$2:$D$36</c:f>
              <c:numCache>
                <c:formatCode>General</c:formatCode>
                <c:ptCount val="35"/>
                <c:pt idx="0">
                  <c:v>20</c:v>
                </c:pt>
                <c:pt idx="1">
                  <c:v>8</c:v>
                </c:pt>
                <c:pt idx="2">
                  <c:v>14</c:v>
                </c:pt>
                <c:pt idx="3">
                  <c:v>8</c:v>
                </c:pt>
                <c:pt idx="4">
                  <c:v>8</c:v>
                </c:pt>
                <c:pt idx="5">
                  <c:v>20</c:v>
                </c:pt>
                <c:pt idx="6">
                  <c:v>20</c:v>
                </c:pt>
                <c:pt idx="7">
                  <c:v>10</c:v>
                </c:pt>
                <c:pt idx="8">
                  <c:v>28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12</c:v>
                </c:pt>
                <c:pt idx="13">
                  <c:v>8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20</c:v>
                </c:pt>
                <c:pt idx="18">
                  <c:v>8</c:v>
                </c:pt>
                <c:pt idx="19">
                  <c:v>14</c:v>
                </c:pt>
                <c:pt idx="20">
                  <c:v>12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12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14</c:v>
                </c:pt>
                <c:pt idx="30">
                  <c:v>12</c:v>
                </c:pt>
                <c:pt idx="31">
                  <c:v>12</c:v>
                </c:pt>
                <c:pt idx="32">
                  <c:v>8</c:v>
                </c:pt>
                <c:pt idx="33">
                  <c:v>16</c:v>
                </c:pt>
                <c:pt idx="34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FF-403C-AB77-2B90F5D16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555280"/>
        <c:axId val="-68553104"/>
      </c:scatterChart>
      <c:valAx>
        <c:axId val="-68555280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553104"/>
        <c:crosses val="autoZero"/>
        <c:crossBetween val="midCat"/>
      </c:valAx>
      <c:valAx>
        <c:axId val="-68553104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55528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Respostas!$E$1</c:f>
              <c:strCache>
                <c:ptCount val="1"/>
                <c:pt idx="0">
                  <c:v>Aluguel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474453193350831E-2"/>
                  <c:y val="0.525979512977544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Respostas!$E$2:$E$36</c:f>
              <c:numCache>
                <c:formatCode>General</c:formatCode>
                <c:ptCount val="35"/>
                <c:pt idx="0">
                  <c:v>600</c:v>
                </c:pt>
                <c:pt idx="1">
                  <c:v>500</c:v>
                </c:pt>
                <c:pt idx="2">
                  <c:v>900</c:v>
                </c:pt>
                <c:pt idx="3">
                  <c:v>800</c:v>
                </c:pt>
                <c:pt idx="4">
                  <c:v>400</c:v>
                </c:pt>
                <c:pt idx="5">
                  <c:v>700</c:v>
                </c:pt>
                <c:pt idx="6">
                  <c:v>400</c:v>
                </c:pt>
                <c:pt idx="7">
                  <c:v>700</c:v>
                </c:pt>
                <c:pt idx="8">
                  <c:v>1300</c:v>
                </c:pt>
                <c:pt idx="9">
                  <c:v>1000</c:v>
                </c:pt>
                <c:pt idx="10">
                  <c:v>600</c:v>
                </c:pt>
                <c:pt idx="11">
                  <c:v>700</c:v>
                </c:pt>
                <c:pt idx="12">
                  <c:v>500</c:v>
                </c:pt>
                <c:pt idx="13">
                  <c:v>500</c:v>
                </c:pt>
                <c:pt idx="14">
                  <c:v>600</c:v>
                </c:pt>
                <c:pt idx="15">
                  <c:v>400</c:v>
                </c:pt>
                <c:pt idx="16">
                  <c:v>1300</c:v>
                </c:pt>
                <c:pt idx="17">
                  <c:v>800</c:v>
                </c:pt>
                <c:pt idx="18">
                  <c:v>600</c:v>
                </c:pt>
                <c:pt idx="19">
                  <c:v>800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500</c:v>
                </c:pt>
                <c:pt idx="26">
                  <c:v>800</c:v>
                </c:pt>
                <c:pt idx="27">
                  <c:v>500</c:v>
                </c:pt>
                <c:pt idx="28">
                  <c:v>800</c:v>
                </c:pt>
                <c:pt idx="29">
                  <c:v>1000</c:v>
                </c:pt>
                <c:pt idx="30">
                  <c:v>400</c:v>
                </c:pt>
                <c:pt idx="31">
                  <c:v>800</c:v>
                </c:pt>
                <c:pt idx="32">
                  <c:v>500</c:v>
                </c:pt>
                <c:pt idx="33">
                  <c:v>900</c:v>
                </c:pt>
                <c:pt idx="34">
                  <c:v>600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06-4EFD-A92D-713B25EE4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548208"/>
        <c:axId val="-68548752"/>
      </c:scatterChart>
      <c:valAx>
        <c:axId val="-68548208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548752"/>
        <c:crosses val="autoZero"/>
        <c:crossBetween val="midCat"/>
      </c:valAx>
      <c:valAx>
        <c:axId val="-6854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548208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Respostas!$F$1</c:f>
              <c:strCache>
                <c:ptCount val="1"/>
                <c:pt idx="0">
                  <c:v>Excursão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585083114610674E-2"/>
                  <c:y val="0.527361111111111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Respostas!$F$2:$F$36</c:f>
              <c:numCache>
                <c:formatCode>General</c:formatCode>
                <c:ptCount val="35"/>
                <c:pt idx="0">
                  <c:v>110</c:v>
                </c:pt>
                <c:pt idx="1">
                  <c:v>30</c:v>
                </c:pt>
                <c:pt idx="2">
                  <c:v>54</c:v>
                </c:pt>
                <c:pt idx="3">
                  <c:v>86</c:v>
                </c:pt>
                <c:pt idx="4">
                  <c:v>110</c:v>
                </c:pt>
                <c:pt idx="5">
                  <c:v>78</c:v>
                </c:pt>
                <c:pt idx="6">
                  <c:v>110</c:v>
                </c:pt>
                <c:pt idx="7">
                  <c:v>110</c:v>
                </c:pt>
                <c:pt idx="8">
                  <c:v>78</c:v>
                </c:pt>
                <c:pt idx="9">
                  <c:v>70</c:v>
                </c:pt>
                <c:pt idx="10">
                  <c:v>54</c:v>
                </c:pt>
                <c:pt idx="11">
                  <c:v>70</c:v>
                </c:pt>
                <c:pt idx="12">
                  <c:v>46</c:v>
                </c:pt>
                <c:pt idx="13">
                  <c:v>30</c:v>
                </c:pt>
                <c:pt idx="14">
                  <c:v>38</c:v>
                </c:pt>
                <c:pt idx="15">
                  <c:v>30</c:v>
                </c:pt>
                <c:pt idx="16">
                  <c:v>102</c:v>
                </c:pt>
                <c:pt idx="17">
                  <c:v>86</c:v>
                </c:pt>
                <c:pt idx="18">
                  <c:v>46</c:v>
                </c:pt>
                <c:pt idx="19">
                  <c:v>94</c:v>
                </c:pt>
                <c:pt idx="20">
                  <c:v>30</c:v>
                </c:pt>
                <c:pt idx="21">
                  <c:v>86</c:v>
                </c:pt>
                <c:pt idx="22">
                  <c:v>54</c:v>
                </c:pt>
                <c:pt idx="23">
                  <c:v>110</c:v>
                </c:pt>
                <c:pt idx="24">
                  <c:v>54</c:v>
                </c:pt>
                <c:pt idx="25">
                  <c:v>54</c:v>
                </c:pt>
                <c:pt idx="26">
                  <c:v>54</c:v>
                </c:pt>
                <c:pt idx="27">
                  <c:v>54</c:v>
                </c:pt>
                <c:pt idx="28">
                  <c:v>62</c:v>
                </c:pt>
                <c:pt idx="29">
                  <c:v>54</c:v>
                </c:pt>
                <c:pt idx="30">
                  <c:v>46</c:v>
                </c:pt>
                <c:pt idx="31">
                  <c:v>78</c:v>
                </c:pt>
                <c:pt idx="32">
                  <c:v>70</c:v>
                </c:pt>
                <c:pt idx="33">
                  <c:v>86</c:v>
                </c:pt>
                <c:pt idx="34">
                  <c:v>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A1-4AAF-8954-4153DD1F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549296"/>
        <c:axId val="-68561264"/>
      </c:scatterChart>
      <c:valAx>
        <c:axId val="-68549296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561264"/>
        <c:crosses val="autoZero"/>
        <c:crossBetween val="midCat"/>
      </c:valAx>
      <c:valAx>
        <c:axId val="-6856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5492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Respostas!$G$1</c:f>
              <c:strCache>
                <c:ptCount val="1"/>
                <c:pt idx="0">
                  <c:v>Uber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6956911636045492E-2"/>
                  <c:y val="0.382816054243219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Respostas!$G$2:$G$36</c:f>
              <c:numCache>
                <c:formatCode>General</c:formatCode>
                <c:ptCount val="35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10</c:v>
                </c:pt>
                <c:pt idx="6">
                  <c:v>8</c:v>
                </c:pt>
                <c:pt idx="7">
                  <c:v>12</c:v>
                </c:pt>
                <c:pt idx="8">
                  <c:v>12</c:v>
                </c:pt>
                <c:pt idx="9">
                  <c:v>8</c:v>
                </c:pt>
                <c:pt idx="10">
                  <c:v>12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8</c:v>
                </c:pt>
                <c:pt idx="15">
                  <c:v>6</c:v>
                </c:pt>
                <c:pt idx="16">
                  <c:v>12</c:v>
                </c:pt>
                <c:pt idx="17">
                  <c:v>18</c:v>
                </c:pt>
                <c:pt idx="18">
                  <c:v>4</c:v>
                </c:pt>
                <c:pt idx="19">
                  <c:v>10</c:v>
                </c:pt>
                <c:pt idx="20">
                  <c:v>8</c:v>
                </c:pt>
                <c:pt idx="21">
                  <c:v>12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6</c:v>
                </c:pt>
                <c:pt idx="26">
                  <c:v>8</c:v>
                </c:pt>
                <c:pt idx="27">
                  <c:v>6</c:v>
                </c:pt>
                <c:pt idx="28">
                  <c:v>20</c:v>
                </c:pt>
                <c:pt idx="29">
                  <c:v>18</c:v>
                </c:pt>
                <c:pt idx="30">
                  <c:v>10</c:v>
                </c:pt>
                <c:pt idx="31">
                  <c:v>16</c:v>
                </c:pt>
                <c:pt idx="32">
                  <c:v>6</c:v>
                </c:pt>
                <c:pt idx="33">
                  <c:v>10</c:v>
                </c:pt>
                <c:pt idx="34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22-44E7-973E-5D243036F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550384"/>
        <c:axId val="-68560720"/>
      </c:scatterChart>
      <c:valAx>
        <c:axId val="-68550384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560720"/>
        <c:crosses val="autoZero"/>
        <c:crossBetween val="midCat"/>
      </c:valAx>
      <c:valAx>
        <c:axId val="-68560720"/>
        <c:scaling>
          <c:orientation val="minMax"/>
          <c:max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55038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Almoço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Demanda!$A$2</c:f>
              <c:strCache>
                <c:ptCount val="1"/>
                <c:pt idx="0">
                  <c:v>Almoço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868737321962177"/>
                  <c:y val="5.644339457567804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Demanda!$D$3:$D$11</c:f>
              <c:numCache>
                <c:formatCode>General</c:formatCode>
                <c:ptCount val="9"/>
                <c:pt idx="0">
                  <c:v>35</c:v>
                </c:pt>
                <c:pt idx="1">
                  <c:v>33</c:v>
                </c:pt>
                <c:pt idx="2">
                  <c:v>30</c:v>
                </c:pt>
                <c:pt idx="3">
                  <c:v>28</c:v>
                </c:pt>
                <c:pt idx="4">
                  <c:v>24</c:v>
                </c:pt>
                <c:pt idx="5">
                  <c:v>20</c:v>
                </c:pt>
                <c:pt idx="6">
                  <c:v>14</c:v>
                </c:pt>
                <c:pt idx="7">
                  <c:v>11</c:v>
                </c:pt>
                <c:pt idx="8">
                  <c:v>5</c:v>
                </c:pt>
              </c:numCache>
            </c:numRef>
          </c:xVal>
          <c:yVal>
            <c:numRef>
              <c:f>Demanda!$A$3:$A$11</c:f>
              <c:numCache>
                <c:formatCode>General</c:formatCode>
                <c:ptCount val="9"/>
                <c:pt idx="0">
                  <c:v>11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23</c:v>
                </c:pt>
                <c:pt idx="7">
                  <c:v>25</c:v>
                </c:pt>
                <c:pt idx="8">
                  <c:v>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67-4A20-8622-255814B08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25968256"/>
        <c:axId val="-225961728"/>
      </c:scatterChart>
      <c:valAx>
        <c:axId val="-225968256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25961728"/>
        <c:crosses val="autoZero"/>
        <c:crossBetween val="midCat"/>
      </c:valAx>
      <c:valAx>
        <c:axId val="-225961728"/>
        <c:scaling>
          <c:orientation val="minMax"/>
          <c:max val="28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2596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Sanduiche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Demanda!$A$18</c:f>
              <c:strCache>
                <c:ptCount val="1"/>
                <c:pt idx="0">
                  <c:v>Sanduiche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7.3344487326515259E-2"/>
                  <c:y val="-0.354807699037620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Demanda!$D$19:$D$27</c:f>
              <c:numCache>
                <c:formatCode>General</c:formatCode>
                <c:ptCount val="9"/>
                <c:pt idx="0">
                  <c:v>35</c:v>
                </c:pt>
                <c:pt idx="1">
                  <c:v>26</c:v>
                </c:pt>
                <c:pt idx="2">
                  <c:v>17</c:v>
                </c:pt>
                <c:pt idx="3">
                  <c:v>15</c:v>
                </c:pt>
                <c:pt idx="4">
                  <c:v>13</c:v>
                </c:pt>
                <c:pt idx="5">
                  <c:v>11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</c:numCache>
            </c:numRef>
          </c:xVal>
          <c:yVal>
            <c:numRef>
              <c:f>Demanda!$A$19:$A$27</c:f>
              <c:numCache>
                <c:formatCode>General</c:formatCode>
                <c:ptCount val="9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21</c:v>
                </c:pt>
                <c:pt idx="6">
                  <c:v>23</c:v>
                </c:pt>
                <c:pt idx="7">
                  <c:v>25</c:v>
                </c:pt>
                <c:pt idx="8">
                  <c:v>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D2-4C06-9F1D-CF48FB291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25967168"/>
        <c:axId val="-225966080"/>
      </c:scatterChart>
      <c:valAx>
        <c:axId val="-225967168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25966080"/>
        <c:crosses val="autoZero"/>
        <c:crossBetween val="midCat"/>
      </c:valAx>
      <c:valAx>
        <c:axId val="-225966080"/>
        <c:scaling>
          <c:orientation val="minMax"/>
          <c:max val="28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25967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10.xml"/><Relationship Id="rId7" Type="http://schemas.openxmlformats.org/officeDocument/2006/relationships/image" Target="../media/image1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14</xdr:row>
      <xdr:rowOff>14286</xdr:rowOff>
    </xdr:from>
    <xdr:to>
      <xdr:col>8</xdr:col>
      <xdr:colOff>552449</xdr:colOff>
      <xdr:row>25</xdr:row>
      <xdr:rowOff>190499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14287</xdr:rowOff>
    </xdr:from>
    <xdr:to>
      <xdr:col>16</xdr:col>
      <xdr:colOff>304800</xdr:colOff>
      <xdr:row>15</xdr:row>
      <xdr:rowOff>90487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16</xdr:col>
      <xdr:colOff>304800</xdr:colOff>
      <xdr:row>45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24</xdr:col>
      <xdr:colOff>304800</xdr:colOff>
      <xdr:row>15</xdr:row>
      <xdr:rowOff>76200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24</xdr:col>
      <xdr:colOff>304800</xdr:colOff>
      <xdr:row>30</xdr:row>
      <xdr:rowOff>76200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24</xdr:col>
      <xdr:colOff>304800</xdr:colOff>
      <xdr:row>45</xdr:row>
      <xdr:rowOff>76200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0</xdr:row>
      <xdr:rowOff>175260</xdr:rowOff>
    </xdr:from>
    <xdr:to>
      <xdr:col>12</xdr:col>
      <xdr:colOff>297180</xdr:colOff>
      <xdr:row>15</xdr:row>
      <xdr:rowOff>175260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12</xdr:col>
      <xdr:colOff>304800</xdr:colOff>
      <xdr:row>32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12</xdr:col>
      <xdr:colOff>304800</xdr:colOff>
      <xdr:row>48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12</xdr:col>
      <xdr:colOff>304800</xdr:colOff>
      <xdr:row>65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66</xdr:row>
      <xdr:rowOff>0</xdr:rowOff>
    </xdr:from>
    <xdr:to>
      <xdr:col>12</xdr:col>
      <xdr:colOff>304800</xdr:colOff>
      <xdr:row>81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82</xdr:row>
      <xdr:rowOff>0</xdr:rowOff>
    </xdr:from>
    <xdr:to>
      <xdr:col>12</xdr:col>
      <xdr:colOff>304800</xdr:colOff>
      <xdr:row>97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18</xdr:col>
      <xdr:colOff>95250</xdr:colOff>
      <xdr:row>82</xdr:row>
      <xdr:rowOff>38100</xdr:rowOff>
    </xdr:from>
    <xdr:to>
      <xdr:col>23</xdr:col>
      <xdr:colOff>581025</xdr:colOff>
      <xdr:row>94</xdr:row>
      <xdr:rowOff>152400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5849600"/>
          <a:ext cx="3752850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17</xdr:row>
      <xdr:rowOff>9525</xdr:rowOff>
    </xdr:from>
    <xdr:to>
      <xdr:col>24</xdr:col>
      <xdr:colOff>85725</xdr:colOff>
      <xdr:row>30</xdr:row>
      <xdr:rowOff>85725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3438525"/>
          <a:ext cx="3848100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="120" zoomScaleNormal="120" workbookViewId="0"/>
  </sheetViews>
  <sheetFormatPr defaultRowHeight="14.5" x14ac:dyDescent="0.35"/>
  <cols>
    <col min="1" max="1" width="9" style="8" bestFit="1" customWidth="1"/>
    <col min="2" max="2" width="7.7265625" bestFit="1" customWidth="1"/>
    <col min="3" max="3" width="10.1796875" bestFit="1" customWidth="1"/>
    <col min="4" max="4" width="10.81640625" bestFit="1" customWidth="1"/>
    <col min="5" max="5" width="7.81640625" bestFit="1" customWidth="1"/>
    <col min="6" max="6" width="8.7265625" bestFit="1" customWidth="1"/>
    <col min="7" max="7" width="5.26953125" bestFit="1" customWidth="1"/>
    <col min="8" max="8" width="6.54296875" bestFit="1" customWidth="1"/>
  </cols>
  <sheetData>
    <row r="1" spans="1:7" x14ac:dyDescent="0.35">
      <c r="A1" s="26" t="s">
        <v>36</v>
      </c>
      <c r="B1" s="17" t="s">
        <v>0</v>
      </c>
      <c r="C1" s="17" t="s">
        <v>1</v>
      </c>
      <c r="D1" s="11" t="s">
        <v>2</v>
      </c>
      <c r="E1" s="11" t="s">
        <v>3</v>
      </c>
      <c r="F1" s="11" t="s">
        <v>4</v>
      </c>
      <c r="G1" s="46" t="s">
        <v>5</v>
      </c>
    </row>
    <row r="2" spans="1:7" x14ac:dyDescent="0.35">
      <c r="A2" s="29">
        <v>1</v>
      </c>
      <c r="B2" s="30">
        <v>28</v>
      </c>
      <c r="C2" s="30">
        <v>28</v>
      </c>
      <c r="D2" s="30">
        <v>20</v>
      </c>
      <c r="E2" s="30">
        <v>600</v>
      </c>
      <c r="F2" s="30">
        <v>110</v>
      </c>
      <c r="G2" s="48">
        <v>8</v>
      </c>
    </row>
    <row r="3" spans="1:7" x14ac:dyDescent="0.35">
      <c r="A3" s="35">
        <v>2</v>
      </c>
      <c r="B3" s="36">
        <v>20</v>
      </c>
      <c r="C3" s="36">
        <v>8</v>
      </c>
      <c r="D3" s="36">
        <v>8</v>
      </c>
      <c r="E3" s="36">
        <v>500</v>
      </c>
      <c r="F3" s="36">
        <v>30</v>
      </c>
      <c r="G3" s="49">
        <v>4</v>
      </c>
    </row>
    <row r="4" spans="1:7" x14ac:dyDescent="0.35">
      <c r="A4" s="29">
        <v>3</v>
      </c>
      <c r="B4" s="30">
        <v>26</v>
      </c>
      <c r="C4" s="30">
        <v>10</v>
      </c>
      <c r="D4" s="30">
        <v>14</v>
      </c>
      <c r="E4" s="30">
        <v>900</v>
      </c>
      <c r="F4" s="30">
        <v>54</v>
      </c>
      <c r="G4" s="48">
        <v>6</v>
      </c>
    </row>
    <row r="5" spans="1:7" x14ac:dyDescent="0.35">
      <c r="A5" s="35">
        <v>4</v>
      </c>
      <c r="B5" s="36">
        <v>20</v>
      </c>
      <c r="C5" s="36">
        <v>10</v>
      </c>
      <c r="D5" s="36">
        <v>8</v>
      </c>
      <c r="E5" s="36">
        <v>800</v>
      </c>
      <c r="F5" s="36">
        <v>86</v>
      </c>
      <c r="G5" s="49">
        <v>8</v>
      </c>
    </row>
    <row r="6" spans="1:7" x14ac:dyDescent="0.35">
      <c r="A6" s="29">
        <v>5</v>
      </c>
      <c r="B6" s="30">
        <v>12</v>
      </c>
      <c r="C6" s="30">
        <v>12</v>
      </c>
      <c r="D6" s="30">
        <v>8</v>
      </c>
      <c r="E6" s="30">
        <v>400</v>
      </c>
      <c r="F6" s="30">
        <v>110</v>
      </c>
      <c r="G6" s="48">
        <v>2</v>
      </c>
    </row>
    <row r="7" spans="1:7" x14ac:dyDescent="0.35">
      <c r="A7" s="35">
        <v>6</v>
      </c>
      <c r="B7" s="36">
        <v>20</v>
      </c>
      <c r="C7" s="36">
        <v>24</v>
      </c>
      <c r="D7" s="36">
        <v>20</v>
      </c>
      <c r="E7" s="36">
        <v>700</v>
      </c>
      <c r="F7" s="36">
        <v>78</v>
      </c>
      <c r="G7" s="49">
        <v>10</v>
      </c>
    </row>
    <row r="8" spans="1:7" x14ac:dyDescent="0.35">
      <c r="A8" s="29">
        <v>7</v>
      </c>
      <c r="B8" s="30">
        <v>18</v>
      </c>
      <c r="C8" s="30">
        <v>28</v>
      </c>
      <c r="D8" s="30">
        <v>20</v>
      </c>
      <c r="E8" s="30">
        <v>400</v>
      </c>
      <c r="F8" s="30">
        <v>110</v>
      </c>
      <c r="G8" s="48">
        <v>8</v>
      </c>
    </row>
    <row r="9" spans="1:7" x14ac:dyDescent="0.35">
      <c r="A9" s="35">
        <v>8</v>
      </c>
      <c r="B9" s="36">
        <v>18</v>
      </c>
      <c r="C9" s="36">
        <v>8</v>
      </c>
      <c r="D9" s="36">
        <v>10</v>
      </c>
      <c r="E9" s="36">
        <v>700</v>
      </c>
      <c r="F9" s="36">
        <v>110</v>
      </c>
      <c r="G9" s="49">
        <v>12</v>
      </c>
    </row>
    <row r="10" spans="1:7" x14ac:dyDescent="0.35">
      <c r="A10" s="29">
        <v>9</v>
      </c>
      <c r="B10" s="30">
        <v>28</v>
      </c>
      <c r="C10" s="30">
        <v>28</v>
      </c>
      <c r="D10" s="30">
        <v>28</v>
      </c>
      <c r="E10" s="30">
        <v>1300</v>
      </c>
      <c r="F10" s="30">
        <v>78</v>
      </c>
      <c r="G10" s="48">
        <v>12</v>
      </c>
    </row>
    <row r="11" spans="1:7" x14ac:dyDescent="0.35">
      <c r="A11" s="35">
        <v>10</v>
      </c>
      <c r="B11" s="36">
        <v>28</v>
      </c>
      <c r="C11" s="36">
        <v>14</v>
      </c>
      <c r="D11" s="36">
        <v>8</v>
      </c>
      <c r="E11" s="36">
        <v>1000</v>
      </c>
      <c r="F11" s="36">
        <v>70</v>
      </c>
      <c r="G11" s="49">
        <v>8</v>
      </c>
    </row>
    <row r="12" spans="1:7" x14ac:dyDescent="0.35">
      <c r="A12" s="29">
        <v>11</v>
      </c>
      <c r="B12" s="30">
        <v>10</v>
      </c>
      <c r="C12" s="30">
        <v>14</v>
      </c>
      <c r="D12" s="30">
        <v>8</v>
      </c>
      <c r="E12" s="30">
        <v>600</v>
      </c>
      <c r="F12" s="30">
        <v>54</v>
      </c>
      <c r="G12" s="48">
        <v>12</v>
      </c>
    </row>
    <row r="13" spans="1:7" x14ac:dyDescent="0.35">
      <c r="A13" s="35">
        <v>12</v>
      </c>
      <c r="B13" s="36">
        <v>12</v>
      </c>
      <c r="C13" s="36">
        <v>10</v>
      </c>
      <c r="D13" s="36">
        <v>8</v>
      </c>
      <c r="E13" s="36">
        <v>700</v>
      </c>
      <c r="F13" s="36">
        <v>70</v>
      </c>
      <c r="G13" s="49">
        <v>4</v>
      </c>
    </row>
    <row r="14" spans="1:7" x14ac:dyDescent="0.35">
      <c r="A14" s="29">
        <v>13</v>
      </c>
      <c r="B14" s="30">
        <v>16</v>
      </c>
      <c r="C14" s="30">
        <v>10</v>
      </c>
      <c r="D14" s="30">
        <v>12</v>
      </c>
      <c r="E14" s="30">
        <v>500</v>
      </c>
      <c r="F14" s="30">
        <v>46</v>
      </c>
      <c r="G14" s="48">
        <v>6</v>
      </c>
    </row>
    <row r="15" spans="1:7" x14ac:dyDescent="0.35">
      <c r="A15" s="35">
        <v>14</v>
      </c>
      <c r="B15" s="36">
        <v>14</v>
      </c>
      <c r="C15" s="36">
        <v>8</v>
      </c>
      <c r="D15" s="36">
        <v>8</v>
      </c>
      <c r="E15" s="36">
        <v>500</v>
      </c>
      <c r="F15" s="36">
        <v>30</v>
      </c>
      <c r="G15" s="49">
        <v>4</v>
      </c>
    </row>
    <row r="16" spans="1:7" x14ac:dyDescent="0.35">
      <c r="A16" s="29">
        <v>15</v>
      </c>
      <c r="B16" s="30">
        <v>24</v>
      </c>
      <c r="C16" s="30">
        <v>22</v>
      </c>
      <c r="D16" s="30">
        <v>10</v>
      </c>
      <c r="E16" s="30">
        <v>600</v>
      </c>
      <c r="F16" s="30">
        <v>38</v>
      </c>
      <c r="G16" s="48">
        <v>8</v>
      </c>
    </row>
    <row r="17" spans="1:7" x14ac:dyDescent="0.35">
      <c r="A17" s="35">
        <v>16</v>
      </c>
      <c r="B17" s="36">
        <v>10</v>
      </c>
      <c r="C17" s="36">
        <v>8</v>
      </c>
      <c r="D17" s="36">
        <v>8</v>
      </c>
      <c r="E17" s="36">
        <v>400</v>
      </c>
      <c r="F17" s="36">
        <v>30</v>
      </c>
      <c r="G17" s="49">
        <v>6</v>
      </c>
    </row>
    <row r="18" spans="1:7" x14ac:dyDescent="0.35">
      <c r="A18" s="29">
        <v>17</v>
      </c>
      <c r="B18" s="30">
        <v>24</v>
      </c>
      <c r="C18" s="30">
        <v>10</v>
      </c>
      <c r="D18" s="30">
        <v>10</v>
      </c>
      <c r="E18" s="30">
        <v>1300</v>
      </c>
      <c r="F18" s="30">
        <v>102</v>
      </c>
      <c r="G18" s="48">
        <v>12</v>
      </c>
    </row>
    <row r="19" spans="1:7" x14ac:dyDescent="0.35">
      <c r="A19" s="35">
        <v>18</v>
      </c>
      <c r="B19" s="36">
        <v>22</v>
      </c>
      <c r="C19" s="36">
        <v>12</v>
      </c>
      <c r="D19" s="36">
        <v>20</v>
      </c>
      <c r="E19" s="36">
        <v>800</v>
      </c>
      <c r="F19" s="36">
        <v>86</v>
      </c>
      <c r="G19" s="49">
        <v>18</v>
      </c>
    </row>
    <row r="20" spans="1:7" x14ac:dyDescent="0.35">
      <c r="A20" s="29">
        <v>19</v>
      </c>
      <c r="B20" s="30">
        <v>12</v>
      </c>
      <c r="C20" s="30">
        <v>8</v>
      </c>
      <c r="D20" s="30">
        <v>8</v>
      </c>
      <c r="E20" s="30">
        <v>600</v>
      </c>
      <c r="F20" s="30">
        <v>46</v>
      </c>
      <c r="G20" s="48">
        <v>4</v>
      </c>
    </row>
    <row r="21" spans="1:7" x14ac:dyDescent="0.35">
      <c r="A21" s="35">
        <v>20</v>
      </c>
      <c r="B21" s="36">
        <v>22</v>
      </c>
      <c r="C21" s="36">
        <v>20</v>
      </c>
      <c r="D21" s="36">
        <v>14</v>
      </c>
      <c r="E21" s="36">
        <v>800</v>
      </c>
      <c r="F21" s="36">
        <v>94</v>
      </c>
      <c r="G21" s="49">
        <v>10</v>
      </c>
    </row>
    <row r="22" spans="1:7" x14ac:dyDescent="0.35">
      <c r="A22" s="29">
        <v>21</v>
      </c>
      <c r="B22" s="30">
        <v>18</v>
      </c>
      <c r="C22" s="30">
        <v>20</v>
      </c>
      <c r="D22" s="30">
        <v>12</v>
      </c>
      <c r="E22" s="30">
        <v>600</v>
      </c>
      <c r="F22" s="30">
        <v>30</v>
      </c>
      <c r="G22" s="48">
        <v>8</v>
      </c>
    </row>
    <row r="23" spans="1:7" x14ac:dyDescent="0.35">
      <c r="A23" s="35">
        <v>22</v>
      </c>
      <c r="B23" s="36">
        <v>20</v>
      </c>
      <c r="C23" s="36">
        <v>8</v>
      </c>
      <c r="D23" s="36">
        <v>8</v>
      </c>
      <c r="E23" s="36">
        <v>600</v>
      </c>
      <c r="F23" s="36">
        <v>86</v>
      </c>
      <c r="G23" s="49">
        <v>12</v>
      </c>
    </row>
    <row r="24" spans="1:7" x14ac:dyDescent="0.35">
      <c r="A24" s="29">
        <v>23</v>
      </c>
      <c r="B24" s="30">
        <v>18</v>
      </c>
      <c r="C24" s="30">
        <v>8</v>
      </c>
      <c r="D24" s="30">
        <v>8</v>
      </c>
      <c r="E24" s="30">
        <v>600</v>
      </c>
      <c r="F24" s="30">
        <v>54</v>
      </c>
      <c r="G24" s="48">
        <v>6</v>
      </c>
    </row>
    <row r="25" spans="1:7" x14ac:dyDescent="0.35">
      <c r="A25" s="35">
        <v>24</v>
      </c>
      <c r="B25" s="36">
        <v>24</v>
      </c>
      <c r="C25" s="36">
        <v>10</v>
      </c>
      <c r="D25" s="36">
        <v>8</v>
      </c>
      <c r="E25" s="36">
        <v>700</v>
      </c>
      <c r="F25" s="36">
        <v>110</v>
      </c>
      <c r="G25" s="49">
        <v>6</v>
      </c>
    </row>
    <row r="26" spans="1:7" x14ac:dyDescent="0.35">
      <c r="A26" s="29">
        <v>25</v>
      </c>
      <c r="B26" s="30">
        <v>24</v>
      </c>
      <c r="C26" s="30">
        <v>8</v>
      </c>
      <c r="D26" s="30">
        <v>12</v>
      </c>
      <c r="E26" s="30">
        <v>800</v>
      </c>
      <c r="F26" s="30">
        <v>54</v>
      </c>
      <c r="G26" s="48">
        <v>8</v>
      </c>
    </row>
    <row r="27" spans="1:7" x14ac:dyDescent="0.35">
      <c r="A27" s="35">
        <v>26</v>
      </c>
      <c r="B27" s="36">
        <v>14</v>
      </c>
      <c r="C27" s="36">
        <v>8</v>
      </c>
      <c r="D27" s="36">
        <v>8</v>
      </c>
      <c r="E27" s="36">
        <v>500</v>
      </c>
      <c r="F27" s="36">
        <v>54</v>
      </c>
      <c r="G27" s="49">
        <v>6</v>
      </c>
    </row>
    <row r="28" spans="1:7" x14ac:dyDescent="0.35">
      <c r="A28" s="29">
        <v>27</v>
      </c>
      <c r="B28" s="30">
        <v>16</v>
      </c>
      <c r="C28" s="30">
        <v>10</v>
      </c>
      <c r="D28" s="30">
        <v>10</v>
      </c>
      <c r="E28" s="30">
        <v>800</v>
      </c>
      <c r="F28" s="30">
        <v>54</v>
      </c>
      <c r="G28" s="48">
        <v>8</v>
      </c>
    </row>
    <row r="29" spans="1:7" x14ac:dyDescent="0.35">
      <c r="A29" s="35">
        <v>28</v>
      </c>
      <c r="B29" s="36">
        <v>16</v>
      </c>
      <c r="C29" s="36">
        <v>16</v>
      </c>
      <c r="D29" s="36">
        <v>8</v>
      </c>
      <c r="E29" s="36">
        <v>500</v>
      </c>
      <c r="F29" s="36">
        <v>54</v>
      </c>
      <c r="G29" s="49">
        <v>6</v>
      </c>
    </row>
    <row r="30" spans="1:7" x14ac:dyDescent="0.35">
      <c r="A30" s="29">
        <v>29</v>
      </c>
      <c r="B30" s="30">
        <v>24</v>
      </c>
      <c r="C30" s="30">
        <v>10</v>
      </c>
      <c r="D30" s="30">
        <v>10</v>
      </c>
      <c r="E30" s="30">
        <v>800</v>
      </c>
      <c r="F30" s="30">
        <v>62</v>
      </c>
      <c r="G30" s="48">
        <v>20</v>
      </c>
    </row>
    <row r="31" spans="1:7" x14ac:dyDescent="0.35">
      <c r="A31" s="35">
        <v>30</v>
      </c>
      <c r="B31" s="36">
        <v>24</v>
      </c>
      <c r="C31" s="36">
        <v>24</v>
      </c>
      <c r="D31" s="36">
        <v>14</v>
      </c>
      <c r="E31" s="36">
        <v>1000</v>
      </c>
      <c r="F31" s="36">
        <v>54</v>
      </c>
      <c r="G31" s="49">
        <v>18</v>
      </c>
    </row>
    <row r="32" spans="1:7" x14ac:dyDescent="0.35">
      <c r="A32" s="29">
        <v>31</v>
      </c>
      <c r="B32" s="30">
        <v>20</v>
      </c>
      <c r="C32" s="30">
        <v>10</v>
      </c>
      <c r="D32" s="30">
        <v>12</v>
      </c>
      <c r="E32" s="30">
        <v>400</v>
      </c>
      <c r="F32" s="30">
        <v>46</v>
      </c>
      <c r="G32" s="48">
        <v>10</v>
      </c>
    </row>
    <row r="33" spans="1:7" x14ac:dyDescent="0.35">
      <c r="A33" s="35">
        <v>32</v>
      </c>
      <c r="B33" s="36">
        <v>22</v>
      </c>
      <c r="C33" s="36">
        <v>22</v>
      </c>
      <c r="D33" s="36">
        <v>12</v>
      </c>
      <c r="E33" s="36">
        <v>800</v>
      </c>
      <c r="F33" s="36">
        <v>78</v>
      </c>
      <c r="G33" s="49">
        <v>16</v>
      </c>
    </row>
    <row r="34" spans="1:7" x14ac:dyDescent="0.35">
      <c r="A34" s="29">
        <v>33</v>
      </c>
      <c r="B34" s="30">
        <v>16</v>
      </c>
      <c r="C34" s="30">
        <v>16</v>
      </c>
      <c r="D34" s="30">
        <v>8</v>
      </c>
      <c r="E34" s="30">
        <v>500</v>
      </c>
      <c r="F34" s="30">
        <v>70</v>
      </c>
      <c r="G34" s="48">
        <v>6</v>
      </c>
    </row>
    <row r="35" spans="1:7" x14ac:dyDescent="0.35">
      <c r="A35" s="35">
        <v>34</v>
      </c>
      <c r="B35" s="36">
        <v>26</v>
      </c>
      <c r="C35" s="36">
        <v>28</v>
      </c>
      <c r="D35" s="36">
        <v>16</v>
      </c>
      <c r="E35" s="36">
        <v>900</v>
      </c>
      <c r="F35" s="36">
        <v>86</v>
      </c>
      <c r="G35" s="49">
        <v>10</v>
      </c>
    </row>
    <row r="36" spans="1:7" x14ac:dyDescent="0.35">
      <c r="A36" s="32">
        <v>35</v>
      </c>
      <c r="B36" s="3">
        <v>20</v>
      </c>
      <c r="C36" s="3">
        <v>20</v>
      </c>
      <c r="D36" s="3">
        <v>10</v>
      </c>
      <c r="E36" s="3">
        <v>600</v>
      </c>
      <c r="F36" s="3">
        <v>54</v>
      </c>
      <c r="G36" s="50">
        <v>10</v>
      </c>
    </row>
    <row r="37" spans="1:7" x14ac:dyDescent="0.35">
      <c r="A37" s="47" t="s">
        <v>60</v>
      </c>
      <c r="B37" s="45">
        <f t="shared" ref="B37:G37" si="0">AVERAGE(B2:B36)</f>
        <v>19.600000000000001</v>
      </c>
      <c r="C37" s="45">
        <f t="shared" si="0"/>
        <v>14.571428571428571</v>
      </c>
      <c r="D37" s="45">
        <f t="shared" si="0"/>
        <v>11.6</v>
      </c>
      <c r="E37" s="45">
        <f t="shared" si="0"/>
        <v>691.42857142857144</v>
      </c>
      <c r="F37" s="45">
        <f t="shared" si="0"/>
        <v>67.942857142857136</v>
      </c>
      <c r="G37" s="51">
        <f t="shared" si="0"/>
        <v>8.9142857142857146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110" zoomScaleNormal="110" workbookViewId="0"/>
  </sheetViews>
  <sheetFormatPr defaultRowHeight="14.5" x14ac:dyDescent="0.35"/>
  <cols>
    <col min="4" max="5" width="6.54296875" bestFit="1" customWidth="1"/>
    <col min="6" max="6" width="9.7265625" bestFit="1" customWidth="1"/>
    <col min="27" max="27" width="6.54296875" bestFit="1" customWidth="1"/>
    <col min="28" max="28" width="7.7265625" bestFit="1" customWidth="1"/>
    <col min="29" max="29" width="10.1796875" bestFit="1" customWidth="1"/>
    <col min="30" max="30" width="10.81640625" bestFit="1" customWidth="1"/>
    <col min="31" max="31" width="7.81640625" bestFit="1" customWidth="1"/>
    <col min="32" max="32" width="8.7265625" bestFit="1" customWidth="1"/>
    <col min="33" max="33" width="5.26953125" bestFit="1" customWidth="1"/>
  </cols>
  <sheetData>
    <row r="1" spans="1:33" x14ac:dyDescent="0.35">
      <c r="A1" s="26" t="s">
        <v>36</v>
      </c>
      <c r="B1" s="34" t="s">
        <v>37</v>
      </c>
      <c r="F1" s="1" t="s">
        <v>37</v>
      </c>
    </row>
    <row r="2" spans="1:33" x14ac:dyDescent="0.35">
      <c r="A2" s="29">
        <v>1</v>
      </c>
      <c r="B2" s="31">
        <f>Respostas!B2*30+Respostas!C2*30+Respostas!D2*20+Respostas!E2+Respostas!F2+Respostas!G2*10</f>
        <v>2870</v>
      </c>
      <c r="E2" s="17" t="s">
        <v>56</v>
      </c>
      <c r="F2" s="17" t="s">
        <v>57</v>
      </c>
      <c r="G2" s="17" t="s">
        <v>58</v>
      </c>
      <c r="AA2" s="54" t="s">
        <v>37</v>
      </c>
      <c r="AB2" s="57" t="s">
        <v>59</v>
      </c>
      <c r="AC2" s="57"/>
      <c r="AD2" s="57"/>
      <c r="AE2" s="57"/>
      <c r="AF2" s="57"/>
      <c r="AG2" s="58"/>
    </row>
    <row r="3" spans="1:33" x14ac:dyDescent="0.35">
      <c r="A3" s="35">
        <v>2</v>
      </c>
      <c r="B3" s="37">
        <f>Respostas!B3*30+Respostas!C3*30+Respostas!D3*20+Respostas!E3+Respostas!F3+Respostas!G3*10</f>
        <v>1570</v>
      </c>
      <c r="E3" s="1">
        <v>1200</v>
      </c>
      <c r="F3" s="52" t="s">
        <v>61</v>
      </c>
      <c r="G3" s="1">
        <v>1</v>
      </c>
      <c r="AA3" s="55"/>
      <c r="AB3" s="17" t="s">
        <v>0</v>
      </c>
      <c r="AC3" s="17" t="s">
        <v>1</v>
      </c>
      <c r="AD3" s="17" t="s">
        <v>2</v>
      </c>
      <c r="AE3" s="17" t="s">
        <v>3</v>
      </c>
      <c r="AF3" s="17" t="s">
        <v>4</v>
      </c>
      <c r="AG3" s="38" t="s">
        <v>5</v>
      </c>
    </row>
    <row r="4" spans="1:33" x14ac:dyDescent="0.35">
      <c r="A4" s="29">
        <v>3</v>
      </c>
      <c r="B4" s="31">
        <f>Respostas!B4*30+Respostas!C4*30+Respostas!D4*20+Respostas!E4+Respostas!F4+Respostas!G4*10</f>
        <v>2374</v>
      </c>
      <c r="E4" s="1">
        <v>1400</v>
      </c>
      <c r="F4" s="1" t="s">
        <v>47</v>
      </c>
      <c r="G4" s="1">
        <v>4</v>
      </c>
      <c r="AA4" s="56"/>
      <c r="AB4" s="40">
        <f>AVERAGE(Respostas!B2:B36)</f>
        <v>19.600000000000001</v>
      </c>
      <c r="AC4" s="40">
        <f>AVERAGE(Respostas!C2:C36)</f>
        <v>14.571428571428571</v>
      </c>
      <c r="AD4" s="40">
        <f>AVERAGE(Respostas!D2:D36)</f>
        <v>11.6</v>
      </c>
      <c r="AE4" s="40">
        <f>AVERAGE(Respostas!E2:E36)</f>
        <v>691.42857142857144</v>
      </c>
      <c r="AF4" s="40">
        <f>AVERAGE(Respostas!F2:F36)</f>
        <v>67.942857142857136</v>
      </c>
      <c r="AG4" s="41">
        <f>AVERAGE(Respostas!G2:G36)</f>
        <v>8.9142857142857146</v>
      </c>
    </row>
    <row r="5" spans="1:33" x14ac:dyDescent="0.35">
      <c r="A5" s="35">
        <v>4</v>
      </c>
      <c r="B5" s="37">
        <f>Respostas!B5*30+Respostas!C5*30+Respostas!D5*20+Respostas!E5+Respostas!F5+Respostas!G5*10</f>
        <v>2026</v>
      </c>
      <c r="E5" s="1">
        <v>1600</v>
      </c>
      <c r="F5" s="1" t="s">
        <v>48</v>
      </c>
      <c r="G5" s="1">
        <v>6</v>
      </c>
      <c r="AA5" s="42">
        <v>2870</v>
      </c>
      <c r="AB5" s="39">
        <f>ROUNDUP(VLOOKUP(Respostas!B2,Demanda!$O$6:$P$16,2,FALSE),0)</f>
        <v>5</v>
      </c>
      <c r="AC5" s="39">
        <f>ROUNDUP(VLOOKUP(Respostas!C2,Demanda!$O$22:$P$32,2,FALSE),0)</f>
        <v>5</v>
      </c>
      <c r="AD5" s="39">
        <f>ROUNDUP(VLOOKUP(Respostas!D2,Demanda!$O$38:$P$48,2,FALSE),0)</f>
        <v>4</v>
      </c>
      <c r="AE5" s="39">
        <f>ROUNDUP(VLOOKUP(Respostas!E2,Demanda!$O$55:$P$62,2,TRUE),0)</f>
        <v>28</v>
      </c>
      <c r="AF5" s="39">
        <f>ROUNDUP(VLOOKUP(Respostas!F2,Demanda!$O$71:$P$78,2,TRUE),0)</f>
        <v>6</v>
      </c>
      <c r="AG5" s="39">
        <f>ROUNDUP(VLOOKUP(Respostas!G2,Demanda!$O$87:$P$96,2,FALSE),0)</f>
        <v>22</v>
      </c>
    </row>
    <row r="6" spans="1:33" x14ac:dyDescent="0.35">
      <c r="A6" s="29">
        <v>5</v>
      </c>
      <c r="B6" s="31">
        <f>Respostas!B6*30+Respostas!C6*30+Respostas!D6*20+Respostas!E6+Respostas!F6+Respostas!G6*10</f>
        <v>1410</v>
      </c>
      <c r="E6" s="1">
        <v>1800</v>
      </c>
      <c r="F6" s="1" t="s">
        <v>49</v>
      </c>
      <c r="G6" s="1">
        <v>3</v>
      </c>
      <c r="AA6" s="43">
        <v>1570</v>
      </c>
      <c r="AB6" s="14">
        <f>ROUNDUP(VLOOKUP(Respostas!B3,Demanda!$O$6:$P$16,2,FALSE),0)</f>
        <v>21</v>
      </c>
      <c r="AC6" s="14">
        <f>ROUNDUP(VLOOKUP(Respostas!C3,Demanda!$O$22:$P$32,2,FALSE),0)</f>
        <v>37</v>
      </c>
      <c r="AD6" s="14">
        <f>ROUNDUP(VLOOKUP(Respostas!D3,Demanda!$O$38:$P$48,2,FALSE),0)</f>
        <v>39</v>
      </c>
      <c r="AE6" s="14">
        <f>ROUNDUP(VLOOKUP(Respostas!E3,Demanda!$O$55:$P$62,2,TRUE),0)</f>
        <v>33</v>
      </c>
      <c r="AF6" s="14">
        <f>ROUNDUP(VLOOKUP(Respostas!F3,Demanda!$O$71:$P$78,2,TRUE),0)</f>
        <v>37</v>
      </c>
      <c r="AG6" s="27">
        <f>ROUNDUP(VLOOKUP(Respostas!G3,Demanda!$O$87:$P$96,2,FALSE),0)</f>
        <v>38</v>
      </c>
    </row>
    <row r="7" spans="1:33" x14ac:dyDescent="0.35">
      <c r="A7" s="35">
        <v>6</v>
      </c>
      <c r="B7" s="37">
        <f>Respostas!B7*30+Respostas!C7*30+Respostas!D7*20+Respostas!E7+Respostas!F7+Respostas!G7*10</f>
        <v>2598</v>
      </c>
      <c r="E7" s="1">
        <v>2000</v>
      </c>
      <c r="F7" s="1" t="s">
        <v>50</v>
      </c>
      <c r="G7" s="1">
        <v>5</v>
      </c>
      <c r="AA7" s="43">
        <v>2374</v>
      </c>
      <c r="AB7" s="14">
        <f>ROUNDUP(VLOOKUP(Respostas!B4,Demanda!$O$6:$P$16,2,FALSE),0)</f>
        <v>9</v>
      </c>
      <c r="AC7" s="14">
        <f>ROUNDUP(VLOOKUP(Respostas!C4,Demanda!$O$22:$P$32,2,FALSE),0)</f>
        <v>30</v>
      </c>
      <c r="AD7" s="14">
        <f>ROUNDUP(VLOOKUP(Respostas!D4,Demanda!$O$38:$P$48,2,FALSE),0)</f>
        <v>13</v>
      </c>
      <c r="AE7" s="14">
        <f>ROUNDUP(VLOOKUP(Respostas!E4,Demanda!$O$55:$P$62,2,TRUE),0)</f>
        <v>12</v>
      </c>
      <c r="AF7" s="14">
        <f>ROUNDUP(VLOOKUP(Respostas!F4,Demanda!$O$71:$P$78,2,TRUE),0)</f>
        <v>28</v>
      </c>
      <c r="AG7" s="27">
        <f>ROUNDUP(VLOOKUP(Respostas!G4,Demanda!$O$87:$P$96,2,FALSE),0)</f>
        <v>29</v>
      </c>
    </row>
    <row r="8" spans="1:33" x14ac:dyDescent="0.35">
      <c r="A8" s="29">
        <v>7</v>
      </c>
      <c r="B8" s="31">
        <f>Respostas!B8*30+Respostas!C8*30+Respostas!D8*20+Respostas!E8+Respostas!F8+Respostas!G8*10</f>
        <v>2370</v>
      </c>
      <c r="E8" s="1">
        <v>2200</v>
      </c>
      <c r="F8" s="1" t="s">
        <v>51</v>
      </c>
      <c r="G8" s="1">
        <v>4</v>
      </c>
      <c r="AA8" s="43">
        <v>2026</v>
      </c>
      <c r="AB8" s="14">
        <f>ROUNDUP(VLOOKUP(Respostas!B5,Demanda!$O$6:$P$16,2,FALSE),0)</f>
        <v>21</v>
      </c>
      <c r="AC8" s="14">
        <f>ROUNDUP(VLOOKUP(Respostas!C5,Demanda!$O$22:$P$32,2,FALSE),0)</f>
        <v>30</v>
      </c>
      <c r="AD8" s="14">
        <f>ROUNDUP(VLOOKUP(Respostas!D5,Demanda!$O$38:$P$48,2,FALSE),0)</f>
        <v>39</v>
      </c>
      <c r="AE8" s="14">
        <f>ROUNDUP(VLOOKUP(Respostas!E5,Demanda!$O$55:$P$62,2,TRUE),0)</f>
        <v>17</v>
      </c>
      <c r="AF8" s="14">
        <f>ROUNDUP(VLOOKUP(Respostas!F5,Demanda!$O$71:$P$78,2,TRUE),0)</f>
        <v>15</v>
      </c>
      <c r="AG8" s="27">
        <f>ROUNDUP(VLOOKUP(Respostas!G5,Demanda!$O$87:$P$96,2,FALSE),0)</f>
        <v>22</v>
      </c>
    </row>
    <row r="9" spans="1:33" x14ac:dyDescent="0.35">
      <c r="A9" s="35">
        <v>8</v>
      </c>
      <c r="B9" s="37">
        <f>Respostas!B9*30+Respostas!C9*30+Respostas!D9*20+Respostas!E9+Respostas!F9+Respostas!G9*10</f>
        <v>1910</v>
      </c>
      <c r="E9" s="1">
        <v>2400</v>
      </c>
      <c r="F9" s="1" t="s">
        <v>52</v>
      </c>
      <c r="G9" s="1">
        <v>3</v>
      </c>
      <c r="AA9" s="43">
        <v>1410</v>
      </c>
      <c r="AB9" s="14">
        <f>ROUNDUP(VLOOKUP(Respostas!B6,Demanda!$O$6:$P$16,2,FALSE),0)</f>
        <v>36</v>
      </c>
      <c r="AC9" s="14">
        <f>ROUNDUP(VLOOKUP(Respostas!C6,Demanda!$O$22:$P$32,2,FALSE),0)</f>
        <v>24</v>
      </c>
      <c r="AD9" s="14">
        <f>ROUNDUP(VLOOKUP(Respostas!D6,Demanda!$O$38:$P$48,2,FALSE),0)</f>
        <v>39</v>
      </c>
      <c r="AE9" s="14">
        <f>ROUNDUP(VLOOKUP(Respostas!E6,Demanda!$O$55:$P$62,2,TRUE),0)</f>
        <v>38</v>
      </c>
      <c r="AF9" s="14">
        <f>ROUNDUP(VLOOKUP(Respostas!F6,Demanda!$O$71:$P$78,2,TRUE),0)</f>
        <v>6</v>
      </c>
      <c r="AG9" s="27">
        <f>ROUNDUP(VLOOKUP(Respostas!G6,Demanda!$O$87:$P$96,2,FALSE),0)</f>
        <v>53</v>
      </c>
    </row>
    <row r="10" spans="1:33" x14ac:dyDescent="0.35">
      <c r="A10" s="29">
        <v>9</v>
      </c>
      <c r="B10" s="31">
        <f>Respostas!B10*30+Respostas!C10*30+Respostas!D10*20+Respostas!E10+Respostas!F10+Respostas!G10*10</f>
        <v>3738</v>
      </c>
      <c r="E10" s="1">
        <v>2600</v>
      </c>
      <c r="F10" s="1" t="s">
        <v>53</v>
      </c>
      <c r="G10" s="1">
        <v>4</v>
      </c>
      <c r="AA10" s="43">
        <v>2598</v>
      </c>
      <c r="AB10" s="14">
        <f>ROUNDUP(VLOOKUP(Respostas!B7,Demanda!$O$6:$P$16,2,FALSE),0)</f>
        <v>21</v>
      </c>
      <c r="AC10" s="14">
        <f>ROUNDUP(VLOOKUP(Respostas!C7,Demanda!$O$22:$P$32,2,FALSE),0)</f>
        <v>7</v>
      </c>
      <c r="AD10" s="14">
        <f>ROUNDUP(VLOOKUP(Respostas!D7,Demanda!$O$38:$P$48,2,FALSE),0)</f>
        <v>4</v>
      </c>
      <c r="AE10" s="14">
        <f>ROUNDUP(VLOOKUP(Respostas!E7,Demanda!$O$55:$P$62,2,TRUE),0)</f>
        <v>22</v>
      </c>
      <c r="AF10" s="14">
        <f>ROUNDUP(VLOOKUP(Respostas!F7,Demanda!$O$71:$P$78,2,TRUE),0)</f>
        <v>19</v>
      </c>
      <c r="AG10" s="27">
        <f>ROUNDUP(VLOOKUP(Respostas!G7,Demanda!$O$87:$P$96,2,FALSE),0)</f>
        <v>17</v>
      </c>
    </row>
    <row r="11" spans="1:33" x14ac:dyDescent="0.35">
      <c r="A11" s="35">
        <v>10</v>
      </c>
      <c r="B11" s="37">
        <f>Respostas!B11*30+Respostas!C11*30+Respostas!D11*20+Respostas!E11+Respostas!F11+Respostas!G11*10</f>
        <v>2570</v>
      </c>
      <c r="E11" s="1">
        <v>2800</v>
      </c>
      <c r="F11" s="1" t="s">
        <v>54</v>
      </c>
      <c r="G11" s="1">
        <v>2</v>
      </c>
      <c r="AA11" s="43">
        <v>2370</v>
      </c>
      <c r="AB11" s="14">
        <f>ROUNDUP(VLOOKUP(Respostas!B8,Demanda!$O$6:$P$16,2,FALSE),0)</f>
        <v>25</v>
      </c>
      <c r="AC11" s="14">
        <f>ROUNDUP(VLOOKUP(Respostas!C8,Demanda!$O$22:$P$32,2,FALSE),0)</f>
        <v>5</v>
      </c>
      <c r="AD11" s="14">
        <f>ROUNDUP(VLOOKUP(Respostas!D8,Demanda!$O$38:$P$48,2,FALSE),0)</f>
        <v>4</v>
      </c>
      <c r="AE11" s="14">
        <f>ROUNDUP(VLOOKUP(Respostas!E8,Demanda!$O$55:$P$62,2,TRUE),0)</f>
        <v>38</v>
      </c>
      <c r="AF11" s="14">
        <f>ROUNDUP(VLOOKUP(Respostas!F8,Demanda!$O$71:$P$78,2,TRUE),0)</f>
        <v>6</v>
      </c>
      <c r="AG11" s="27">
        <f>ROUNDUP(VLOOKUP(Respostas!G8,Demanda!$O$87:$P$96,2,FALSE),0)</f>
        <v>22</v>
      </c>
    </row>
    <row r="12" spans="1:33" x14ac:dyDescent="0.35">
      <c r="A12" s="29">
        <v>11</v>
      </c>
      <c r="B12" s="31">
        <f>Respostas!B12*30+Respostas!C12*30+Respostas!D12*20+Respostas!E12+Respostas!F12+Respostas!G12*10</f>
        <v>1654</v>
      </c>
      <c r="E12" s="1">
        <v>3000</v>
      </c>
      <c r="F12" s="1" t="s">
        <v>55</v>
      </c>
      <c r="G12" s="1">
        <v>2</v>
      </c>
      <c r="AA12" s="43">
        <v>1910</v>
      </c>
      <c r="AB12" s="14">
        <f>ROUNDUP(VLOOKUP(Respostas!B9,Demanda!$O$6:$P$16,2,FALSE),0)</f>
        <v>25</v>
      </c>
      <c r="AC12" s="14">
        <f>ROUNDUP(VLOOKUP(Respostas!C9,Demanda!$O$22:$P$32,2,FALSE),0)</f>
        <v>37</v>
      </c>
      <c r="AD12" s="14">
        <f>ROUNDUP(VLOOKUP(Respostas!D9,Demanda!$O$38:$P$48,2,FALSE),0)</f>
        <v>27</v>
      </c>
      <c r="AE12" s="14">
        <f>ROUNDUP(VLOOKUP(Respostas!E9,Demanda!$O$55:$P$62,2,TRUE),0)</f>
        <v>22</v>
      </c>
      <c r="AF12" s="14">
        <f>ROUNDUP(VLOOKUP(Respostas!F9,Demanda!$O$71:$P$78,2,TRUE),0)</f>
        <v>6</v>
      </c>
      <c r="AG12" s="27">
        <f>ROUNDUP(VLOOKUP(Respostas!G9,Demanda!$O$87:$P$96,2,FALSE),0)</f>
        <v>13</v>
      </c>
    </row>
    <row r="13" spans="1:33" x14ac:dyDescent="0.35">
      <c r="A13" s="35">
        <v>12</v>
      </c>
      <c r="B13" s="37">
        <f>Respostas!B13*30+Respostas!C13*30+Respostas!D13*20+Respostas!E13+Respostas!F13+Respostas!G13*10</f>
        <v>1630</v>
      </c>
      <c r="E13" s="12">
        <v>3200</v>
      </c>
      <c r="F13" s="53" t="s">
        <v>62</v>
      </c>
      <c r="G13" s="12">
        <v>1</v>
      </c>
      <c r="AA13" s="43">
        <v>3738</v>
      </c>
      <c r="AB13" s="14">
        <f>ROUNDUP(VLOOKUP(Respostas!B10,Demanda!$O$6:$P$16,2,FALSE),0)</f>
        <v>5</v>
      </c>
      <c r="AC13" s="14">
        <f>ROUNDUP(VLOOKUP(Respostas!C10,Demanda!$O$22:$P$32,2,FALSE),0)</f>
        <v>5</v>
      </c>
      <c r="AD13" s="14">
        <f>ROUNDUP(VLOOKUP(Respostas!D10,Demanda!$O$38:$P$48,2,FALSE),0)</f>
        <v>1</v>
      </c>
      <c r="AE13" s="14">
        <f>ROUNDUP(VLOOKUP(Respostas!E10,Demanda!$O$55:$P$62,2,TRUE),0)</f>
        <v>1</v>
      </c>
      <c r="AF13" s="14">
        <f>ROUNDUP(VLOOKUP(Respostas!F10,Demanda!$O$71:$P$78,2,TRUE),0)</f>
        <v>19</v>
      </c>
      <c r="AG13" s="27">
        <f>ROUNDUP(VLOOKUP(Respostas!G10,Demanda!$O$87:$P$96,2,FALSE),0)</f>
        <v>13</v>
      </c>
    </row>
    <row r="14" spans="1:33" x14ac:dyDescent="0.35">
      <c r="A14" s="29">
        <v>13</v>
      </c>
      <c r="B14" s="31">
        <f>Respostas!B14*30+Respostas!C14*30+Respostas!D14*20+Respostas!E14+Respostas!F14+Respostas!G14*10</f>
        <v>1626</v>
      </c>
      <c r="AA14" s="43">
        <v>2570</v>
      </c>
      <c r="AB14" s="14">
        <f>ROUNDUP(VLOOKUP(Respostas!B11,Demanda!$O$6:$P$16,2,FALSE),0)</f>
        <v>5</v>
      </c>
      <c r="AC14" s="14">
        <f>ROUNDUP(VLOOKUP(Respostas!C11,Demanda!$O$22:$P$32,2,FALSE),0)</f>
        <v>19</v>
      </c>
      <c r="AD14" s="14">
        <f>ROUNDUP(VLOOKUP(Respostas!D11,Demanda!$O$38:$P$48,2,FALSE),0)</f>
        <v>39</v>
      </c>
      <c r="AE14" s="14">
        <f>ROUNDUP(VLOOKUP(Respostas!E11,Demanda!$O$55:$P$62,2,TRUE),0)</f>
        <v>7</v>
      </c>
      <c r="AF14" s="14">
        <f>ROUNDUP(VLOOKUP(Respostas!F11,Demanda!$O$71:$P$78,2,TRUE),0)</f>
        <v>19</v>
      </c>
      <c r="AG14" s="27">
        <f>ROUNDUP(VLOOKUP(Respostas!G11,Demanda!$O$87:$P$96,2,FALSE),0)</f>
        <v>22</v>
      </c>
    </row>
    <row r="15" spans="1:33" x14ac:dyDescent="0.35">
      <c r="A15" s="35">
        <v>14</v>
      </c>
      <c r="B15" s="37">
        <f>Respostas!B15*30+Respostas!C15*30+Respostas!D15*20+Respostas!E15+Respostas!F15+Respostas!G15*10</f>
        <v>1390</v>
      </c>
      <c r="AA15" s="43">
        <v>1654</v>
      </c>
      <c r="AB15" s="14">
        <f>ROUNDUP(VLOOKUP(Respostas!B12,Demanda!$O$6:$P$16,2,FALSE),0)</f>
        <v>40</v>
      </c>
      <c r="AC15" s="14">
        <f>ROUNDUP(VLOOKUP(Respostas!C12,Demanda!$O$22:$P$32,2,FALSE),0)</f>
        <v>19</v>
      </c>
      <c r="AD15" s="14">
        <f>ROUNDUP(VLOOKUP(Respostas!D12,Demanda!$O$38:$P$48,2,FALSE),0)</f>
        <v>39</v>
      </c>
      <c r="AE15" s="14">
        <f>ROUNDUP(VLOOKUP(Respostas!E12,Demanda!$O$55:$P$62,2,TRUE),0)</f>
        <v>28</v>
      </c>
      <c r="AF15" s="14">
        <f>ROUNDUP(VLOOKUP(Respostas!F12,Demanda!$O$71:$P$78,2,TRUE),0)</f>
        <v>28</v>
      </c>
      <c r="AG15" s="27">
        <f>ROUNDUP(VLOOKUP(Respostas!G12,Demanda!$O$87:$P$96,2,FALSE),0)</f>
        <v>13</v>
      </c>
    </row>
    <row r="16" spans="1:33" x14ac:dyDescent="0.35">
      <c r="A16" s="29">
        <v>15</v>
      </c>
      <c r="B16" s="31">
        <f>Respostas!B16*30+Respostas!C16*30+Respostas!D16*20+Respostas!E16+Respostas!F16+Respostas!G16*10</f>
        <v>2298</v>
      </c>
      <c r="AA16" s="43">
        <v>1630</v>
      </c>
      <c r="AB16" s="14">
        <f>ROUNDUP(VLOOKUP(Respostas!B13,Demanda!$O$6:$P$16,2,FALSE),0)</f>
        <v>36</v>
      </c>
      <c r="AC16" s="14">
        <f>ROUNDUP(VLOOKUP(Respostas!C13,Demanda!$O$22:$P$32,2,FALSE),0)</f>
        <v>30</v>
      </c>
      <c r="AD16" s="14">
        <f>ROUNDUP(VLOOKUP(Respostas!D13,Demanda!$O$38:$P$48,2,FALSE),0)</f>
        <v>39</v>
      </c>
      <c r="AE16" s="14">
        <f>ROUNDUP(VLOOKUP(Respostas!E13,Demanda!$O$55:$P$62,2,TRUE),0)</f>
        <v>22</v>
      </c>
      <c r="AF16" s="14">
        <f>ROUNDUP(VLOOKUP(Respostas!F13,Demanda!$O$71:$P$78,2,TRUE),0)</f>
        <v>19</v>
      </c>
      <c r="AG16" s="27">
        <f>ROUNDUP(VLOOKUP(Respostas!G13,Demanda!$O$87:$P$96,2,FALSE),0)</f>
        <v>38</v>
      </c>
    </row>
    <row r="17" spans="1:33" x14ac:dyDescent="0.35">
      <c r="A17" s="35">
        <v>16</v>
      </c>
      <c r="B17" s="37">
        <f>Respostas!B17*30+Respostas!C17*30+Respostas!D17*20+Respostas!E17+Respostas!F17+Respostas!G17*10</f>
        <v>1190</v>
      </c>
      <c r="AA17" s="43">
        <v>1626</v>
      </c>
      <c r="AB17" s="14">
        <f>ROUNDUP(VLOOKUP(Respostas!B14,Demanda!$O$6:$P$16,2,FALSE),0)</f>
        <v>29</v>
      </c>
      <c r="AC17" s="14">
        <f>ROUNDUP(VLOOKUP(Respostas!C14,Demanda!$O$22:$P$32,2,FALSE),0)</f>
        <v>30</v>
      </c>
      <c r="AD17" s="14">
        <f>ROUNDUP(VLOOKUP(Respostas!D14,Demanda!$O$38:$P$48,2,FALSE),0)</f>
        <v>19</v>
      </c>
      <c r="AE17" s="14">
        <f>ROUNDUP(VLOOKUP(Respostas!E14,Demanda!$O$55:$P$62,2,TRUE),0)</f>
        <v>33</v>
      </c>
      <c r="AF17" s="14">
        <f>ROUNDUP(VLOOKUP(Respostas!F14,Demanda!$O$71:$P$78,2,TRUE),0)</f>
        <v>33</v>
      </c>
      <c r="AG17" s="27">
        <f>ROUNDUP(VLOOKUP(Respostas!G14,Demanda!$O$87:$P$96,2,FALSE),0)</f>
        <v>29</v>
      </c>
    </row>
    <row r="18" spans="1:33" x14ac:dyDescent="0.35">
      <c r="A18" s="29">
        <v>17</v>
      </c>
      <c r="B18" s="31">
        <f>Respostas!B18*30+Respostas!C18*30+Respostas!D18*20+Respostas!E18+Respostas!F18+Respostas!G18*10</f>
        <v>2742</v>
      </c>
      <c r="AA18" s="43">
        <v>1390</v>
      </c>
      <c r="AB18" s="14">
        <f>ROUNDUP(VLOOKUP(Respostas!B15,Demanda!$O$6:$P$16,2,FALSE),0)</f>
        <v>32</v>
      </c>
      <c r="AC18" s="14">
        <f>ROUNDUP(VLOOKUP(Respostas!C15,Demanda!$O$22:$P$32,2,FALSE),0)</f>
        <v>37</v>
      </c>
      <c r="AD18" s="14">
        <f>ROUNDUP(VLOOKUP(Respostas!D15,Demanda!$O$38:$P$48,2,FALSE),0)</f>
        <v>39</v>
      </c>
      <c r="AE18" s="14">
        <f>ROUNDUP(VLOOKUP(Respostas!E15,Demanda!$O$55:$P$62,2,TRUE),0)</f>
        <v>33</v>
      </c>
      <c r="AF18" s="14">
        <f>ROUNDUP(VLOOKUP(Respostas!F15,Demanda!$O$71:$P$78,2,TRUE),0)</f>
        <v>37</v>
      </c>
      <c r="AG18" s="27">
        <f>ROUNDUP(VLOOKUP(Respostas!G15,Demanda!$O$87:$P$96,2,FALSE),0)</f>
        <v>38</v>
      </c>
    </row>
    <row r="19" spans="1:33" x14ac:dyDescent="0.35">
      <c r="A19" s="35">
        <v>18</v>
      </c>
      <c r="B19" s="37">
        <f>Respostas!B19*30+Respostas!C19*30+Respostas!D19*20+Respostas!E19+Respostas!F19+Respostas!G19*10</f>
        <v>2486</v>
      </c>
      <c r="AA19" s="43">
        <v>2298</v>
      </c>
      <c r="AB19" s="14">
        <f>ROUNDUP(VLOOKUP(Respostas!B16,Demanda!$O$6:$P$16,2,FALSE),0)</f>
        <v>13</v>
      </c>
      <c r="AC19" s="14">
        <f>ROUNDUP(VLOOKUP(Respostas!C16,Demanda!$O$22:$P$32,2,FALSE),0)</f>
        <v>8</v>
      </c>
      <c r="AD19" s="14">
        <f>ROUNDUP(VLOOKUP(Respostas!D16,Demanda!$O$38:$P$48,2,FALSE),0)</f>
        <v>27</v>
      </c>
      <c r="AE19" s="14">
        <f>ROUNDUP(VLOOKUP(Respostas!E16,Demanda!$O$55:$P$62,2,TRUE),0)</f>
        <v>28</v>
      </c>
      <c r="AF19" s="14">
        <f>ROUNDUP(VLOOKUP(Respostas!F16,Demanda!$O$71:$P$78,2,TRUE),0)</f>
        <v>37</v>
      </c>
      <c r="AG19" s="27">
        <f>ROUNDUP(VLOOKUP(Respostas!G16,Demanda!$O$87:$P$96,2,FALSE),0)</f>
        <v>22</v>
      </c>
    </row>
    <row r="20" spans="1:33" x14ac:dyDescent="0.35">
      <c r="A20" s="29">
        <v>19</v>
      </c>
      <c r="B20" s="31">
        <f>Respostas!B20*30+Respostas!C20*30+Respostas!D20*20+Respostas!E20+Respostas!F20+Respostas!G20*10</f>
        <v>1446</v>
      </c>
      <c r="AA20" s="43">
        <v>1190</v>
      </c>
      <c r="AB20" s="14">
        <f>ROUNDUP(VLOOKUP(Respostas!B17,Demanda!$O$6:$P$16,2,FALSE),0)</f>
        <v>40</v>
      </c>
      <c r="AC20" s="14">
        <f>ROUNDUP(VLOOKUP(Respostas!C17,Demanda!$O$22:$P$32,2,FALSE),0)</f>
        <v>37</v>
      </c>
      <c r="AD20" s="14">
        <f>ROUNDUP(VLOOKUP(Respostas!D17,Demanda!$O$38:$P$48,2,FALSE),0)</f>
        <v>39</v>
      </c>
      <c r="AE20" s="14">
        <f>ROUNDUP(VLOOKUP(Respostas!E17,Demanda!$O$55:$P$62,2,TRUE),0)</f>
        <v>38</v>
      </c>
      <c r="AF20" s="14">
        <f>ROUNDUP(VLOOKUP(Respostas!F17,Demanda!$O$71:$P$78,2,TRUE),0)</f>
        <v>37</v>
      </c>
      <c r="AG20" s="27">
        <f>ROUNDUP(VLOOKUP(Respostas!G17,Demanda!$O$87:$P$96,2,FALSE),0)</f>
        <v>29</v>
      </c>
    </row>
    <row r="21" spans="1:33" x14ac:dyDescent="0.35">
      <c r="A21" s="35">
        <v>20</v>
      </c>
      <c r="B21" s="37">
        <f>Respostas!B21*30+Respostas!C21*30+Respostas!D21*20+Respostas!E21+Respostas!F21+Respostas!G21*10</f>
        <v>2534</v>
      </c>
      <c r="AA21" s="43">
        <v>2742</v>
      </c>
      <c r="AB21" s="14">
        <f>ROUNDUP(VLOOKUP(Respostas!B18,Demanda!$O$6:$P$16,2,FALSE),0)</f>
        <v>13</v>
      </c>
      <c r="AC21" s="14">
        <f>ROUNDUP(VLOOKUP(Respostas!C18,Demanda!$O$22:$P$32,2,FALSE),0)</f>
        <v>30</v>
      </c>
      <c r="AD21" s="14">
        <f>ROUNDUP(VLOOKUP(Respostas!D18,Demanda!$O$38:$P$48,2,FALSE),0)</f>
        <v>27</v>
      </c>
      <c r="AE21" s="14">
        <f>ROUNDUP(VLOOKUP(Respostas!E18,Demanda!$O$55:$P$62,2,TRUE),0)</f>
        <v>1</v>
      </c>
      <c r="AF21" s="14">
        <f>ROUNDUP(VLOOKUP(Respostas!F18,Demanda!$O$71:$P$78,2,TRUE),0)</f>
        <v>6</v>
      </c>
      <c r="AG21" s="27">
        <f>ROUNDUP(VLOOKUP(Respostas!G18,Demanda!$O$87:$P$96,2,FALSE),0)</f>
        <v>13</v>
      </c>
    </row>
    <row r="22" spans="1:33" x14ac:dyDescent="0.35">
      <c r="A22" s="29">
        <v>21</v>
      </c>
      <c r="B22" s="31">
        <f>Respostas!B22*30+Respostas!C22*30+Respostas!D22*20+Respostas!E22+Respostas!F22+Respostas!G22*10</f>
        <v>2090</v>
      </c>
      <c r="AA22" s="43">
        <v>2486</v>
      </c>
      <c r="AB22" s="14">
        <f>ROUNDUP(VLOOKUP(Respostas!B19,Demanda!$O$6:$P$16,2,FALSE),0)</f>
        <v>17</v>
      </c>
      <c r="AC22" s="14">
        <f>ROUNDUP(VLOOKUP(Respostas!C19,Demanda!$O$22:$P$32,2,FALSE),0)</f>
        <v>24</v>
      </c>
      <c r="AD22" s="14">
        <f>ROUNDUP(VLOOKUP(Respostas!D19,Demanda!$O$38:$P$48,2,FALSE),0)</f>
        <v>4</v>
      </c>
      <c r="AE22" s="14">
        <f>ROUNDUP(VLOOKUP(Respostas!E19,Demanda!$O$55:$P$62,2,TRUE),0)</f>
        <v>17</v>
      </c>
      <c r="AF22" s="14">
        <f>ROUNDUP(VLOOKUP(Respostas!F19,Demanda!$O$71:$P$78,2,TRUE),0)</f>
        <v>15</v>
      </c>
      <c r="AG22" s="27">
        <f>ROUNDUP(VLOOKUP(Respostas!G19,Demanda!$O$87:$P$96,2,FALSE),0)</f>
        <v>4</v>
      </c>
    </row>
    <row r="23" spans="1:33" x14ac:dyDescent="0.35">
      <c r="A23" s="35">
        <v>22</v>
      </c>
      <c r="B23" s="37">
        <f>Respostas!B23*30+Respostas!C23*30+Respostas!D23*20+Respostas!E23+Respostas!F23+Respostas!G23*10</f>
        <v>1806</v>
      </c>
      <c r="AA23" s="43">
        <v>1446</v>
      </c>
      <c r="AB23" s="14">
        <f>ROUNDUP(VLOOKUP(Respostas!B20,Demanda!$O$6:$P$16,2,FALSE),0)</f>
        <v>36</v>
      </c>
      <c r="AC23" s="14">
        <f>ROUNDUP(VLOOKUP(Respostas!C20,Demanda!$O$22:$P$32,2,FALSE),0)</f>
        <v>37</v>
      </c>
      <c r="AD23" s="14">
        <f>ROUNDUP(VLOOKUP(Respostas!D20,Demanda!$O$38:$P$48,2,FALSE),0)</f>
        <v>39</v>
      </c>
      <c r="AE23" s="14">
        <f>ROUNDUP(VLOOKUP(Respostas!E20,Demanda!$O$55:$P$62,2,TRUE),0)</f>
        <v>28</v>
      </c>
      <c r="AF23" s="14">
        <f>ROUNDUP(VLOOKUP(Respostas!F20,Demanda!$O$71:$P$78,2,TRUE),0)</f>
        <v>33</v>
      </c>
      <c r="AG23" s="27">
        <f>ROUNDUP(VLOOKUP(Respostas!G20,Demanda!$O$87:$P$96,2,FALSE),0)</f>
        <v>38</v>
      </c>
    </row>
    <row r="24" spans="1:33" x14ac:dyDescent="0.35">
      <c r="A24" s="29">
        <v>23</v>
      </c>
      <c r="B24" s="31">
        <f>Respostas!B24*30+Respostas!C24*30+Respostas!D24*20+Respostas!E24+Respostas!F24+Respostas!G24*10</f>
        <v>1654</v>
      </c>
      <c r="AA24" s="43">
        <v>2534</v>
      </c>
      <c r="AB24" s="14">
        <f>ROUNDUP(VLOOKUP(Respostas!B21,Demanda!$O$6:$P$16,2,FALSE),0)</f>
        <v>17</v>
      </c>
      <c r="AC24" s="14">
        <f>ROUNDUP(VLOOKUP(Respostas!C21,Demanda!$O$22:$P$32,2,FALSE),0)</f>
        <v>10</v>
      </c>
      <c r="AD24" s="14">
        <f>ROUNDUP(VLOOKUP(Respostas!D21,Demanda!$O$38:$P$48,2,FALSE),0)</f>
        <v>13</v>
      </c>
      <c r="AE24" s="14">
        <f>ROUNDUP(VLOOKUP(Respostas!E21,Demanda!$O$55:$P$62,2,TRUE),0)</f>
        <v>17</v>
      </c>
      <c r="AF24" s="14">
        <f>ROUNDUP(VLOOKUP(Respostas!F21,Demanda!$O$71:$P$78,2,TRUE),0)</f>
        <v>10</v>
      </c>
      <c r="AG24" s="27">
        <f>ROUNDUP(VLOOKUP(Respostas!G21,Demanda!$O$87:$P$96,2,FALSE),0)</f>
        <v>17</v>
      </c>
    </row>
    <row r="25" spans="1:33" x14ac:dyDescent="0.35">
      <c r="A25" s="35">
        <v>24</v>
      </c>
      <c r="B25" s="37">
        <f>Respostas!B25*30+Respostas!C25*30+Respostas!D25*20+Respostas!E25+Respostas!F25+Respostas!G25*10</f>
        <v>2050</v>
      </c>
      <c r="AA25" s="43">
        <v>2090</v>
      </c>
      <c r="AB25" s="14">
        <f>ROUNDUP(VLOOKUP(Respostas!B22,Demanda!$O$6:$P$16,2,FALSE),0)</f>
        <v>25</v>
      </c>
      <c r="AC25" s="14">
        <f>ROUNDUP(VLOOKUP(Respostas!C22,Demanda!$O$22:$P$32,2,FALSE),0)</f>
        <v>10</v>
      </c>
      <c r="AD25" s="14">
        <f>ROUNDUP(VLOOKUP(Respostas!D22,Demanda!$O$38:$P$48,2,FALSE),0)</f>
        <v>19</v>
      </c>
      <c r="AE25" s="14">
        <f>ROUNDUP(VLOOKUP(Respostas!E22,Demanda!$O$55:$P$62,2,TRUE),0)</f>
        <v>28</v>
      </c>
      <c r="AF25" s="14">
        <f>ROUNDUP(VLOOKUP(Respostas!F22,Demanda!$O$71:$P$78,2,TRUE),0)</f>
        <v>37</v>
      </c>
      <c r="AG25" s="27">
        <f>ROUNDUP(VLOOKUP(Respostas!G22,Demanda!$O$87:$P$96,2,FALSE),0)</f>
        <v>22</v>
      </c>
    </row>
    <row r="26" spans="1:33" x14ac:dyDescent="0.35">
      <c r="A26" s="29">
        <v>25</v>
      </c>
      <c r="B26" s="31">
        <f>Respostas!B26*30+Respostas!C26*30+Respostas!D26*20+Respostas!E26+Respostas!F26+Respostas!G26*10</f>
        <v>2134</v>
      </c>
      <c r="AA26" s="43">
        <v>1806</v>
      </c>
      <c r="AB26" s="14">
        <f>ROUNDUP(VLOOKUP(Respostas!B23,Demanda!$O$6:$P$16,2,FALSE),0)</f>
        <v>21</v>
      </c>
      <c r="AC26" s="14">
        <f>ROUNDUP(VLOOKUP(Respostas!C23,Demanda!$O$22:$P$32,2,FALSE),0)</f>
        <v>37</v>
      </c>
      <c r="AD26" s="14">
        <f>ROUNDUP(VLOOKUP(Respostas!D23,Demanda!$O$38:$P$48,2,FALSE),0)</f>
        <v>39</v>
      </c>
      <c r="AE26" s="14">
        <f>ROUNDUP(VLOOKUP(Respostas!E23,Demanda!$O$55:$P$62,2,TRUE),0)</f>
        <v>28</v>
      </c>
      <c r="AF26" s="14">
        <f>ROUNDUP(VLOOKUP(Respostas!F23,Demanda!$O$71:$P$78,2,TRUE),0)</f>
        <v>15</v>
      </c>
      <c r="AG26" s="27">
        <f>ROUNDUP(VLOOKUP(Respostas!G23,Demanda!$O$87:$P$96,2,FALSE),0)</f>
        <v>13</v>
      </c>
    </row>
    <row r="27" spans="1:33" x14ac:dyDescent="0.35">
      <c r="A27" s="35">
        <v>26</v>
      </c>
      <c r="B27" s="37">
        <f>Respostas!B27*30+Respostas!C27*30+Respostas!D27*20+Respostas!E27+Respostas!F27+Respostas!G27*10</f>
        <v>1434</v>
      </c>
      <c r="AA27" s="43">
        <v>1654</v>
      </c>
      <c r="AB27" s="14">
        <f>ROUNDUP(VLOOKUP(Respostas!B24,Demanda!$O$6:$P$16,2,FALSE),0)</f>
        <v>25</v>
      </c>
      <c r="AC27" s="14">
        <f>ROUNDUP(VLOOKUP(Respostas!C24,Demanda!$O$22:$P$32,2,FALSE),0)</f>
        <v>37</v>
      </c>
      <c r="AD27" s="14">
        <f>ROUNDUP(VLOOKUP(Respostas!D24,Demanda!$O$38:$P$48,2,FALSE),0)</f>
        <v>39</v>
      </c>
      <c r="AE27" s="14">
        <f>ROUNDUP(VLOOKUP(Respostas!E24,Demanda!$O$55:$P$62,2,TRUE),0)</f>
        <v>28</v>
      </c>
      <c r="AF27" s="14">
        <f>ROUNDUP(VLOOKUP(Respostas!F24,Demanda!$O$71:$P$78,2,TRUE),0)</f>
        <v>28</v>
      </c>
      <c r="AG27" s="27">
        <f>ROUNDUP(VLOOKUP(Respostas!G24,Demanda!$O$87:$P$96,2,FALSE),0)</f>
        <v>29</v>
      </c>
    </row>
    <row r="28" spans="1:33" x14ac:dyDescent="0.35">
      <c r="A28" s="29">
        <v>27</v>
      </c>
      <c r="B28" s="31">
        <f>Respostas!B28*30+Respostas!C28*30+Respostas!D28*20+Respostas!E28+Respostas!F28+Respostas!G28*10</f>
        <v>1914</v>
      </c>
      <c r="D28" s="59" t="s">
        <v>71</v>
      </c>
      <c r="E28" s="59"/>
      <c r="F28" s="59"/>
      <c r="G28" s="59"/>
      <c r="H28" s="59"/>
      <c r="AA28" s="43">
        <v>2050</v>
      </c>
      <c r="AB28" s="14">
        <f>ROUNDUP(VLOOKUP(Respostas!B25,Demanda!$O$6:$P$16,2,FALSE),0)</f>
        <v>13</v>
      </c>
      <c r="AC28" s="14">
        <f>ROUNDUP(VLOOKUP(Respostas!C25,Demanda!$O$22:$P$32,2,FALSE),0)</f>
        <v>30</v>
      </c>
      <c r="AD28" s="14">
        <f>ROUNDUP(VLOOKUP(Respostas!D25,Demanda!$O$38:$P$48,2,FALSE),0)</f>
        <v>39</v>
      </c>
      <c r="AE28" s="14">
        <f>ROUNDUP(VLOOKUP(Respostas!E25,Demanda!$O$55:$P$62,2,TRUE),0)</f>
        <v>22</v>
      </c>
      <c r="AF28" s="14">
        <f>ROUNDUP(VLOOKUP(Respostas!F25,Demanda!$O$71:$P$78,2,TRUE),0)</f>
        <v>6</v>
      </c>
      <c r="AG28" s="27">
        <f>ROUNDUP(VLOOKUP(Respostas!G25,Demanda!$O$87:$P$96,2,FALSE),0)</f>
        <v>29</v>
      </c>
    </row>
    <row r="29" spans="1:33" x14ac:dyDescent="0.35">
      <c r="A29" s="35">
        <v>28</v>
      </c>
      <c r="B29" s="37">
        <f>Respostas!B29*30+Respostas!C29*30+Respostas!D29*20+Respostas!E29+Respostas!F29+Respostas!G29*10</f>
        <v>1734</v>
      </c>
      <c r="D29" s="59"/>
      <c r="E29" s="59"/>
      <c r="F29" s="59"/>
      <c r="G29" s="59"/>
      <c r="H29" s="59"/>
      <c r="AA29" s="43">
        <v>2134</v>
      </c>
      <c r="AB29" s="14">
        <f>ROUNDUP(VLOOKUP(Respostas!B26,Demanda!$O$6:$P$16,2,FALSE),0)</f>
        <v>13</v>
      </c>
      <c r="AC29" s="14">
        <f>ROUNDUP(VLOOKUP(Respostas!C26,Demanda!$O$22:$P$32,2,FALSE),0)</f>
        <v>37</v>
      </c>
      <c r="AD29" s="14">
        <f>ROUNDUP(VLOOKUP(Respostas!D26,Demanda!$O$38:$P$48,2,FALSE),0)</f>
        <v>19</v>
      </c>
      <c r="AE29" s="14">
        <f>ROUNDUP(VLOOKUP(Respostas!E26,Demanda!$O$55:$P$62,2,TRUE),0)</f>
        <v>17</v>
      </c>
      <c r="AF29" s="14">
        <f>ROUNDUP(VLOOKUP(Respostas!F26,Demanda!$O$71:$P$78,2,TRUE),0)</f>
        <v>28</v>
      </c>
      <c r="AG29" s="27">
        <f>ROUNDUP(VLOOKUP(Respostas!G26,Demanda!$O$87:$P$96,2,FALSE),0)</f>
        <v>22</v>
      </c>
    </row>
    <row r="30" spans="1:33" x14ac:dyDescent="0.35">
      <c r="A30" s="29">
        <v>29</v>
      </c>
      <c r="B30" s="31">
        <f>Respostas!B30*30+Respostas!C30*30+Respostas!D30*20+Respostas!E30+Respostas!F30+Respostas!G30*10</f>
        <v>2282</v>
      </c>
      <c r="D30" s="59"/>
      <c r="E30" s="59"/>
      <c r="F30" s="59"/>
      <c r="G30" s="59"/>
      <c r="H30" s="59"/>
      <c r="AA30" s="43">
        <v>1434</v>
      </c>
      <c r="AB30" s="14">
        <f>ROUNDUP(VLOOKUP(Respostas!B27,Demanda!$O$6:$P$16,2,FALSE),0)</f>
        <v>32</v>
      </c>
      <c r="AC30" s="14">
        <f>ROUNDUP(VLOOKUP(Respostas!C27,Demanda!$O$22:$P$32,2,FALSE),0)</f>
        <v>37</v>
      </c>
      <c r="AD30" s="14">
        <f>ROUNDUP(VLOOKUP(Respostas!D27,Demanda!$O$38:$P$48,2,FALSE),0)</f>
        <v>39</v>
      </c>
      <c r="AE30" s="14">
        <f>ROUNDUP(VLOOKUP(Respostas!E27,Demanda!$O$55:$P$62,2,TRUE),0)</f>
        <v>33</v>
      </c>
      <c r="AF30" s="14">
        <f>ROUNDUP(VLOOKUP(Respostas!F27,Demanda!$O$71:$P$78,2,TRUE),0)</f>
        <v>28</v>
      </c>
      <c r="AG30" s="27">
        <f>ROUNDUP(VLOOKUP(Respostas!G27,Demanda!$O$87:$P$96,2,FALSE),0)</f>
        <v>29</v>
      </c>
    </row>
    <row r="31" spans="1:33" x14ac:dyDescent="0.35">
      <c r="A31" s="35">
        <v>30</v>
      </c>
      <c r="B31" s="37">
        <f>Respostas!B31*30+Respostas!C31*30+Respostas!D31*20+Respostas!E31+Respostas!F31+Respostas!G31*10</f>
        <v>2954</v>
      </c>
      <c r="AA31" s="43">
        <v>1914</v>
      </c>
      <c r="AB31" s="14">
        <f>ROUNDUP(VLOOKUP(Respostas!B28,Demanda!$O$6:$P$16,2,FALSE),0)</f>
        <v>29</v>
      </c>
      <c r="AC31" s="14">
        <f>ROUNDUP(VLOOKUP(Respostas!C28,Demanda!$O$22:$P$32,2,FALSE),0)</f>
        <v>30</v>
      </c>
      <c r="AD31" s="14">
        <f>ROUNDUP(VLOOKUP(Respostas!D28,Demanda!$O$38:$P$48,2,FALSE),0)</f>
        <v>27</v>
      </c>
      <c r="AE31" s="14">
        <f>ROUNDUP(VLOOKUP(Respostas!E28,Demanda!$O$55:$P$62,2,TRUE),0)</f>
        <v>17</v>
      </c>
      <c r="AF31" s="14">
        <f>ROUNDUP(VLOOKUP(Respostas!F28,Demanda!$O$71:$P$78,2,TRUE),0)</f>
        <v>28</v>
      </c>
      <c r="AG31" s="27">
        <f>ROUNDUP(VLOOKUP(Respostas!G28,Demanda!$O$87:$P$96,2,FALSE),0)</f>
        <v>22</v>
      </c>
    </row>
    <row r="32" spans="1:33" x14ac:dyDescent="0.35">
      <c r="A32" s="29">
        <v>31</v>
      </c>
      <c r="B32" s="31">
        <f>Respostas!B32*30+Respostas!C32*30+Respostas!D32*20+Respostas!E32+Respostas!F32+Respostas!G32*10</f>
        <v>1686</v>
      </c>
      <c r="AA32" s="43">
        <v>1734</v>
      </c>
      <c r="AB32" s="14">
        <f>ROUNDUP(VLOOKUP(Respostas!B29,Demanda!$O$6:$P$16,2,FALSE),0)</f>
        <v>29</v>
      </c>
      <c r="AC32" s="14">
        <f>ROUNDUP(VLOOKUP(Respostas!C29,Demanda!$O$22:$P$32,2,FALSE),0)</f>
        <v>16</v>
      </c>
      <c r="AD32" s="14">
        <f>ROUNDUP(VLOOKUP(Respostas!D29,Demanda!$O$38:$P$48,2,FALSE),0)</f>
        <v>39</v>
      </c>
      <c r="AE32" s="14">
        <f>ROUNDUP(VLOOKUP(Respostas!E29,Demanda!$O$55:$P$62,2,TRUE),0)</f>
        <v>33</v>
      </c>
      <c r="AF32" s="14">
        <f>ROUNDUP(VLOOKUP(Respostas!F29,Demanda!$O$71:$P$78,2,TRUE),0)</f>
        <v>28</v>
      </c>
      <c r="AG32" s="27">
        <f>ROUNDUP(VLOOKUP(Respostas!G29,Demanda!$O$87:$P$96,2,FALSE),0)</f>
        <v>29</v>
      </c>
    </row>
    <row r="33" spans="1:33" x14ac:dyDescent="0.35">
      <c r="A33" s="35">
        <v>32</v>
      </c>
      <c r="B33" s="37">
        <f>Respostas!B33*30+Respostas!C33*30+Respostas!D33*20+Respostas!E33+Respostas!F33+Respostas!G33*10</f>
        <v>2598</v>
      </c>
      <c r="AA33" s="43">
        <v>2282</v>
      </c>
      <c r="AB33" s="14">
        <f>ROUNDUP(VLOOKUP(Respostas!B30,Demanda!$O$6:$P$16,2,FALSE),0)</f>
        <v>13</v>
      </c>
      <c r="AC33" s="14">
        <f>ROUNDUP(VLOOKUP(Respostas!C30,Demanda!$O$22:$P$32,2,FALSE),0)</f>
        <v>30</v>
      </c>
      <c r="AD33" s="14">
        <f>ROUNDUP(VLOOKUP(Respostas!D30,Demanda!$O$38:$P$48,2,FALSE),0)</f>
        <v>27</v>
      </c>
      <c r="AE33" s="14">
        <f>ROUNDUP(VLOOKUP(Respostas!E30,Demanda!$O$55:$P$62,2,TRUE),0)</f>
        <v>17</v>
      </c>
      <c r="AF33" s="14">
        <f>ROUNDUP(VLOOKUP(Respostas!F30,Demanda!$O$71:$P$78,2,TRUE),0)</f>
        <v>24</v>
      </c>
      <c r="AG33" s="27">
        <f>ROUNDUP(VLOOKUP(Respostas!G30,Demanda!$O$87:$P$96,2,FALSE),0)</f>
        <v>2</v>
      </c>
    </row>
    <row r="34" spans="1:33" x14ac:dyDescent="0.35">
      <c r="A34" s="29">
        <v>33</v>
      </c>
      <c r="B34" s="31">
        <f>Respostas!B34*30+Respostas!C34*30+Respostas!D34*20+Respostas!E34+Respostas!F34+Respostas!G34*10</f>
        <v>1750</v>
      </c>
      <c r="AA34" s="43">
        <v>2954</v>
      </c>
      <c r="AB34" s="14">
        <f>ROUNDUP(VLOOKUP(Respostas!B31,Demanda!$O$6:$P$16,2,FALSE),0)</f>
        <v>13</v>
      </c>
      <c r="AC34" s="14">
        <f>ROUNDUP(VLOOKUP(Respostas!C31,Demanda!$O$22:$P$32,2,FALSE),0)</f>
        <v>7</v>
      </c>
      <c r="AD34" s="14">
        <f>ROUNDUP(VLOOKUP(Respostas!D31,Demanda!$O$38:$P$48,2,FALSE),0)</f>
        <v>13</v>
      </c>
      <c r="AE34" s="14">
        <f>ROUNDUP(VLOOKUP(Respostas!E31,Demanda!$O$55:$P$62,2,TRUE),0)</f>
        <v>7</v>
      </c>
      <c r="AF34" s="14">
        <f>ROUNDUP(VLOOKUP(Respostas!F31,Demanda!$O$71:$P$78,2,TRUE),0)</f>
        <v>28</v>
      </c>
      <c r="AG34" s="27">
        <f>ROUNDUP(VLOOKUP(Respostas!G31,Demanda!$O$87:$P$96,2,FALSE),0)</f>
        <v>4</v>
      </c>
    </row>
    <row r="35" spans="1:33" x14ac:dyDescent="0.35">
      <c r="A35" s="35">
        <v>34</v>
      </c>
      <c r="B35" s="37">
        <f>Respostas!B35*30+Respostas!C35*30+Respostas!D35*20+Respostas!E35+Respostas!F35+Respostas!G35*10</f>
        <v>3026</v>
      </c>
      <c r="AA35" s="43">
        <v>1686</v>
      </c>
      <c r="AB35" s="14">
        <f>ROUNDUP(VLOOKUP(Respostas!B32,Demanda!$O$6:$P$16,2,FALSE),0)</f>
        <v>21</v>
      </c>
      <c r="AC35" s="14">
        <f>ROUNDUP(VLOOKUP(Respostas!C32,Demanda!$O$22:$P$32,2,FALSE),0)</f>
        <v>30</v>
      </c>
      <c r="AD35" s="14">
        <f>ROUNDUP(VLOOKUP(Respostas!D32,Demanda!$O$38:$P$48,2,FALSE),0)</f>
        <v>19</v>
      </c>
      <c r="AE35" s="14">
        <f>ROUNDUP(VLOOKUP(Respostas!E32,Demanda!$O$55:$P$62,2,TRUE),0)</f>
        <v>38</v>
      </c>
      <c r="AF35" s="14">
        <f>ROUNDUP(VLOOKUP(Respostas!F32,Demanda!$O$71:$P$78,2,TRUE),0)</f>
        <v>33</v>
      </c>
      <c r="AG35" s="27">
        <f>ROUNDUP(VLOOKUP(Respostas!G32,Demanda!$O$87:$P$96,2,FALSE),0)</f>
        <v>17</v>
      </c>
    </row>
    <row r="36" spans="1:33" x14ac:dyDescent="0.35">
      <c r="A36" s="32">
        <v>35</v>
      </c>
      <c r="B36" s="33">
        <f>Respostas!B36*30+Respostas!C36*30+Respostas!D36*20+Respostas!E36+Respostas!F36+Respostas!G36*10</f>
        <v>2154</v>
      </c>
      <c r="AA36" s="43">
        <v>2598</v>
      </c>
      <c r="AB36" s="14">
        <f>ROUNDUP(VLOOKUP(Respostas!B33,Demanda!$O$6:$P$16,2,FALSE),0)</f>
        <v>17</v>
      </c>
      <c r="AC36" s="14">
        <f>ROUNDUP(VLOOKUP(Respostas!C33,Demanda!$O$22:$P$32,2,FALSE),0)</f>
        <v>8</v>
      </c>
      <c r="AD36" s="14">
        <f>ROUNDUP(VLOOKUP(Respostas!D33,Demanda!$O$38:$P$48,2,FALSE),0)</f>
        <v>19</v>
      </c>
      <c r="AE36" s="14">
        <f>ROUNDUP(VLOOKUP(Respostas!E33,Demanda!$O$55:$P$62,2,TRUE),0)</f>
        <v>17</v>
      </c>
      <c r="AF36" s="14">
        <f>ROUNDUP(VLOOKUP(Respostas!F33,Demanda!$O$71:$P$78,2,TRUE),0)</f>
        <v>19</v>
      </c>
      <c r="AG36" s="27">
        <f>ROUNDUP(VLOOKUP(Respostas!G33,Demanda!$O$87:$P$96,2,FALSE),0)</f>
        <v>7</v>
      </c>
    </row>
    <row r="37" spans="1:33" x14ac:dyDescent="0.35">
      <c r="A37" s="47" t="s">
        <v>60</v>
      </c>
      <c r="B37" s="34">
        <f>AVERAGE(B2:B36)</f>
        <v>2105.6571428571428</v>
      </c>
      <c r="AA37" s="43">
        <v>1750</v>
      </c>
      <c r="AB37" s="14">
        <f>ROUNDUP(VLOOKUP(Respostas!B34,Demanda!$O$6:$P$16,2,FALSE),0)</f>
        <v>29</v>
      </c>
      <c r="AC37" s="14">
        <f>ROUNDUP(VLOOKUP(Respostas!C34,Demanda!$O$22:$P$32,2,FALSE),0)</f>
        <v>16</v>
      </c>
      <c r="AD37" s="14">
        <f>ROUNDUP(VLOOKUP(Respostas!D34,Demanda!$O$38:$P$48,2,FALSE),0)</f>
        <v>39</v>
      </c>
      <c r="AE37" s="14">
        <f>ROUNDUP(VLOOKUP(Respostas!E34,Demanda!$O$55:$P$62,2,TRUE),0)</f>
        <v>33</v>
      </c>
      <c r="AF37" s="14">
        <f>ROUNDUP(VLOOKUP(Respostas!F34,Demanda!$O$71:$P$78,2,TRUE),0)</f>
        <v>19</v>
      </c>
      <c r="AG37" s="27">
        <f>ROUNDUP(VLOOKUP(Respostas!G34,Demanda!$O$87:$P$96,2,FALSE),0)</f>
        <v>29</v>
      </c>
    </row>
    <row r="38" spans="1:33" x14ac:dyDescent="0.35">
      <c r="AA38" s="43">
        <v>3026</v>
      </c>
      <c r="AB38" s="14">
        <f>ROUNDUP(VLOOKUP(Respostas!B35,Demanda!$O$6:$P$16,2,FALSE),0)</f>
        <v>9</v>
      </c>
      <c r="AC38" s="14">
        <f>ROUNDUP(VLOOKUP(Respostas!C35,Demanda!$O$22:$P$32,2,FALSE),0)</f>
        <v>5</v>
      </c>
      <c r="AD38" s="14">
        <f>ROUNDUP(VLOOKUP(Respostas!D35,Demanda!$O$38:$P$48,2,FALSE),0)</f>
        <v>9</v>
      </c>
      <c r="AE38" s="14">
        <f>ROUNDUP(VLOOKUP(Respostas!E35,Demanda!$O$55:$P$62,2,TRUE),0)</f>
        <v>12</v>
      </c>
      <c r="AF38" s="14">
        <f>ROUNDUP(VLOOKUP(Respostas!F35,Demanda!$O$71:$P$78,2,TRUE),0)</f>
        <v>15</v>
      </c>
      <c r="AG38" s="27">
        <f>ROUNDUP(VLOOKUP(Respostas!G35,Demanda!$O$87:$P$96,2,FALSE),0)</f>
        <v>17</v>
      </c>
    </row>
    <row r="39" spans="1:33" x14ac:dyDescent="0.35">
      <c r="AA39" s="44">
        <v>2154</v>
      </c>
      <c r="AB39" s="2">
        <f>ROUNDUP(VLOOKUP(Respostas!B36,Demanda!$O$6:$P$16,2,FALSE),0)</f>
        <v>21</v>
      </c>
      <c r="AC39" s="2">
        <f>ROUNDUP(VLOOKUP(Respostas!C36,Demanda!$O$22:$P$32,2,FALSE),0)</f>
        <v>10</v>
      </c>
      <c r="AD39" s="2">
        <f>ROUNDUP(VLOOKUP(Respostas!D36,Demanda!$O$38:$P$48,2,FALSE),0)</f>
        <v>27</v>
      </c>
      <c r="AE39" s="2">
        <f>ROUNDUP(VLOOKUP(Respostas!E36,Demanda!$O$55:$P$62,2,TRUE),0)</f>
        <v>28</v>
      </c>
      <c r="AF39" s="2">
        <f>ROUNDUP(VLOOKUP(Respostas!F36,Demanda!$O$71:$P$78,2,TRUE),0)</f>
        <v>28</v>
      </c>
      <c r="AG39" s="28">
        <f>ROUNDUP(VLOOKUP(Respostas!G36,Demanda!$O$87:$P$96,2,FALSE),0)</f>
        <v>17</v>
      </c>
    </row>
  </sheetData>
  <mergeCells count="3">
    <mergeCell ref="AA2:AA4"/>
    <mergeCell ref="AB2:AG2"/>
    <mergeCell ref="D28:H3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zoomScale="150" zoomScaleNormal="150" workbookViewId="0"/>
  </sheetViews>
  <sheetFormatPr defaultRowHeight="14.5" x14ac:dyDescent="0.35"/>
  <cols>
    <col min="15" max="15" width="6" bestFit="1" customWidth="1"/>
    <col min="16" max="16" width="11.453125" bestFit="1" customWidth="1"/>
    <col min="18" max="18" width="25.26953125" bestFit="1" customWidth="1"/>
    <col min="19" max="19" width="12.453125" bestFit="1" customWidth="1"/>
  </cols>
  <sheetData>
    <row r="1" spans="1:18" x14ac:dyDescent="0.35">
      <c r="R1" s="21" t="s">
        <v>44</v>
      </c>
    </row>
    <row r="2" spans="1:18" x14ac:dyDescent="0.35">
      <c r="A2" s="62" t="s">
        <v>0</v>
      </c>
      <c r="B2" s="62"/>
      <c r="C2" s="62"/>
      <c r="D2" s="62"/>
      <c r="O2" s="60" t="s">
        <v>68</v>
      </c>
      <c r="P2" s="61"/>
      <c r="R2" s="18" t="s">
        <v>64</v>
      </c>
    </row>
    <row r="3" spans="1:18" x14ac:dyDescent="0.35">
      <c r="A3" s="4">
        <v>11</v>
      </c>
      <c r="B3" s="4" t="s">
        <v>7</v>
      </c>
      <c r="C3" s="4">
        <v>2</v>
      </c>
      <c r="D3" s="4">
        <f t="shared" ref="D3:D10" si="0">D4+C3</f>
        <v>35</v>
      </c>
      <c r="O3" s="10" t="s">
        <v>38</v>
      </c>
      <c r="P3">
        <v>30.524999999999999</v>
      </c>
      <c r="R3" s="19" t="s">
        <v>65</v>
      </c>
    </row>
    <row r="4" spans="1:18" x14ac:dyDescent="0.35">
      <c r="A4" s="4">
        <v>13</v>
      </c>
      <c r="B4" s="4" t="s">
        <v>8</v>
      </c>
      <c r="C4" s="4">
        <v>3</v>
      </c>
      <c r="D4" s="4">
        <f t="shared" si="0"/>
        <v>33</v>
      </c>
      <c r="O4" s="10" t="s">
        <v>39</v>
      </c>
      <c r="P4">
        <v>0.51849999999999996</v>
      </c>
      <c r="R4" s="20" t="s">
        <v>43</v>
      </c>
    </row>
    <row r="5" spans="1:18" x14ac:dyDescent="0.35">
      <c r="A5" s="4">
        <v>15</v>
      </c>
      <c r="B5" s="4" t="s">
        <v>9</v>
      </c>
      <c r="C5" s="4">
        <v>2</v>
      </c>
      <c r="D5" s="4">
        <f t="shared" si="0"/>
        <v>30</v>
      </c>
      <c r="O5" s="17" t="s">
        <v>42</v>
      </c>
      <c r="P5" s="16" t="s">
        <v>41</v>
      </c>
      <c r="R5" s="15" t="s">
        <v>45</v>
      </c>
    </row>
    <row r="6" spans="1:18" x14ac:dyDescent="0.35">
      <c r="A6" s="4">
        <v>17</v>
      </c>
      <c r="B6" s="4" t="s">
        <v>10</v>
      </c>
      <c r="C6" s="4">
        <v>4</v>
      </c>
      <c r="D6" s="4">
        <f t="shared" si="0"/>
        <v>28</v>
      </c>
      <c r="O6" s="1">
        <v>8</v>
      </c>
      <c r="P6" s="9">
        <f>($P$3/$P$4)-(1/$P$4)*O6</f>
        <v>43.442622950819668</v>
      </c>
      <c r="R6" s="23">
        <f>-(1/$P$3)*(O6/P6)</f>
        <v>-6.0327909384513163E-3</v>
      </c>
    </row>
    <row r="7" spans="1:18" x14ac:dyDescent="0.35">
      <c r="A7" s="4">
        <v>19</v>
      </c>
      <c r="B7" s="4" t="s">
        <v>12</v>
      </c>
      <c r="C7" s="4">
        <v>4</v>
      </c>
      <c r="D7" s="4">
        <f t="shared" si="0"/>
        <v>24</v>
      </c>
      <c r="O7" s="1">
        <v>10</v>
      </c>
      <c r="P7" s="9">
        <f t="shared" ref="P7:P16" si="1">($P$3/$P$4)-(1/$P$4)*O7</f>
        <v>39.585342333654772</v>
      </c>
      <c r="R7" s="23">
        <f t="shared" ref="R7:R16" si="2">-(1/$P$3)*(O7/P7)</f>
        <v>-8.2757987751897622E-3</v>
      </c>
    </row>
    <row r="8" spans="1:18" x14ac:dyDescent="0.35">
      <c r="A8" s="5">
        <v>21</v>
      </c>
      <c r="B8" s="5" t="s">
        <v>13</v>
      </c>
      <c r="C8" s="5">
        <v>6</v>
      </c>
      <c r="D8" s="5">
        <f t="shared" si="0"/>
        <v>20</v>
      </c>
      <c r="O8" s="1">
        <v>12</v>
      </c>
      <c r="P8" s="9">
        <f t="shared" si="1"/>
        <v>35.728061716489876</v>
      </c>
      <c r="R8" s="23">
        <f t="shared" si="2"/>
        <v>-1.1003126792600475E-2</v>
      </c>
    </row>
    <row r="9" spans="1:18" x14ac:dyDescent="0.35">
      <c r="A9" s="5">
        <v>23</v>
      </c>
      <c r="B9" s="4" t="s">
        <v>14</v>
      </c>
      <c r="C9" s="4">
        <v>3</v>
      </c>
      <c r="D9" s="4">
        <f t="shared" si="0"/>
        <v>14</v>
      </c>
      <c r="O9" s="1">
        <v>14</v>
      </c>
      <c r="P9" s="9">
        <f t="shared" si="1"/>
        <v>31.870781099324976</v>
      </c>
      <c r="R9" s="23">
        <f t="shared" si="2"/>
        <v>-1.4390624980640108E-2</v>
      </c>
    </row>
    <row r="10" spans="1:18" x14ac:dyDescent="0.35">
      <c r="A10" s="5">
        <v>25</v>
      </c>
      <c r="B10" s="4" t="s">
        <v>32</v>
      </c>
      <c r="C10" s="4">
        <v>6</v>
      </c>
      <c r="D10" s="4">
        <f t="shared" si="0"/>
        <v>11</v>
      </c>
      <c r="O10" s="1">
        <v>16</v>
      </c>
      <c r="P10" s="9">
        <f t="shared" si="1"/>
        <v>28.013500482160076</v>
      </c>
      <c r="R10" s="23">
        <f t="shared" si="2"/>
        <v>-1.871099702425004E-2</v>
      </c>
    </row>
    <row r="11" spans="1:18" x14ac:dyDescent="0.35">
      <c r="A11" s="6">
        <v>27</v>
      </c>
      <c r="B11" s="6" t="s">
        <v>33</v>
      </c>
      <c r="C11" s="6">
        <v>5</v>
      </c>
      <c r="D11" s="6">
        <f>C11</f>
        <v>5</v>
      </c>
      <c r="O11" s="1">
        <v>18</v>
      </c>
      <c r="P11" s="9">
        <f t="shared" si="1"/>
        <v>24.15621986499518</v>
      </c>
      <c r="R11" s="23">
        <f t="shared" si="2"/>
        <v>-2.4411128602745368E-2</v>
      </c>
    </row>
    <row r="12" spans="1:18" x14ac:dyDescent="0.35">
      <c r="O12" s="1">
        <v>20</v>
      </c>
      <c r="P12" s="9">
        <f t="shared" si="1"/>
        <v>20.298939247830276</v>
      </c>
      <c r="R12" s="23">
        <f t="shared" si="2"/>
        <v>-3.2277580971167674E-2</v>
      </c>
    </row>
    <row r="13" spans="1:18" x14ac:dyDescent="0.35">
      <c r="O13" s="1">
        <v>22</v>
      </c>
      <c r="P13" s="9">
        <f t="shared" si="1"/>
        <v>16.44165863066538</v>
      </c>
      <c r="R13" s="23">
        <f t="shared" si="2"/>
        <v>-4.383503738342448E-2</v>
      </c>
    </row>
    <row r="14" spans="1:18" x14ac:dyDescent="0.35">
      <c r="O14" s="1">
        <v>24</v>
      </c>
      <c r="P14" s="9">
        <f t="shared" si="1"/>
        <v>12.584378013500483</v>
      </c>
      <c r="R14" s="23">
        <f t="shared" si="2"/>
        <v>-6.2477524546490054E-2</v>
      </c>
    </row>
    <row r="15" spans="1:18" x14ac:dyDescent="0.35">
      <c r="O15" s="1">
        <v>26</v>
      </c>
      <c r="P15" s="9">
        <f t="shared" si="1"/>
        <v>8.72709739633558</v>
      </c>
      <c r="R15" s="23">
        <f t="shared" si="2"/>
        <v>-9.7599558373039075E-2</v>
      </c>
    </row>
    <row r="16" spans="1:18" x14ac:dyDescent="0.35">
      <c r="O16" s="12">
        <v>28</v>
      </c>
      <c r="P16" s="13">
        <f t="shared" si="1"/>
        <v>4.8698167791706837</v>
      </c>
      <c r="R16" s="24">
        <f t="shared" si="2"/>
        <v>-0.1883604576673884</v>
      </c>
    </row>
    <row r="18" spans="1:18" x14ac:dyDescent="0.35">
      <c r="A18" s="62" t="s">
        <v>1</v>
      </c>
      <c r="B18" s="62"/>
      <c r="C18" s="62"/>
      <c r="D18" s="62"/>
      <c r="O18" s="60" t="s">
        <v>63</v>
      </c>
      <c r="P18" s="61"/>
      <c r="R18" s="18" t="s">
        <v>66</v>
      </c>
    </row>
    <row r="19" spans="1:18" x14ac:dyDescent="0.35">
      <c r="A19" s="4">
        <v>9</v>
      </c>
      <c r="B19" s="4" t="s">
        <v>6</v>
      </c>
      <c r="C19" s="4">
        <v>9</v>
      </c>
      <c r="D19" s="4">
        <f t="shared" ref="D19:D26" si="3">D20+C19</f>
        <v>35</v>
      </c>
      <c r="O19" s="10" t="s">
        <v>38</v>
      </c>
      <c r="P19">
        <v>40.837000000000003</v>
      </c>
      <c r="R19" s="19" t="s">
        <v>67</v>
      </c>
    </row>
    <row r="20" spans="1:18" x14ac:dyDescent="0.35">
      <c r="A20" s="4">
        <v>11</v>
      </c>
      <c r="B20" s="4" t="s">
        <v>7</v>
      </c>
      <c r="C20" s="4">
        <v>9</v>
      </c>
      <c r="D20" s="4">
        <f t="shared" si="3"/>
        <v>26</v>
      </c>
      <c r="O20" s="10" t="s">
        <v>39</v>
      </c>
      <c r="P20">
        <v>9.1489999999999991</v>
      </c>
      <c r="R20" s="20" t="s">
        <v>43</v>
      </c>
    </row>
    <row r="21" spans="1:18" x14ac:dyDescent="0.35">
      <c r="A21" s="4">
        <v>13</v>
      </c>
      <c r="B21" s="4" t="s">
        <v>8</v>
      </c>
      <c r="C21" s="4">
        <v>2</v>
      </c>
      <c r="D21" s="4">
        <f t="shared" si="3"/>
        <v>17</v>
      </c>
      <c r="O21" s="17" t="s">
        <v>42</v>
      </c>
      <c r="P21" s="16" t="s">
        <v>41</v>
      </c>
      <c r="R21" s="15" t="s">
        <v>45</v>
      </c>
    </row>
    <row r="22" spans="1:18" x14ac:dyDescent="0.35">
      <c r="A22" s="4">
        <v>15</v>
      </c>
      <c r="B22" s="4" t="s">
        <v>9</v>
      </c>
      <c r="C22" s="4">
        <v>2</v>
      </c>
      <c r="D22" s="4">
        <f t="shared" si="3"/>
        <v>15</v>
      </c>
      <c r="O22" s="1">
        <v>8</v>
      </c>
      <c r="P22" s="9">
        <f t="shared" ref="P22:P32" si="4">EXP(($P$19/$P$20)-(1/$P$20)*O22)</f>
        <v>36.20276237552681</v>
      </c>
      <c r="R22" s="23">
        <f t="shared" ref="R22:R32" si="5">-(EXP(($P$19-O22)/$P$20)/$P$20)*(O22/P22)</f>
        <v>-0.87441250409880833</v>
      </c>
    </row>
    <row r="23" spans="1:18" x14ac:dyDescent="0.35">
      <c r="A23" s="4">
        <v>17</v>
      </c>
      <c r="B23" s="4" t="s">
        <v>10</v>
      </c>
      <c r="C23" s="4">
        <v>2</v>
      </c>
      <c r="D23" s="4">
        <f t="shared" si="3"/>
        <v>13</v>
      </c>
      <c r="O23" s="1">
        <v>10</v>
      </c>
      <c r="P23" s="9">
        <f t="shared" si="4"/>
        <v>29.094009637697518</v>
      </c>
      <c r="R23" s="23">
        <f t="shared" si="5"/>
        <v>-1.0930156301235103</v>
      </c>
    </row>
    <row r="24" spans="1:18" x14ac:dyDescent="0.35">
      <c r="A24" s="4">
        <v>21</v>
      </c>
      <c r="B24" s="4" t="s">
        <v>13</v>
      </c>
      <c r="C24" s="4">
        <v>3</v>
      </c>
      <c r="D24" s="4">
        <f t="shared" si="3"/>
        <v>11</v>
      </c>
      <c r="O24" s="1">
        <v>12</v>
      </c>
      <c r="P24" s="9">
        <f t="shared" si="4"/>
        <v>23.381127329958865</v>
      </c>
      <c r="R24" s="23">
        <f t="shared" si="5"/>
        <v>-1.3116187561482124</v>
      </c>
    </row>
    <row r="25" spans="1:18" x14ac:dyDescent="0.35">
      <c r="A25" s="4">
        <v>23</v>
      </c>
      <c r="B25" s="4" t="s">
        <v>14</v>
      </c>
      <c r="C25" s="4">
        <v>2</v>
      </c>
      <c r="D25" s="4">
        <f t="shared" si="3"/>
        <v>8</v>
      </c>
      <c r="O25" s="1">
        <v>14</v>
      </c>
      <c r="P25" s="9">
        <f t="shared" si="4"/>
        <v>18.790023170660263</v>
      </c>
      <c r="R25" s="23">
        <f t="shared" si="5"/>
        <v>-1.5302218821729145</v>
      </c>
    </row>
    <row r="26" spans="1:18" x14ac:dyDescent="0.35">
      <c r="A26" s="5">
        <v>25</v>
      </c>
      <c r="B26" s="5" t="s">
        <v>32</v>
      </c>
      <c r="C26" s="5">
        <v>2</v>
      </c>
      <c r="D26" s="4">
        <f t="shared" si="3"/>
        <v>6</v>
      </c>
      <c r="O26" s="1">
        <v>16</v>
      </c>
      <c r="P26" s="9">
        <f t="shared" si="4"/>
        <v>15.100425474419188</v>
      </c>
      <c r="R26" s="23">
        <f t="shared" si="5"/>
        <v>-1.7488250081976167</v>
      </c>
    </row>
    <row r="27" spans="1:18" x14ac:dyDescent="0.35">
      <c r="A27" s="6">
        <v>27</v>
      </c>
      <c r="B27" s="6" t="s">
        <v>33</v>
      </c>
      <c r="C27" s="6">
        <v>4</v>
      </c>
      <c r="D27" s="6">
        <f>C27</f>
        <v>4</v>
      </c>
      <c r="O27" s="1">
        <v>18</v>
      </c>
      <c r="P27" s="9">
        <f t="shared" si="4"/>
        <v>12.135314972071718</v>
      </c>
      <c r="R27" s="23">
        <f t="shared" si="5"/>
        <v>-1.9674281342223185</v>
      </c>
    </row>
    <row r="28" spans="1:18" x14ac:dyDescent="0.35">
      <c r="O28" s="1">
        <v>20</v>
      </c>
      <c r="P28" s="9">
        <f t="shared" si="4"/>
        <v>9.7524317921281831</v>
      </c>
      <c r="R28" s="23">
        <f t="shared" si="5"/>
        <v>-2.1860312602470211</v>
      </c>
    </row>
    <row r="29" spans="1:18" x14ac:dyDescent="0.35">
      <c r="O29" s="1">
        <v>22</v>
      </c>
      <c r="P29" s="9">
        <f t="shared" si="4"/>
        <v>7.83745012626364</v>
      </c>
      <c r="R29" s="23">
        <f t="shared" si="5"/>
        <v>-2.4046343862717232</v>
      </c>
    </row>
    <row r="30" spans="1:18" x14ac:dyDescent="0.35">
      <c r="O30" s="1">
        <v>24</v>
      </c>
      <c r="P30" s="9">
        <f t="shared" si="4"/>
        <v>6.2984931134048541</v>
      </c>
      <c r="R30" s="23">
        <f t="shared" si="5"/>
        <v>-2.6232375122964253</v>
      </c>
    </row>
    <row r="31" spans="1:18" x14ac:dyDescent="0.35">
      <c r="O31" s="1">
        <v>26</v>
      </c>
      <c r="P31" s="9">
        <f t="shared" si="4"/>
        <v>5.0617247778928851</v>
      </c>
      <c r="R31" s="23">
        <f t="shared" si="5"/>
        <v>-2.8418406383211274</v>
      </c>
    </row>
    <row r="32" spans="1:18" x14ac:dyDescent="0.35">
      <c r="O32" s="12">
        <v>28</v>
      </c>
      <c r="P32" s="13">
        <f t="shared" si="4"/>
        <v>4.067807532028004</v>
      </c>
      <c r="R32" s="24">
        <f t="shared" si="5"/>
        <v>-3.0604437643458291</v>
      </c>
    </row>
    <row r="34" spans="1:18" x14ac:dyDescent="0.35">
      <c r="A34" s="62" t="s">
        <v>2</v>
      </c>
      <c r="B34" s="62"/>
      <c r="C34" s="62"/>
      <c r="D34" s="62"/>
      <c r="O34" s="60" t="s">
        <v>63</v>
      </c>
      <c r="P34" s="61"/>
      <c r="R34" s="18" t="s">
        <v>46</v>
      </c>
    </row>
    <row r="35" spans="1:18" x14ac:dyDescent="0.35">
      <c r="A35" s="4">
        <v>9</v>
      </c>
      <c r="B35" s="4" t="s">
        <v>6</v>
      </c>
      <c r="C35" s="4">
        <v>15</v>
      </c>
      <c r="D35" s="4">
        <f t="shared" ref="D35:D41" si="6">D36+C35</f>
        <v>35</v>
      </c>
      <c r="O35" s="10" t="s">
        <v>38</v>
      </c>
      <c r="P35">
        <v>27.350999999999999</v>
      </c>
      <c r="R35" s="19" t="s">
        <v>67</v>
      </c>
    </row>
    <row r="36" spans="1:18" x14ac:dyDescent="0.35">
      <c r="A36" s="4">
        <v>11</v>
      </c>
      <c r="B36" s="4" t="s">
        <v>7</v>
      </c>
      <c r="C36" s="4">
        <v>6</v>
      </c>
      <c r="D36" s="4">
        <f t="shared" si="6"/>
        <v>20</v>
      </c>
      <c r="O36" s="10" t="s">
        <v>39</v>
      </c>
      <c r="P36">
        <v>5.3049999999999997</v>
      </c>
      <c r="R36" s="20" t="s">
        <v>43</v>
      </c>
    </row>
    <row r="37" spans="1:18" x14ac:dyDescent="0.35">
      <c r="A37" s="4">
        <v>13</v>
      </c>
      <c r="B37" s="4" t="s">
        <v>8</v>
      </c>
      <c r="C37" s="4">
        <v>5</v>
      </c>
      <c r="D37" s="4">
        <f t="shared" si="6"/>
        <v>14</v>
      </c>
      <c r="O37" s="17" t="s">
        <v>42</v>
      </c>
      <c r="P37" s="16" t="s">
        <v>41</v>
      </c>
      <c r="R37" s="15" t="s">
        <v>45</v>
      </c>
    </row>
    <row r="38" spans="1:18" x14ac:dyDescent="0.35">
      <c r="A38" s="4">
        <v>15</v>
      </c>
      <c r="B38" s="4" t="s">
        <v>9</v>
      </c>
      <c r="C38" s="4">
        <v>3</v>
      </c>
      <c r="D38" s="4">
        <f t="shared" si="6"/>
        <v>9</v>
      </c>
      <c r="O38" s="1">
        <v>8</v>
      </c>
      <c r="P38" s="9">
        <f t="shared" ref="P38:P48" si="7">EXP(($P$35/$P$36)-(1/$P$36)*O38)</f>
        <v>38.385925066676016</v>
      </c>
      <c r="R38" s="23">
        <f t="shared" ref="R38:R48" si="8">-(EXP(($P$35-O38)/$P$36)/$P$36)*(O38/P38)</f>
        <v>-1.5080113100848258</v>
      </c>
    </row>
    <row r="39" spans="1:18" x14ac:dyDescent="0.35">
      <c r="A39" s="4">
        <v>17</v>
      </c>
      <c r="B39" s="4" t="s">
        <v>10</v>
      </c>
      <c r="C39" s="4">
        <v>1</v>
      </c>
      <c r="D39" s="4">
        <f t="shared" si="6"/>
        <v>6</v>
      </c>
      <c r="O39" s="1">
        <v>10</v>
      </c>
      <c r="P39" s="9">
        <f t="shared" si="7"/>
        <v>26.329448567421817</v>
      </c>
      <c r="R39" s="23">
        <f t="shared" si="8"/>
        <v>-1.8850141376060321</v>
      </c>
    </row>
    <row r="40" spans="1:18" x14ac:dyDescent="0.35">
      <c r="A40" s="4">
        <v>21</v>
      </c>
      <c r="B40" s="4" t="s">
        <v>13</v>
      </c>
      <c r="C40" s="4">
        <v>4</v>
      </c>
      <c r="D40" s="4">
        <f t="shared" si="6"/>
        <v>5</v>
      </c>
      <c r="O40" s="1">
        <v>12</v>
      </c>
      <c r="P40" s="9">
        <f t="shared" si="7"/>
        <v>18.059740924840526</v>
      </c>
      <c r="R40" s="23">
        <f t="shared" si="8"/>
        <v>-2.2620169651272386</v>
      </c>
    </row>
    <row r="41" spans="1:18" x14ac:dyDescent="0.35">
      <c r="A41" s="6">
        <v>27</v>
      </c>
      <c r="B41" s="6" t="s">
        <v>33</v>
      </c>
      <c r="C41" s="6">
        <v>1</v>
      </c>
      <c r="D41" s="6">
        <f t="shared" si="6"/>
        <v>1</v>
      </c>
      <c r="O41" s="1">
        <v>14</v>
      </c>
      <c r="P41" s="9">
        <f t="shared" si="7"/>
        <v>12.387431564970928</v>
      </c>
      <c r="R41" s="23">
        <f t="shared" si="8"/>
        <v>-2.6390197926484462</v>
      </c>
    </row>
    <row r="42" spans="1:18" x14ac:dyDescent="0.35">
      <c r="O42" s="1">
        <v>16</v>
      </c>
      <c r="P42" s="9">
        <f t="shared" si="7"/>
        <v>8.4967144000263772</v>
      </c>
      <c r="R42" s="23">
        <f t="shared" si="8"/>
        <v>-3.0160226201696512</v>
      </c>
    </row>
    <row r="43" spans="1:18" x14ac:dyDescent="0.35">
      <c r="O43" s="1">
        <v>18</v>
      </c>
      <c r="P43" s="9">
        <f t="shared" si="7"/>
        <v>5.8280165034183193</v>
      </c>
      <c r="R43" s="23">
        <f t="shared" si="8"/>
        <v>-3.3930254476908579</v>
      </c>
    </row>
    <row r="44" spans="1:18" x14ac:dyDescent="0.35">
      <c r="O44" s="1">
        <v>20</v>
      </c>
      <c r="P44" s="9">
        <f t="shared" si="7"/>
        <v>3.9975188955404737</v>
      </c>
      <c r="R44" s="23">
        <f t="shared" si="8"/>
        <v>-3.7700282752120655</v>
      </c>
    </row>
    <row r="45" spans="1:18" x14ac:dyDescent="0.35">
      <c r="O45" s="1">
        <v>22</v>
      </c>
      <c r="P45" s="9">
        <f t="shared" si="7"/>
        <v>2.7419547132082172</v>
      </c>
      <c r="R45" s="23">
        <f t="shared" si="8"/>
        <v>-4.14703110273327</v>
      </c>
    </row>
    <row r="46" spans="1:18" x14ac:dyDescent="0.35">
      <c r="O46" s="1">
        <v>24</v>
      </c>
      <c r="P46" s="9">
        <f t="shared" si="7"/>
        <v>1.8807454938291828</v>
      </c>
      <c r="R46" s="23">
        <f t="shared" si="8"/>
        <v>-4.5240339302544772</v>
      </c>
    </row>
    <row r="47" spans="1:18" x14ac:dyDescent="0.35">
      <c r="O47" s="1">
        <v>26</v>
      </c>
      <c r="P47" s="9">
        <f t="shared" si="7"/>
        <v>1.2900299175328391</v>
      </c>
      <c r="R47" s="23">
        <f t="shared" si="8"/>
        <v>-4.9010367577756835</v>
      </c>
    </row>
    <row r="48" spans="1:18" x14ac:dyDescent="0.35">
      <c r="O48" s="12">
        <v>28</v>
      </c>
      <c r="P48" s="13">
        <f t="shared" si="7"/>
        <v>0.88484975430754909</v>
      </c>
      <c r="R48" s="24">
        <f t="shared" si="8"/>
        <v>-5.2780395852968924</v>
      </c>
    </row>
    <row r="51" spans="1:18" x14ac:dyDescent="0.35">
      <c r="A51" s="62" t="s">
        <v>3</v>
      </c>
      <c r="B51" s="62"/>
      <c r="C51" s="62"/>
      <c r="D51" s="62"/>
      <c r="O51" s="60" t="s">
        <v>68</v>
      </c>
      <c r="P51" s="61"/>
      <c r="R51" s="18" t="s">
        <v>64</v>
      </c>
    </row>
    <row r="52" spans="1:18" x14ac:dyDescent="0.35">
      <c r="A52" s="7">
        <v>450</v>
      </c>
      <c r="B52" s="7" t="s">
        <v>15</v>
      </c>
      <c r="C52" s="7">
        <v>4</v>
      </c>
      <c r="D52" s="7">
        <f t="shared" ref="D52:D58" si="9">D53+C52</f>
        <v>35</v>
      </c>
      <c r="O52" s="10" t="s">
        <v>38</v>
      </c>
      <c r="P52">
        <v>19.167000000000002</v>
      </c>
      <c r="R52" s="19" t="s">
        <v>65</v>
      </c>
    </row>
    <row r="53" spans="1:18" x14ac:dyDescent="0.35">
      <c r="A53" s="5">
        <v>550</v>
      </c>
      <c r="B53" s="5" t="s">
        <v>16</v>
      </c>
      <c r="C53" s="5">
        <v>6</v>
      </c>
      <c r="D53" s="5">
        <f t="shared" si="9"/>
        <v>31</v>
      </c>
      <c r="O53" s="10" t="s">
        <v>39</v>
      </c>
      <c r="P53">
        <v>1118.7</v>
      </c>
      <c r="R53" s="20" t="s">
        <v>43</v>
      </c>
    </row>
    <row r="54" spans="1:18" x14ac:dyDescent="0.35">
      <c r="A54" s="5">
        <v>650</v>
      </c>
      <c r="B54" s="5" t="s">
        <v>17</v>
      </c>
      <c r="C54" s="5">
        <v>8</v>
      </c>
      <c r="D54" s="5">
        <f t="shared" si="9"/>
        <v>25</v>
      </c>
      <c r="O54" s="17" t="s">
        <v>42</v>
      </c>
      <c r="P54" s="16" t="s">
        <v>41</v>
      </c>
      <c r="R54" s="15" t="s">
        <v>45</v>
      </c>
    </row>
    <row r="55" spans="1:18" x14ac:dyDescent="0.35">
      <c r="A55" s="5">
        <v>750</v>
      </c>
      <c r="B55" s="5" t="s">
        <v>18</v>
      </c>
      <c r="C55" s="5">
        <v>4</v>
      </c>
      <c r="D55" s="5">
        <f t="shared" si="9"/>
        <v>17</v>
      </c>
      <c r="O55" s="1">
        <v>400</v>
      </c>
      <c r="P55" s="9">
        <f t="shared" ref="P55:P62" si="10">($P$53/$P$52)-(1/$P$52)*O55</f>
        <v>37.49673918714457</v>
      </c>
      <c r="R55" s="23">
        <f t="shared" ref="R55:R62" si="11">-(1/$P$52)*(O55/P55)</f>
        <v>-0.55656045637957419</v>
      </c>
    </row>
    <row r="56" spans="1:18" x14ac:dyDescent="0.35">
      <c r="A56" s="5">
        <v>850</v>
      </c>
      <c r="B56" s="5" t="s">
        <v>19</v>
      </c>
      <c r="C56" s="5">
        <v>7</v>
      </c>
      <c r="D56" s="5">
        <f t="shared" si="9"/>
        <v>13</v>
      </c>
      <c r="O56" s="1">
        <v>500</v>
      </c>
      <c r="P56" s="9">
        <f t="shared" si="10"/>
        <v>32.279438618458812</v>
      </c>
      <c r="R56" s="23">
        <f t="shared" si="11"/>
        <v>-0.80814611281719717</v>
      </c>
    </row>
    <row r="57" spans="1:18" x14ac:dyDescent="0.35">
      <c r="A57" s="5">
        <v>950</v>
      </c>
      <c r="B57" s="5" t="s">
        <v>20</v>
      </c>
      <c r="C57" s="5">
        <v>2</v>
      </c>
      <c r="D57" s="5">
        <f t="shared" si="9"/>
        <v>6</v>
      </c>
      <c r="O57" s="1">
        <v>600</v>
      </c>
      <c r="P57" s="9">
        <f t="shared" si="10"/>
        <v>27.062138049773047</v>
      </c>
      <c r="R57" s="23">
        <f t="shared" si="11"/>
        <v>-1.1567379988432618</v>
      </c>
    </row>
    <row r="58" spans="1:18" x14ac:dyDescent="0.35">
      <c r="A58" s="5">
        <v>1050</v>
      </c>
      <c r="B58" s="5" t="s">
        <v>21</v>
      </c>
      <c r="C58" s="5">
        <v>2</v>
      </c>
      <c r="D58" s="5">
        <f t="shared" si="9"/>
        <v>4</v>
      </c>
      <c r="O58" s="1">
        <v>700</v>
      </c>
      <c r="P58" s="9">
        <f t="shared" si="10"/>
        <v>21.844837481087289</v>
      </c>
      <c r="R58" s="23">
        <f t="shared" si="11"/>
        <v>-1.6718414139001667</v>
      </c>
    </row>
    <row r="59" spans="1:18" x14ac:dyDescent="0.35">
      <c r="A59" s="6">
        <v>1150</v>
      </c>
      <c r="B59" s="6" t="s">
        <v>34</v>
      </c>
      <c r="C59" s="6">
        <v>2</v>
      </c>
      <c r="D59" s="6">
        <f>D60+C59</f>
        <v>2</v>
      </c>
      <c r="O59" s="1">
        <v>800</v>
      </c>
      <c r="P59" s="9">
        <f t="shared" si="10"/>
        <v>16.627536912401524</v>
      </c>
      <c r="R59" s="23">
        <f t="shared" si="11"/>
        <v>-2.5101976780671471</v>
      </c>
    </row>
    <row r="60" spans="1:18" x14ac:dyDescent="0.35">
      <c r="O60" s="1">
        <v>900</v>
      </c>
      <c r="P60" s="9">
        <f t="shared" si="10"/>
        <v>11.410236343715766</v>
      </c>
      <c r="R60" s="23">
        <f t="shared" si="11"/>
        <v>-4.1152263374485578</v>
      </c>
    </row>
    <row r="61" spans="1:18" x14ac:dyDescent="0.35">
      <c r="O61" s="1">
        <v>1000</v>
      </c>
      <c r="P61" s="9">
        <f t="shared" si="10"/>
        <v>6.1929357750300014</v>
      </c>
      <c r="R61" s="23">
        <f t="shared" si="11"/>
        <v>-8.4245998315080008</v>
      </c>
    </row>
    <row r="62" spans="1:18" x14ac:dyDescent="0.35">
      <c r="O62" s="12">
        <v>1100</v>
      </c>
      <c r="P62" s="13">
        <f t="shared" si="10"/>
        <v>0.9756352063442435</v>
      </c>
      <c r="R62" s="24">
        <f t="shared" si="11"/>
        <v>-58.823529411764333</v>
      </c>
    </row>
    <row r="67" spans="1:18" x14ac:dyDescent="0.35">
      <c r="A67" s="62" t="s">
        <v>4</v>
      </c>
      <c r="B67" s="62"/>
      <c r="C67" s="62"/>
      <c r="D67" s="62"/>
      <c r="O67" s="60" t="s">
        <v>68</v>
      </c>
      <c r="P67" s="61"/>
      <c r="R67" s="18" t="s">
        <v>64</v>
      </c>
    </row>
    <row r="68" spans="1:18" x14ac:dyDescent="0.35">
      <c r="A68" s="4">
        <v>35</v>
      </c>
      <c r="B68" s="4" t="s">
        <v>22</v>
      </c>
      <c r="C68" s="4">
        <v>5</v>
      </c>
      <c r="D68" s="4">
        <f t="shared" ref="D68:D74" si="12">D69+C68</f>
        <v>35</v>
      </c>
      <c r="O68" s="10" t="s">
        <v>38</v>
      </c>
      <c r="P68">
        <v>112.09</v>
      </c>
      <c r="R68" s="19" t="s">
        <v>65</v>
      </c>
    </row>
    <row r="69" spans="1:18" x14ac:dyDescent="0.35">
      <c r="A69" s="4">
        <v>45</v>
      </c>
      <c r="B69" s="4" t="s">
        <v>23</v>
      </c>
      <c r="C69" s="4">
        <v>3</v>
      </c>
      <c r="D69" s="4">
        <f t="shared" si="12"/>
        <v>30</v>
      </c>
      <c r="O69" s="10" t="s">
        <v>39</v>
      </c>
      <c r="P69">
        <v>2.23</v>
      </c>
      <c r="R69" s="20" t="s">
        <v>43</v>
      </c>
    </row>
    <row r="70" spans="1:18" x14ac:dyDescent="0.35">
      <c r="A70" s="4">
        <v>55</v>
      </c>
      <c r="B70" s="4" t="s">
        <v>24</v>
      </c>
      <c r="C70" s="4">
        <v>9</v>
      </c>
      <c r="D70" s="4">
        <f t="shared" si="12"/>
        <v>27</v>
      </c>
      <c r="O70" s="17" t="s">
        <v>42</v>
      </c>
      <c r="P70" s="16" t="s">
        <v>41</v>
      </c>
      <c r="R70" s="15" t="s">
        <v>45</v>
      </c>
    </row>
    <row r="71" spans="1:18" x14ac:dyDescent="0.35">
      <c r="A71" s="4">
        <v>65</v>
      </c>
      <c r="B71" s="4" t="s">
        <v>25</v>
      </c>
      <c r="C71" s="4">
        <v>1</v>
      </c>
      <c r="D71" s="4">
        <f t="shared" si="12"/>
        <v>18</v>
      </c>
      <c r="O71" s="1">
        <v>30</v>
      </c>
      <c r="P71" s="9">
        <f t="shared" ref="P71:P78" si="13">($P$68/$P$69)-(1/$P$69)*O71</f>
        <v>36.811659192825111</v>
      </c>
      <c r="R71" s="23">
        <f t="shared" ref="R71:R78" si="14">-(1/$P$69)*(O71/P71)</f>
        <v>-0.36545255207698873</v>
      </c>
    </row>
    <row r="72" spans="1:18" x14ac:dyDescent="0.35">
      <c r="A72" s="4">
        <v>75</v>
      </c>
      <c r="B72" s="4" t="s">
        <v>26</v>
      </c>
      <c r="C72" s="4">
        <v>6</v>
      </c>
      <c r="D72" s="4">
        <f t="shared" si="12"/>
        <v>17</v>
      </c>
      <c r="O72" s="1">
        <v>40</v>
      </c>
      <c r="P72" s="9">
        <f t="shared" si="13"/>
        <v>32.327354260089685</v>
      </c>
      <c r="R72" s="23">
        <f t="shared" si="14"/>
        <v>-0.5548619780829519</v>
      </c>
    </row>
    <row r="73" spans="1:18" x14ac:dyDescent="0.35">
      <c r="A73" s="4">
        <v>85</v>
      </c>
      <c r="B73" s="4" t="s">
        <v>27</v>
      </c>
      <c r="C73" s="4">
        <v>4</v>
      </c>
      <c r="D73" s="4">
        <f t="shared" si="12"/>
        <v>11</v>
      </c>
      <c r="O73" s="1">
        <v>50</v>
      </c>
      <c r="P73" s="9">
        <f t="shared" si="13"/>
        <v>27.843049327354258</v>
      </c>
      <c r="R73" s="23">
        <f t="shared" si="14"/>
        <v>-0.80528265421162837</v>
      </c>
    </row>
    <row r="74" spans="1:18" x14ac:dyDescent="0.35">
      <c r="A74" s="5">
        <v>95</v>
      </c>
      <c r="B74" s="5" t="s">
        <v>35</v>
      </c>
      <c r="C74" s="5">
        <v>1</v>
      </c>
      <c r="D74" s="4">
        <f t="shared" si="12"/>
        <v>7</v>
      </c>
      <c r="O74" s="1">
        <v>60</v>
      </c>
      <c r="P74" s="9">
        <f t="shared" si="13"/>
        <v>23.358744394618835</v>
      </c>
      <c r="R74" s="23">
        <f t="shared" si="14"/>
        <v>-1.1518525628719525</v>
      </c>
    </row>
    <row r="75" spans="1:18" x14ac:dyDescent="0.35">
      <c r="A75" s="6">
        <v>105</v>
      </c>
      <c r="B75" s="6" t="s">
        <v>28</v>
      </c>
      <c r="C75" s="6">
        <v>6</v>
      </c>
      <c r="D75" s="6">
        <f>C75</f>
        <v>6</v>
      </c>
      <c r="O75" s="1">
        <v>70</v>
      </c>
      <c r="P75" s="9">
        <f t="shared" si="13"/>
        <v>18.874439461883409</v>
      </c>
      <c r="R75" s="23">
        <f t="shared" si="14"/>
        <v>-1.6631028747921122</v>
      </c>
    </row>
    <row r="76" spans="1:18" x14ac:dyDescent="0.35">
      <c r="O76" s="1">
        <v>80</v>
      </c>
      <c r="P76" s="9">
        <f t="shared" si="13"/>
        <v>14.390134529147979</v>
      </c>
      <c r="R76" s="23">
        <f t="shared" si="14"/>
        <v>-2.4929884699283273</v>
      </c>
    </row>
    <row r="77" spans="1:18" x14ac:dyDescent="0.35">
      <c r="O77" s="1">
        <v>90</v>
      </c>
      <c r="P77" s="9">
        <f t="shared" si="13"/>
        <v>9.905829596412552</v>
      </c>
      <c r="R77" s="23">
        <f t="shared" si="14"/>
        <v>-4.0742417383431437</v>
      </c>
    </row>
    <row r="78" spans="1:18" x14ac:dyDescent="0.35">
      <c r="O78" s="12">
        <v>100</v>
      </c>
      <c r="P78" s="13">
        <f t="shared" si="13"/>
        <v>5.4215246636771255</v>
      </c>
      <c r="R78" s="24">
        <f t="shared" si="14"/>
        <v>-8.271298593879246</v>
      </c>
    </row>
    <row r="83" spans="1:18" x14ac:dyDescent="0.35">
      <c r="A83" s="62" t="s">
        <v>5</v>
      </c>
      <c r="B83" s="62"/>
      <c r="C83" s="62"/>
      <c r="D83" s="62"/>
      <c r="O83" s="60" t="s">
        <v>40</v>
      </c>
      <c r="P83" s="61"/>
      <c r="R83" s="18" t="s">
        <v>69</v>
      </c>
    </row>
    <row r="84" spans="1:18" x14ac:dyDescent="0.35">
      <c r="A84" s="4">
        <v>3</v>
      </c>
      <c r="B84" s="4" t="s">
        <v>29</v>
      </c>
      <c r="C84" s="4">
        <v>1</v>
      </c>
      <c r="D84" s="4">
        <f t="shared" ref="D84:D90" si="15">D85+C84</f>
        <v>35</v>
      </c>
      <c r="O84" s="10" t="s">
        <v>38</v>
      </c>
      <c r="P84">
        <v>21.268999999999998</v>
      </c>
      <c r="R84" s="19" t="s">
        <v>70</v>
      </c>
    </row>
    <row r="85" spans="1:18" x14ac:dyDescent="0.35">
      <c r="A85" s="4">
        <v>5</v>
      </c>
      <c r="B85" s="4" t="s">
        <v>30</v>
      </c>
      <c r="C85" s="4">
        <v>4</v>
      </c>
      <c r="D85" s="4">
        <f t="shared" si="15"/>
        <v>34</v>
      </c>
      <c r="O85" s="10" t="s">
        <v>39</v>
      </c>
      <c r="P85">
        <v>4.4999999999999998E-2</v>
      </c>
      <c r="R85" s="20" t="s">
        <v>43</v>
      </c>
    </row>
    <row r="86" spans="1:18" x14ac:dyDescent="0.35">
      <c r="A86" s="4">
        <v>7</v>
      </c>
      <c r="B86" s="4" t="s">
        <v>31</v>
      </c>
      <c r="C86" s="4">
        <v>8</v>
      </c>
      <c r="D86" s="4">
        <f t="shared" si="15"/>
        <v>30</v>
      </c>
      <c r="O86" s="17" t="s">
        <v>42</v>
      </c>
      <c r="P86" s="16" t="s">
        <v>41</v>
      </c>
      <c r="R86" s="15" t="s">
        <v>45</v>
      </c>
    </row>
    <row r="87" spans="1:18" x14ac:dyDescent="0.35">
      <c r="A87" s="4">
        <v>9</v>
      </c>
      <c r="B87" s="4" t="s">
        <v>6</v>
      </c>
      <c r="C87" s="4">
        <v>8</v>
      </c>
      <c r="D87" s="4">
        <f t="shared" si="15"/>
        <v>22</v>
      </c>
      <c r="O87" s="1">
        <v>2</v>
      </c>
      <c r="P87" s="9">
        <f>(LN($P$84)-LN(O87))/$P$85</f>
        <v>52.535631843832498</v>
      </c>
      <c r="R87" s="22">
        <f>-(1/($P$85*O87))*(O87/P87)</f>
        <v>-0.42299333694662766</v>
      </c>
    </row>
    <row r="88" spans="1:18" x14ac:dyDescent="0.35">
      <c r="A88" s="4">
        <v>11</v>
      </c>
      <c r="B88" s="4" t="s">
        <v>7</v>
      </c>
      <c r="C88" s="4">
        <v>5</v>
      </c>
      <c r="D88" s="4">
        <f t="shared" si="15"/>
        <v>14</v>
      </c>
      <c r="O88" s="1">
        <v>4</v>
      </c>
      <c r="P88" s="9">
        <f t="shared" ref="P88:P96" si="16">(LN($P$84)-LN(O88))/$P$85</f>
        <v>37.132361164722603</v>
      </c>
      <c r="R88" s="22">
        <f t="shared" ref="R88:R96" si="17">-(1/($P$85*O88))*(O88/P88)</f>
        <v>-0.59845971344624116</v>
      </c>
    </row>
    <row r="89" spans="1:18" x14ac:dyDescent="0.35">
      <c r="A89" s="4">
        <v>13</v>
      </c>
      <c r="B89" s="4" t="s">
        <v>8</v>
      </c>
      <c r="C89" s="4">
        <v>5</v>
      </c>
      <c r="D89" s="4">
        <f t="shared" si="15"/>
        <v>9</v>
      </c>
      <c r="O89" s="1">
        <v>6</v>
      </c>
      <c r="P89" s="9">
        <f t="shared" si="16"/>
        <v>28.122025428985619</v>
      </c>
      <c r="R89" s="22">
        <f t="shared" si="17"/>
        <v>-0.79020703108096824</v>
      </c>
    </row>
    <row r="90" spans="1:18" x14ac:dyDescent="0.35">
      <c r="A90" s="4">
        <v>17</v>
      </c>
      <c r="B90" s="4" t="s">
        <v>10</v>
      </c>
      <c r="C90" s="4">
        <v>1</v>
      </c>
      <c r="D90" s="4">
        <f t="shared" si="15"/>
        <v>4</v>
      </c>
      <c r="O90" s="1">
        <v>8</v>
      </c>
      <c r="P90" s="9">
        <f t="shared" si="16"/>
        <v>21.729090485612712</v>
      </c>
      <c r="R90" s="22">
        <f t="shared" si="17"/>
        <v>-1.0226945410778248</v>
      </c>
    </row>
    <row r="91" spans="1:18" x14ac:dyDescent="0.35">
      <c r="A91" s="6">
        <v>19</v>
      </c>
      <c r="B91" s="6" t="s">
        <v>11</v>
      </c>
      <c r="C91" s="6">
        <v>3</v>
      </c>
      <c r="D91" s="6">
        <f>D92+C91</f>
        <v>3</v>
      </c>
      <c r="O91" s="1">
        <v>10</v>
      </c>
      <c r="P91" s="9">
        <f t="shared" si="16"/>
        <v>16.770344900852486</v>
      </c>
      <c r="R91" s="22">
        <f t="shared" si="17"/>
        <v>-1.3250903516654926</v>
      </c>
    </row>
    <row r="92" spans="1:18" x14ac:dyDescent="0.35">
      <c r="O92" s="1">
        <v>12</v>
      </c>
      <c r="P92" s="9">
        <f t="shared" si="16"/>
        <v>12.718754749875721</v>
      </c>
      <c r="R92" s="22">
        <f t="shared" si="17"/>
        <v>-1.7472010947014573</v>
      </c>
    </row>
    <row r="93" spans="1:18" x14ac:dyDescent="0.35">
      <c r="O93" s="1">
        <v>14</v>
      </c>
      <c r="P93" s="9">
        <f t="shared" si="16"/>
        <v>9.2931840870477647</v>
      </c>
      <c r="R93" s="22">
        <f t="shared" si="17"/>
        <v>-2.3912387846910415</v>
      </c>
    </row>
    <row r="94" spans="1:18" x14ac:dyDescent="0.35">
      <c r="O94" s="1">
        <v>16</v>
      </c>
      <c r="P94" s="9">
        <f t="shared" si="16"/>
        <v>6.3258198065028148</v>
      </c>
      <c r="R94" s="22">
        <f t="shared" si="17"/>
        <v>-3.5129394927402493</v>
      </c>
    </row>
    <row r="95" spans="1:18" x14ac:dyDescent="0.35">
      <c r="O95" s="1">
        <v>18</v>
      </c>
      <c r="P95" s="9">
        <f t="shared" si="16"/>
        <v>3.7084190141387396</v>
      </c>
      <c r="R95" s="22">
        <f t="shared" si="17"/>
        <v>-5.992370909947784</v>
      </c>
    </row>
    <row r="96" spans="1:18" x14ac:dyDescent="0.35">
      <c r="O96" s="12">
        <v>20</v>
      </c>
      <c r="P96" s="13">
        <f t="shared" si="16"/>
        <v>1.3670742217425986</v>
      </c>
      <c r="R96" s="25">
        <f t="shared" si="17"/>
        <v>-16.255315087351828</v>
      </c>
    </row>
  </sheetData>
  <mergeCells count="12">
    <mergeCell ref="O83:P83"/>
    <mergeCell ref="A2:D2"/>
    <mergeCell ref="A18:D18"/>
    <mergeCell ref="A34:D34"/>
    <mergeCell ref="A51:D51"/>
    <mergeCell ref="A67:D67"/>
    <mergeCell ref="A83:D83"/>
    <mergeCell ref="O2:P2"/>
    <mergeCell ref="O18:P18"/>
    <mergeCell ref="O34:P34"/>
    <mergeCell ref="O51:P51"/>
    <mergeCell ref="O67:P6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Respostas</vt:lpstr>
      <vt:lpstr>Renda</vt:lpstr>
      <vt:lpstr>Demanda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C. E. Rodriguez</cp:lastModifiedBy>
  <dcterms:created xsi:type="dcterms:W3CDTF">2020-05-03T21:51:33Z</dcterms:created>
  <dcterms:modified xsi:type="dcterms:W3CDTF">2021-06-08T16:42:57Z</dcterms:modified>
</cp:coreProperties>
</file>