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740" windowWidth="13120" windowHeight="16420" activeTab="1"/>
  </bookViews>
  <sheets>
    <sheet name="lista 6" sheetId="1" r:id="rId1"/>
    <sheet name="lista 6 modelo" sheetId="2" r:id="rId2"/>
    <sheet name="lista 7.1" sheetId="3" r:id="rId3"/>
    <sheet name="Sheet2" sheetId="4" r:id="rId4"/>
    <sheet name="lista 7.2." sheetId="5" r:id="rId5"/>
    <sheet name="Lista 7.2" sheetId="6" r:id="rId6"/>
    <sheet name="dineiros 1" sheetId="7" r:id="rId7"/>
    <sheet name="dinheiros" sheetId="8" r:id="rId8"/>
    <sheet name="ipca" sheetId="9" r:id="rId9"/>
    <sheet name="base monetaria" sheetId="10" r:id="rId10"/>
    <sheet name="cedulas" sheetId="11" r:id="rId11"/>
    <sheet name="lista 7.3" sheetId="12" r:id="rId12"/>
    <sheet name="FINANÇAS PRO 3362 2020 cronogra" sheetId="13" r:id="rId13"/>
  </sheets>
  <externalReferences>
    <externalReference r:id="rId16"/>
  </externalReferences>
  <definedNames>
    <definedName name="_Toc417809258" localSheetId="1">'lista 6 modelo'!$M$6</definedName>
    <definedName name="_Toc417809259" localSheetId="1">'lista 6 modelo'!$M$11</definedName>
    <definedName name="_Toc417809260" localSheetId="1">'lista 6 modelo'!$M$16</definedName>
    <definedName name="_Toc417809261" localSheetId="1">'lista 6 modelo'!$M$21</definedName>
  </definedNames>
  <calcPr fullCalcOnLoad="1"/>
</workbook>
</file>

<file path=xl/sharedStrings.xml><?xml version="1.0" encoding="utf-8"?>
<sst xmlns="http://schemas.openxmlformats.org/spreadsheetml/2006/main" count="635" uniqueCount="506">
  <si>
    <t>$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</si>
  <si>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</si>
  <si>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</si>
  <si>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</si>
  <si>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</si>
  <si>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</si>
  <si>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</si>
  <si>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</si>
  <si>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</si>
  <si>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</si>
  <si>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</si>
  <si>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</si>
  <si>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</si>
  <si>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</si>
  <si>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</si>
  <si>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</si>
  <si>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</si>
  <si>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</si>
  <si>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</si>
  <si>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</si>
  <si>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</si>
  <si>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</si>
  <si>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</si>
  <si>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</si>
  <si>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 val="single"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</si>
  <si>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</si>
  <si>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</si>
  <si>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</si>
  <si>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 val="single"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</si>
  <si>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</si>
  <si>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</si>
  <si>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</si>
  <si>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</si>
  <si>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</si>
  <si>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</si>
  <si>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</si>
  <si>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</si>
  <si>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</si>
  <si>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</si>
  <si>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</si>
  <si>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</si>
  <si>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</si>
  <si>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</si>
  <si>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</si>
  <si>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</si>
  <si>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</si>
  <si>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</si>
  <si>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</si>
  <si>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</si>
  <si>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</si>
  <si>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</si>
  <si>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</si>
  <si>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</si>
  <si>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</si>
  <si>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</si>
  <si>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</si>
  <si>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</si>
  <si>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</si>
  <si>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</si>
  <si>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</si>
  <si>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</si>
  <si>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</si>
  <si>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</si>
  <si>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</si>
  <si>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</si>
  <si>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</si>
  <si>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</si>
  <si>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</si>
  <si>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</si>
  <si>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>E AS DEPRECIAÇÕES"?</t>
  </si>
  <si>
    <t>FINANÇAS PRO 3362 2019</t>
  </si>
  <si>
    <t>syllabus</t>
  </si>
  <si>
    <t>NOVEMBRO</t>
  </si>
  <si>
    <t>05</t>
  </si>
  <si>
    <t>DEMONSTRATIVOS FINANCEIROS</t>
  </si>
  <si>
    <t>SOLUÇÃO</t>
  </si>
  <si>
    <t>INDICADORES/CICLOS OPERACIONAL E FINANCEIRO</t>
  </si>
  <si>
    <t>28</t>
  </si>
  <si>
    <t>OUTUBRO</t>
  </si>
  <si>
    <t>CUSTO DE CAPITAL (WACC)</t>
  </si>
  <si>
    <t>08</t>
  </si>
  <si>
    <t>FINANÇAS CORPORATIVAS/SISTEMA FINANCEIRO</t>
  </si>
  <si>
    <t>MERCADO FINANCEIRO/SISTEMA FINANCEIRO</t>
  </si>
  <si>
    <t>SEMINÁRIOS</t>
  </si>
  <si>
    <t>PRINCÍPIOS DE AMINISTRAÇÃO FINANCEIRA</t>
  </si>
  <si>
    <t>TEORIA DE PORTFOLIOS/RISCO/CAPM</t>
  </si>
  <si>
    <t>Caixa</t>
  </si>
  <si>
    <t>Fornecedores</t>
  </si>
  <si>
    <t>Estoques</t>
  </si>
  <si>
    <t>Empréstimos</t>
  </si>
  <si>
    <t>REALIZÁVEL A LONGO PRAZO</t>
  </si>
  <si>
    <t>EXIGÍVEL A LONGO PRAZO</t>
  </si>
  <si>
    <t>Aplicações Financeiras</t>
  </si>
  <si>
    <t>Capital Social</t>
  </si>
  <si>
    <t>TOTAL DO ATIVO</t>
  </si>
  <si>
    <t>TOTAL DO PASSIVO</t>
  </si>
  <si>
    <t>2. 3. Calcule os indicadores de liquidez da empresa abaixo, para os dois períodos, e faça um breve comentário sobre a evolução deles.</t>
  </si>
  <si>
    <t xml:space="preserve">  Ativo Circulante</t>
  </si>
  <si>
    <t>Duplicatas a receber</t>
  </si>
  <si>
    <t xml:space="preserve">  Realiz. a Longo Prazo</t>
  </si>
  <si>
    <t xml:space="preserve">  Ativo Permanente</t>
  </si>
  <si>
    <t>ATIVO TOTAL</t>
  </si>
  <si>
    <t xml:space="preserve">  Passivo Circulante</t>
  </si>
  <si>
    <t>Empréstimos Bancários</t>
  </si>
  <si>
    <t xml:space="preserve">  Exigível a Longo Prazo</t>
  </si>
  <si>
    <t xml:space="preserve">  Patrimônio Líquido</t>
  </si>
  <si>
    <t>PASSIVO TOTAL</t>
  </si>
  <si>
    <t>ÍNDICADOR</t>
  </si>
  <si>
    <t>FÓRMULA</t>
  </si>
  <si>
    <t>Liquidez</t>
  </si>
  <si>
    <t>Geral</t>
  </si>
  <si>
    <t>AC + RLP</t>
  </si>
  <si>
    <t>PC + ELP</t>
  </si>
  <si>
    <t>Corrente</t>
  </si>
  <si>
    <t>AC</t>
  </si>
  <si>
    <t>PC</t>
  </si>
  <si>
    <t>Seca</t>
  </si>
  <si>
    <t>AC - ESTOQUE</t>
  </si>
  <si>
    <t>Imediata</t>
  </si>
  <si>
    <t>DISPONÍVEL</t>
  </si>
  <si>
    <t>De acordo com o Balanço apresentado abaixo, responda as questões de 2 e 4.</t>
  </si>
  <si>
    <t>X0</t>
  </si>
  <si>
    <t>X1</t>
  </si>
  <si>
    <t>Duplicatas a Receber</t>
  </si>
  <si>
    <t>Despesas a Pagar</t>
  </si>
  <si>
    <t>Investimento</t>
  </si>
  <si>
    <t>Imobilizado</t>
  </si>
  <si>
    <t>Reservas</t>
  </si>
  <si>
    <t>Diferido</t>
  </si>
  <si>
    <t>Lucros Acumulados</t>
  </si>
  <si>
    <t>Balanço Patrimonial da Empresa ABC Ltda., em 31/12/2020 ($ 1000).</t>
  </si>
  <si>
    <t>Informações Adicionais</t>
  </si>
  <si>
    <t>Vendas</t>
  </si>
  <si>
    <t>Composição do Estoque</t>
  </si>
  <si>
    <t xml:space="preserve">    Matéria-Prima</t>
  </si>
  <si>
    <t xml:space="preserve">    Produtos em Processo</t>
  </si>
  <si>
    <t xml:space="preserve">    Produtos Acabados</t>
  </si>
  <si>
    <t>Matéria-Prima Consumida</t>
  </si>
  <si>
    <t>Custo dos Produtos Vendidos</t>
  </si>
  <si>
    <t>Compras Realizadas</t>
  </si>
  <si>
    <t>Despesas Op. Incorridas</t>
  </si>
  <si>
    <t>1. Calcule os prazos médios e represente-os graficamente.</t>
  </si>
  <si>
    <t>A empresa SOLICON S/A está efetuando um estudo com relação ao seu ciclo operacional e financeiro. Sabe-se que o prazo de estocagem de suas matérias-primas é de 45 dias, sendo que os fornecedores dão um prazo de 30 dias para o pagamento das duplicatas. A produção demanda normalmente um prazo de 30 dias, permanecendo os produtos acabados estocados 15 dias à espera de serem vendidos. A política de vendas da empresa adota um prazo de recebimento de 60 dias. Diante dessas informações, pede-se: a) Determine o ciclo operacional e financeiro a empresa graficamente.
b) Se a empresa reduzisse seu prazo de estocagem de matérias-primas para 30 dias, e de recebimento para 45 dias, como o ciclo operacional e financeiro seriam afetados.</t>
  </si>
  <si>
    <t xml:space="preserve">prazo de recebimento de duplicatas </t>
  </si>
  <si>
    <t>prazo de duplicatas a pagar</t>
  </si>
  <si>
    <t>mp estoque</t>
  </si>
  <si>
    <t>produtos acabados para serem vendidos</t>
  </si>
  <si>
    <t>fabricaçào</t>
  </si>
  <si>
    <t>compra</t>
  </si>
  <si>
    <t>vende</t>
  </si>
  <si>
    <t>recebe</t>
  </si>
  <si>
    <t>matérrias primas em estoque</t>
  </si>
  <si>
    <t>fabricação</t>
  </si>
  <si>
    <t>vendas</t>
  </si>
  <si>
    <t>duplicatas a recebr</t>
  </si>
  <si>
    <t>duplicatas a pagar</t>
  </si>
  <si>
    <t>CICLO OPERACIONAL</t>
  </si>
  <si>
    <t>80 DIAS</t>
  </si>
  <si>
    <t>CICLO FINANCEIRO</t>
  </si>
  <si>
    <t>60 DIAS</t>
  </si>
  <si>
    <t>Receitas</t>
  </si>
  <si>
    <t>Xo</t>
  </si>
  <si>
    <t>LS = (AC – E)/PC (Ativo circulante – estoques)/Passivo circulante</t>
  </si>
  <si>
    <t>Lucro Bruto</t>
  </si>
  <si>
    <t>LAJIR (%) = (LAJIR/ Receita Líquida) x 100</t>
  </si>
  <si>
    <t>LAJIR</t>
  </si>
  <si>
    <t>Provisão IR</t>
  </si>
  <si>
    <t>LL</t>
  </si>
  <si>
    <t xml:space="preserve">Retorno sobre ativos (RSA): </t>
  </si>
  <si>
    <r>
      <t xml:space="preserve">Prazo Médio de Estoques; </t>
    </r>
    <r>
      <rPr>
        <sz val="10"/>
        <color indexed="8"/>
        <rFont val="Calibri"/>
        <family val="2"/>
      </rPr>
      <t xml:space="preserve">= </t>
    </r>
    <r>
      <rPr>
        <sz val="10"/>
        <color indexed="8"/>
        <rFont val="Arial"/>
        <family val="2"/>
      </rPr>
      <t>(estoques médio / CPV) x 365</t>
    </r>
  </si>
  <si>
    <r>
      <t>Prazo médio de Recebimento:</t>
    </r>
    <r>
      <rPr>
        <sz val="10"/>
        <color indexed="8"/>
        <rFont val="Arial"/>
        <family val="2"/>
      </rPr>
      <t xml:space="preserve"> </t>
    </r>
  </si>
  <si>
    <t>Prazo médio de Pagamento:</t>
  </si>
  <si>
    <t>CO = PME+PMR</t>
  </si>
  <si>
    <t>CPV</t>
  </si>
  <si>
    <t>INCLUI RATEIOS DE CIF</t>
  </si>
  <si>
    <t>CF = PME+PMR-PMP</t>
  </si>
  <si>
    <t>COMPRAS ~ 70% CPV (GITMAN)</t>
  </si>
  <si>
    <t>PMR</t>
  </si>
  <si>
    <t>PMP</t>
  </si>
  <si>
    <t>Estoque mp</t>
  </si>
  <si>
    <t>tempo prod</t>
  </si>
  <si>
    <t>tempo vendas</t>
  </si>
  <si>
    <t>PME = Est mp + T pro + T vend</t>
  </si>
  <si>
    <t>CO = PME + PMP</t>
  </si>
  <si>
    <t>CF = PME + PMR - PMP</t>
  </si>
  <si>
    <t>PME</t>
  </si>
  <si>
    <t>CF</t>
  </si>
  <si>
    <t>CO</t>
  </si>
  <si>
    <t>Tipo de dinheiro</t>
  </si>
  <si>
    <t>M0</t>
  </si>
  <si>
    <t>MB</t>
  </si>
  <si>
    <t>M1</t>
  </si>
  <si>
    <t>M2</t>
  </si>
  <si>
    <t>M3</t>
  </si>
  <si>
    <t>MZM</t>
  </si>
  <si>
    <t>✓ [8]</t>
  </si>
  <si>
    <t>✓</t>
  </si>
  <si>
    <t>Notas e moedas em cofres de banco ( cofre )</t>
  </si>
  <si>
    <t>Cheques de Traveler de emissores não bancários</t>
  </si>
  <si>
    <t>Moeda escritural</t>
  </si>
  <si>
    <t>Outros depósitos à vista (OCDs), que consistem principalmente em contas de saque negociáveis (NOW) em instituições depositárias e contas de rascunho de ações da união de crédito.</t>
  </si>
  <si>
    <t>✓ [9]</t>
  </si>
  <si>
    <t>Depósitos de poupança</t>
  </si>
  <si>
    <t>Depósitos a prazo inferiores a US $ 100.000 e depósitos em dinheiro no mercado para pessoas físicas</t>
  </si>
  <si>
    <t>Grandes depósitos a prazo, fundos do mercado monetário institucional, recompra a curto prazo e outros ativos líquidos de maior dimensão [10]</t>
  </si>
  <si>
    <t>Todos os fundos do mercado monetário</t>
  </si>
  <si>
    <t>Notas e moedas em circulação (fora do BCe e dos cofres das instituições depositárias) ( moeda )</t>
  </si>
  <si>
    <t>Crédito do BC ( reservas obrigatórias e reservas excedentes que não estão presentes fisicamente nos bancos)</t>
  </si>
  <si>
    <t>M0 : Em alguns países, como o Reino Unido, M0 inclui reservas bancárias, de modo que M0 é referido como a base monetária, ou dinheiro restrito. [11]</t>
  </si>
  <si>
    <t>M3 : M2 mais depósitos a longo e longo prazo. Desde 2006, o M3 não é mais publicado pelo banco central dos EUA. [15] No entanto, ainda existem estimativas produzidas por várias instituições privadas.</t>
  </si>
  <si>
    <t>A proporção de um par dessas medidas, na maioria das vezes M2 / M0, é chamada de multiplicador monetário (real, empírico).</t>
  </si>
  <si>
    <r>
      <t>MB</t>
    </r>
    <r>
      <rPr>
        <sz val="12"/>
        <rFont val="Arial"/>
        <family val="2"/>
      </rPr>
      <t> : é referido como a base monetária ou a moeda total. Esta é a base a partir da qual outras formas de dinheiro (como a verificação de depósitos, listadas abaixo) são criadas e é tradicionalmente a medida mais líquida da oferta monetária. </t>
    </r>
    <r>
      <rPr>
        <vertAlign val="superscript"/>
        <sz val="12"/>
        <rFont val="Arial"/>
        <family val="2"/>
      </rPr>
      <t>[12]</t>
    </r>
  </si>
  <si>
    <r>
      <t>M1</t>
    </r>
    <r>
      <rPr>
        <sz val="12"/>
        <rFont val="Arial"/>
        <family val="2"/>
      </rPr>
      <t> : As reservas bancárias não estão incluídas no M1.</t>
    </r>
  </si>
  <si>
    <r>
      <t>M2</t>
    </r>
    <r>
      <rPr>
        <sz val="12"/>
        <rFont val="Arial"/>
        <family val="2"/>
      </rPr>
      <t> : representa M1 e "fecha substitutos" para M1. </t>
    </r>
    <r>
      <rPr>
        <vertAlign val="superscript"/>
        <sz val="12"/>
        <rFont val="Arial"/>
        <family val="2"/>
      </rPr>
      <t>[13]</t>
    </r>
    <r>
      <rPr>
        <sz val="12"/>
        <rFont val="Arial"/>
        <family val="2"/>
      </rPr>
      <t> M2 é uma classificação mais ampla de dinheiro do que M1. O M2 é um indicador econômico chave usado para prever a inflação. </t>
    </r>
    <r>
      <rPr>
        <vertAlign val="superscript"/>
        <sz val="12"/>
        <rFont val="Arial"/>
        <family val="2"/>
      </rPr>
      <t>[14]</t>
    </r>
  </si>
  <si>
    <r>
      <t>MZM</t>
    </r>
    <r>
      <rPr>
        <sz val="12"/>
        <rFont val="Arial"/>
        <family val="2"/>
      </rPr>
      <t> : Dinheiro com maturidade zero. Mede a oferta de ativos financeiros resgatáveis a par na demanda. A velocidade do MZM é historicamente um preditor relativamente preciso da inflação . </t>
    </r>
    <r>
      <rPr>
        <vertAlign val="superscript"/>
        <sz val="12"/>
        <rFont val="Arial"/>
        <family val="2"/>
      </rPr>
      <t>[16]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[17]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[18]</t>
    </r>
  </si>
  <si>
    <t>Posição em: 30/10/2020</t>
  </si>
  <si>
    <t>CÉDULAS</t>
  </si>
  <si>
    <t>Denominação</t>
  </si>
  <si>
    <t>Quantidade</t>
  </si>
  <si>
    <t>Valor</t>
  </si>
  <si>
    <t>TOTAL DE CÉDULAS</t>
  </si>
  <si>
    <t>MOEDAS</t>
  </si>
  <si>
    <t>TOTAL DE MOEDAS</t>
  </si>
  <si>
    <t>COMEMORATIVAS</t>
  </si>
  <si>
    <t>Tema</t>
  </si>
  <si>
    <t>300 anos CMB</t>
  </si>
  <si>
    <t>30 anos BCB</t>
  </si>
  <si>
    <t>Tetra</t>
  </si>
  <si>
    <t>Ayrton Senna</t>
  </si>
  <si>
    <t>100 anos de BH</t>
  </si>
  <si>
    <t>500 anos</t>
  </si>
  <si>
    <t>100 anos JK</t>
  </si>
  <si>
    <t>Drummond</t>
  </si>
  <si>
    <t>Pentacampeonato</t>
  </si>
  <si>
    <t>Ary Barroso</t>
  </si>
  <si>
    <t>Portinari</t>
  </si>
  <si>
    <t>100 anos FIFA</t>
  </si>
  <si>
    <t>100 anos 14 Bis</t>
  </si>
  <si>
    <t>Pan Rio 2007</t>
  </si>
  <si>
    <t>Família real</t>
  </si>
  <si>
    <t>Imigração Japão</t>
  </si>
  <si>
    <t>Brasília</t>
  </si>
  <si>
    <t>Copa 2010</t>
  </si>
  <si>
    <t>Ouro Preto</t>
  </si>
  <si>
    <t>Band. Olímpica</t>
  </si>
  <si>
    <t>Cooperativas</t>
  </si>
  <si>
    <t>Cidade de Goiás</t>
  </si>
  <si>
    <t>Diamantina</t>
  </si>
  <si>
    <t>Copa - Ouro</t>
  </si>
  <si>
    <t>Copa - Estádio</t>
  </si>
  <si>
    <t>Copa - Mascote</t>
  </si>
  <si>
    <t>Copa - Defesa</t>
  </si>
  <si>
    <t>Copa - Matada</t>
  </si>
  <si>
    <t>Copa - Cabeçada</t>
  </si>
  <si>
    <t>Copa - Passe</t>
  </si>
  <si>
    <t>Copa - Drible</t>
  </si>
  <si>
    <t>Copa - Gol</t>
  </si>
  <si>
    <t>2016 Corrida</t>
  </si>
  <si>
    <t>2016 Toninha</t>
  </si>
  <si>
    <t>2016 Arcos Lapa</t>
  </si>
  <si>
    <t>2016 Bossa Nova</t>
  </si>
  <si>
    <t>2016 Bromélia</t>
  </si>
  <si>
    <t>2016 Salto Vara</t>
  </si>
  <si>
    <t>2016 Tucano</t>
  </si>
  <si>
    <t>2016 MAC</t>
  </si>
  <si>
    <t>2016 Chorinho</t>
  </si>
  <si>
    <t>2016 Helicônia</t>
  </si>
  <si>
    <t>São Luís</t>
  </si>
  <si>
    <t>2016 Luta Olímp</t>
  </si>
  <si>
    <t>2016 Mico-leão</t>
  </si>
  <si>
    <t>2016 Sambódromo</t>
  </si>
  <si>
    <t>2016 Forró</t>
  </si>
  <si>
    <t>2016 Orquídea</t>
  </si>
  <si>
    <t>2016 Tocha Olim</t>
  </si>
  <si>
    <t>2016 Pau-Brasi</t>
  </si>
  <si>
    <t>2016 Samba</t>
  </si>
  <si>
    <t>2016 B.da Praia</t>
  </si>
  <si>
    <t>2016 T. Municip</t>
  </si>
  <si>
    <t>Salvador</t>
  </si>
  <si>
    <t>Olinda</t>
  </si>
  <si>
    <t>2016 Atletismo</t>
  </si>
  <si>
    <t>2016 Natação</t>
  </si>
  <si>
    <t>2016 Paratriatl</t>
  </si>
  <si>
    <t>2016 Golfe</t>
  </si>
  <si>
    <t>2016 Basquete</t>
  </si>
  <si>
    <t>2016 Vela</t>
  </si>
  <si>
    <t>2016 Paracanoag</t>
  </si>
  <si>
    <t>2016 Rugbi</t>
  </si>
  <si>
    <t>2016 Futebol</t>
  </si>
  <si>
    <t>2016 Voleibol</t>
  </si>
  <si>
    <t>2016 a.paralímp</t>
  </si>
  <si>
    <t>2016 Judô</t>
  </si>
  <si>
    <t>2016 Boxe</t>
  </si>
  <si>
    <t>2016 nat parali</t>
  </si>
  <si>
    <t>2016 Masc.Olímp</t>
  </si>
  <si>
    <t>2016 Masc.Paral</t>
  </si>
  <si>
    <t>TOTAL DE COMEMORATIVAS</t>
  </si>
  <si>
    <r>
      <t> </t>
    </r>
    <r>
      <rPr>
        <b/>
        <sz val="10"/>
        <rFont val="Arial"/>
        <family val="2"/>
      </rPr>
      <t>Total do Meio Circulante Nacional: R$ </t>
    </r>
    <r>
      <rPr>
        <b/>
        <sz val="13"/>
        <rFont val="Verdana"/>
        <family val="2"/>
      </rPr>
      <t>356.836.331.709,88</t>
    </r>
  </si>
  <si>
    <t>Data table</t>
  </si>
  <si>
    <t>DateTime</t>
  </si>
  <si>
    <t>meta para a inflação</t>
  </si>
  <si>
    <t>IPCA ocorrido</t>
  </si>
  <si>
    <t>limite mínimo</t>
  </si>
  <si>
    <t>limite máximo</t>
  </si>
  <si>
    <t>Focus mais recente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</si>
  <si>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</si>
  <si>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</si>
  <si>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</si>
  <si>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</si>
  <si>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</si>
  <si>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</si>
  <si>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</si>
  <si>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</si>
  <si>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</si>
  <si>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</si>
  <si>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</si>
  <si>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</si>
  <si>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</si>
  <si>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</si>
  <si>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</si>
  <si>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</si>
  <si>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</si>
  <si>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</si>
  <si>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</si>
  <si>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</si>
  <si>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</si>
  <si>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</si>
  <si>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</si>
  <si>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</si>
  <si>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</si>
  <si>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</si>
  <si>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</si>
  <si>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</si>
  <si>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</si>
  <si>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</si>
  <si>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</si>
  <si>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</si>
  <si>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</si>
  <si>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</si>
  <si>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</si>
  <si>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</si>
  <si>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</si>
  <si>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</si>
  <si>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</si>
  <si>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</si>
  <si>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</si>
  <si>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</si>
  <si>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</si>
  <si>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</si>
  <si>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</si>
  <si>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</si>
  <si>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</si>
  <si>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</si>
  <si>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</si>
  <si>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</si>
  <si>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</si>
  <si>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</si>
  <si>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</si>
  <si>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</si>
  <si>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</si>
  <si>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</si>
  <si>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</si>
  <si>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</si>
  <si>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</si>
  <si>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</si>
  <si>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</si>
  <si>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</si>
  <si>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</si>
  <si>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</si>
  <si>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</si>
  <si>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</si>
  <si>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</si>
  <si>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</si>
  <si>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</si>
  <si>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</si>
  <si>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</si>
  <si>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</si>
  <si>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</si>
  <si>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</si>
  <si>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</si>
  <si>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</si>
  <si>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</si>
  <si>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</si>
  <si>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</si>
  <si>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</si>
  <si>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</si>
  <si>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</si>
  <si>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</si>
  <si>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</si>
  <si>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</si>
  <si>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</si>
  <si>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</si>
  <si>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</si>
  <si>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</si>
  <si>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</si>
  <si>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</si>
  <si>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</si>
  <si>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</si>
  <si>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</si>
  <si>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</si>
  <si>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</si>
  <si>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</si>
  <si>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</si>
  <si>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</si>
  <si>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</si>
  <si>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</si>
  <si>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</si>
  <si>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</si>
  <si>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</si>
  <si>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</si>
  <si>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</si>
  <si>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</si>
  <si>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</si>
  <si>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</si>
  <si>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</si>
  <si>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</si>
  <si>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</si>
  <si>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</si>
  <si>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</si>
  <si>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</si>
  <si>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</si>
  <si>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</si>
  <si>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</si>
  <si>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</si>
  <si>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</si>
  <si>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</si>
  <si>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</si>
  <si>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</si>
  <si>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</si>
  <si>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</si>
  <si>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</si>
  <si>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</si>
  <si>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</si>
  <si>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</si>
  <si>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</si>
  <si>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</si>
  <si>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</si>
  <si>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</si>
  <si>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</si>
  <si>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</si>
  <si>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</si>
  <si>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</si>
  <si>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</si>
  <si>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</si>
  <si>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</si>
  <si>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</si>
  <si>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https://www.bcb.gov.br/estatisticas/indicadoresselecionados</t>
  </si>
  <si>
    <t>2022-08-01</t>
  </si>
  <si>
    <t>2022-09-01</t>
  </si>
  <si>
    <t>2022-10-01</t>
  </si>
  <si>
    <t>2022-11-01</t>
  </si>
  <si>
    <t>2022-12-01</t>
  </si>
  <si>
    <t>Indicadores Econômicos</t>
  </si>
  <si>
    <t>28-out-2020</t>
  </si>
  <si>
    <t>3 - Base monetária e componentes</t>
  </si>
  <si>
    <t>R$ milhões</t>
  </si>
  <si>
    <t>Período</t>
  </si>
  <si>
    <t xml:space="preserve">Saldos em final de período </t>
  </si>
  <si>
    <t xml:space="preserve">Média nos dias úteis do mês </t>
  </si>
  <si>
    <t>Papel-moeda</t>
  </si>
  <si>
    <t>Base</t>
  </si>
  <si>
    <t>emitido</t>
  </si>
  <si>
    <r>
      <t>bancárias</t>
    </r>
    <r>
      <rPr>
        <b/>
        <vertAlign val="superscript"/>
        <sz val="8"/>
        <rFont val="Arial"/>
        <family val="2"/>
      </rPr>
      <t>1/</t>
    </r>
  </si>
  <si>
    <t>monetária</t>
  </si>
  <si>
    <t>2018</t>
  </si>
  <si>
    <t>Dez</t>
  </si>
  <si>
    <t>2019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</si>
  <si>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</si>
  <si>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</si>
  <si>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</si>
  <si>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</si>
  <si>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</si>
  <si>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</si>
  <si>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</si>
  <si>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</si>
  <si>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</si>
  <si>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</si>
  <si>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</si>
  <si>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2020</t>
  </si>
  <si>
    <t xml:space="preserve">    terceiros, cobrança e arrecadação de tributos e assemelhados, cheques administrativos, contratos de assunção de obrigações - vinculados a operações</t>
  </si>
  <si>
    <t xml:space="preserve">    realizadas no país, obrigações por prestação de serviços de pagamento e recursos de garantias realizadas. </t>
  </si>
  <si>
    <t xml:space="preserve">  </t>
  </si>
  <si>
    <r>
      <t>1/</t>
    </r>
    <r>
      <rPr>
        <sz val="12"/>
        <rFont val="Arial"/>
        <family val="2"/>
      </rPr>
      <t xml:space="preserve"> Inclui as reservas bancárias livres e </t>
    </r>
    <r>
      <rPr>
        <b/>
        <i/>
        <u val="single"/>
        <sz val="12"/>
        <rFont val="Arial"/>
        <family val="2"/>
      </rPr>
      <t xml:space="preserve">compulsórias </t>
    </r>
    <r>
      <rPr>
        <sz val="12"/>
        <rFont val="Arial"/>
        <family val="2"/>
      </rPr>
      <t>sobre recursos à vista das instituições financeiras. Recursos à vista = depósitos à vista, recursos em trânsito de</t>
    </r>
  </si>
  <si>
    <t>ANÁLISES</t>
  </si>
  <si>
    <t xml:space="preserve">O PME indica quanto tempo (em dias), em média, o estoque permanece na empresa, isto é, quantos dias a empresa leva para comercializar seu estoque. Nesse caso específico a empresa leva quase meio ano para comercializar seu estoque, o que sugere maiores custos com depreciação. </t>
  </si>
  <si>
    <t>O PMR indica quanto tempo (em dias), em média leva entre a venda e o efetivo recebimento do dinheiro</t>
  </si>
  <si>
    <t>O PMP indica quanto tempo (em dias), em média leva entre a data de compra do produto/serviço e o efetivo pagamento ao fornecedor</t>
  </si>
  <si>
    <t>A quantidade de ativos circulantes da empresa é quase 1,73 vezes maior que sua quantidade de passivos circulantes. Isso pode indicar que a empresa é confiável, isto é, tem capacidade de honrar com seus compromissos (boa liquidez).</t>
  </si>
  <si>
    <t>Isso indica uma baixa capacidade da empresa em honrar suas dívidas a curto prazo com seu caixa, dado que ele representa apenas 5% do total do passivo circulante.</t>
  </si>
  <si>
    <t>Análise já abordada acima.</t>
  </si>
  <si>
    <t>Indica, na prática, que a empresa vende seu estoque por completo cerca de 2 vezes ao ano.</t>
  </si>
  <si>
    <t>Aqui é possível notar que todo o passivo da empresa é composto de passivos circulantes. Logo, todas as dívidas da empresa são de curto prazo, criando um potencial problema de liquidez à empresa.</t>
  </si>
  <si>
    <t>Isso indica que a empresa é relativamente eficiente em gerar receita a partir da utilização de seu capital próprio (patrimônio líquido).</t>
  </si>
  <si>
    <t>O COGS da empresa vem de 36% de sua receita líquida.</t>
  </si>
  <si>
    <t>Gastos administrativos representam 3% da receita líquida.</t>
  </si>
  <si>
    <t>Despesas comerciais representam 6% da receita líquida.</t>
  </si>
  <si>
    <t>Despesas financeiras representam 7% da receita líquida.</t>
  </si>
  <si>
    <t>47,83% da receita líquida é convertida em lucro operacional.</t>
  </si>
  <si>
    <t xml:space="preserve">Isso indica que a empresa é bastante eficiente em gerar lucro a partir da utilização do seu capital próprio (ROE - Return on Investment). </t>
  </si>
  <si>
    <t>Indica que a empresa é relativamente eficiente em gerar lucro a partir de seus investimentos.</t>
  </si>
  <si>
    <t>Indica a eficiência da companhia de gerar lucro a partir da utilização de seus ativos circulantes e não circulantes (ROA - Return on Assets).</t>
  </si>
  <si>
    <t xml:space="preserve">Indica a eficiência da companhia em gerar receita a partir da utilização de seus ativos. </t>
  </si>
  <si>
    <t>INTEGRANTES DO GRUPO</t>
  </si>
  <si>
    <t>André Felipe Portella Izay</t>
  </si>
  <si>
    <t>André Charity Egydio Martins</t>
  </si>
  <si>
    <t>Pedro Antonio Cardoso Expósito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</si>
</sst>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General_)"/>
    <numFmt numFmtId="193" formatCode="dd\-mmm\-yyyy"/>
    <numFmt numFmtId="194" formatCode="hh\.mm_)"/>
    <numFmt numFmtId="195" formatCode="#\ ###\ ###\ ##0\ "/>
    <numFmt numFmtId="196" formatCode="#\ ##0.0\ "/>
    <numFmt numFmtId="197" formatCode="#\ ##0_);\-#\ ##0_);0_)"/>
    <numFmt numFmtId="198" formatCode="d"/>
    <numFmt numFmtId="199" formatCode="##0.0_);\-##0.0_);0_)"/>
  </numFmts>
  <fonts count="10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sz val="13"/>
      <name val="Verdana"/>
      <family val="2"/>
    </font>
    <font>
      <b/>
      <sz val="13"/>
      <name val="Verdana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3"/>
      <color rgb="FF000000"/>
      <name val="Verdana"/>
      <family val="2"/>
    </font>
    <font>
      <sz val="13"/>
      <color rgb="FF000000"/>
      <name val="Verdana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theme="1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92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5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" fontId="0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1" fontId="2" fillId="0" borderId="11" xfId="4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1" fontId="9" fillId="0" borderId="13" xfId="6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/>
    </xf>
    <xf numFmtId="1" fontId="9" fillId="0" borderId="15" xfId="6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left" indent="3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" fontId="0" fillId="0" borderId="23" xfId="0" applyNumberFormat="1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14" fontId="21" fillId="0" borderId="31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horizontal="justify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26" xfId="0" applyFont="1" applyBorder="1" applyAlignment="1">
      <alignment horizontal="justify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justify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 indent="1"/>
    </xf>
    <xf numFmtId="0" fontId="25" fillId="0" borderId="28" xfId="0" applyFont="1" applyBorder="1" applyAlignment="1">
      <alignment horizontal="justify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0" fontId="25" fillId="0" borderId="29" xfId="0" applyFont="1" applyBorder="1" applyAlignment="1">
      <alignment horizontal="justify" vertical="center" wrapText="1"/>
    </xf>
    <xf numFmtId="4" fontId="18" fillId="0" borderId="29" xfId="0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horizontal="justify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4" fontId="25" fillId="0" borderId="38" xfId="0" applyNumberFormat="1" applyFont="1" applyBorder="1" applyAlignment="1">
      <alignment horizontal="right" vertical="center" wrapText="1"/>
    </xf>
    <xf numFmtId="0" fontId="25" fillId="0" borderId="38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9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91" fillId="0" borderId="26" xfId="0" applyFont="1" applyBorder="1" applyAlignment="1">
      <alignment horizontal="center" vertical="top" wrapText="1"/>
    </xf>
    <xf numFmtId="0" fontId="91" fillId="0" borderId="27" xfId="0" applyFont="1" applyBorder="1" applyAlignment="1">
      <alignment horizontal="center" vertical="top" wrapText="1"/>
    </xf>
    <xf numFmtId="0" fontId="91" fillId="0" borderId="26" xfId="0" applyFont="1" applyBorder="1" applyAlignment="1">
      <alignment horizontal="justify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2" fillId="0" borderId="28" xfId="0" applyFont="1" applyBorder="1" applyAlignment="1">
      <alignment horizontal="justify" vertical="top" wrapText="1"/>
    </xf>
    <xf numFmtId="4" fontId="92" fillId="0" borderId="29" xfId="0" applyNumberFormat="1" applyFont="1" applyBorder="1" applyAlignment="1">
      <alignment horizontal="right" vertical="top" wrapText="1"/>
    </xf>
    <xf numFmtId="0" fontId="91" fillId="0" borderId="28" xfId="0" applyFont="1" applyBorder="1" applyAlignment="1">
      <alignment horizontal="justify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91" fillId="0" borderId="37" xfId="0" applyFont="1" applyBorder="1" applyAlignment="1">
      <alignment horizontal="justify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191" fontId="0" fillId="0" borderId="0" xfId="60" applyNumberFormat="1" applyFont="1" applyAlignment="1">
      <alignment/>
    </xf>
    <xf numFmtId="0" fontId="93" fillId="0" borderId="0" xfId="0" applyFont="1" applyAlignment="1">
      <alignment horizontal="left" indent="5"/>
    </xf>
    <xf numFmtId="9" fontId="0" fillId="0" borderId="0" xfId="60" applyFont="1" applyAlignment="1">
      <alignment/>
    </xf>
    <xf numFmtId="0" fontId="94" fillId="0" borderId="0" xfId="0" applyFont="1" applyAlignment="1">
      <alignment/>
    </xf>
    <xf numFmtId="187" fontId="0" fillId="0" borderId="0" xfId="0" applyNumberFormat="1" applyAlignment="1">
      <alignment/>
    </xf>
    <xf numFmtId="184" fontId="0" fillId="0" borderId="0" xfId="42" applyNumberFormat="1" applyFont="1" applyAlignment="1">
      <alignment/>
    </xf>
    <xf numFmtId="0" fontId="94" fillId="0" borderId="0" xfId="0" applyFont="1" applyAlignment="1">
      <alignment horizontal="left" indent="5"/>
    </xf>
    <xf numFmtId="2" fontId="0" fillId="0" borderId="0" xfId="0" applyNumberFormat="1" applyAlignment="1">
      <alignment/>
    </xf>
    <xf numFmtId="0" fontId="94" fillId="0" borderId="0" xfId="0" applyFont="1" applyAlignment="1">
      <alignment horizontal="left" indent="6"/>
    </xf>
    <xf numFmtId="0" fontId="95" fillId="0" borderId="0" xfId="0" applyFont="1" applyAlignment="1">
      <alignment horizontal="left" indent="5"/>
    </xf>
    <xf numFmtId="0" fontId="0" fillId="0" borderId="42" xfId="0" applyBorder="1" applyAlignment="1">
      <alignment horizontal="center"/>
    </xf>
    <xf numFmtId="0" fontId="29" fillId="33" borderId="43" xfId="0" applyFont="1" applyFill="1" applyBorder="1" applyAlignment="1">
      <alignment/>
    </xf>
    <xf numFmtId="0" fontId="29" fillId="33" borderId="44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center"/>
    </xf>
    <xf numFmtId="0" fontId="30" fillId="0" borderId="46" xfId="53" applyFont="1" applyBorder="1" applyAlignment="1" applyProtection="1">
      <alignment horizontal="left" wrapText="1"/>
      <protection/>
    </xf>
    <xf numFmtId="0" fontId="30" fillId="0" borderId="46" xfId="53" applyFont="1" applyBorder="1" applyAlignment="1" applyProtection="1">
      <alignment horizontal="left"/>
      <protection/>
    </xf>
    <xf numFmtId="0" fontId="31" fillId="0" borderId="46" xfId="0" applyFont="1" applyBorder="1" applyAlignment="1">
      <alignment/>
    </xf>
    <xf numFmtId="0" fontId="30" fillId="0" borderId="46" xfId="53" applyFont="1" applyBorder="1" applyAlignment="1" applyProtection="1">
      <alignment/>
      <protection/>
    </xf>
    <xf numFmtId="0" fontId="31" fillId="0" borderId="46" xfId="0" applyFont="1" applyBorder="1" applyAlignment="1">
      <alignment horizontal="left" wrapText="1"/>
    </xf>
    <xf numFmtId="0" fontId="31" fillId="0" borderId="47" xfId="0" applyFont="1" applyBorder="1" applyAlignment="1">
      <alignment/>
    </xf>
    <xf numFmtId="0" fontId="30" fillId="0" borderId="16" xfId="53" applyFont="1" applyBorder="1" applyAlignment="1" applyProtection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4" fontId="97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4" fontId="96" fillId="0" borderId="0" xfId="0" applyNumberFormat="1" applyFont="1" applyAlignment="1">
      <alignment/>
    </xf>
    <xf numFmtId="3" fontId="97" fillId="0" borderId="16" xfId="0" applyNumberFormat="1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44" xfId="0" applyFont="1" applyBorder="1" applyAlignment="1">
      <alignment/>
    </xf>
    <xf numFmtId="0" fontId="96" fillId="0" borderId="45" xfId="0" applyFont="1" applyBorder="1" applyAlignment="1">
      <alignment/>
    </xf>
    <xf numFmtId="0" fontId="97" fillId="0" borderId="46" xfId="0" applyFont="1" applyBorder="1" applyAlignment="1">
      <alignment/>
    </xf>
    <xf numFmtId="4" fontId="97" fillId="0" borderId="17" xfId="0" applyNumberFormat="1" applyFont="1" applyBorder="1" applyAlignment="1">
      <alignment/>
    </xf>
    <xf numFmtId="0" fontId="96" fillId="0" borderId="47" xfId="0" applyFont="1" applyBorder="1" applyAlignment="1">
      <alignment/>
    </xf>
    <xf numFmtId="3" fontId="96" fillId="0" borderId="48" xfId="0" applyNumberFormat="1" applyFont="1" applyBorder="1" applyAlignment="1">
      <alignment/>
    </xf>
    <xf numFmtId="4" fontId="96" fillId="0" borderId="18" xfId="0" applyNumberFormat="1" applyFont="1" applyBorder="1" applyAlignment="1">
      <alignment/>
    </xf>
    <xf numFmtId="0" fontId="98" fillId="0" borderId="0" xfId="0" applyFont="1" applyAlignment="1">
      <alignment/>
    </xf>
    <xf numFmtId="49" fontId="99" fillId="0" borderId="0" xfId="0" applyNumberFormat="1" applyFont="1" applyAlignment="1">
      <alignment horizontal="center" vertical="center" wrapText="1"/>
    </xf>
    <xf numFmtId="2" fontId="100" fillId="0" borderId="0" xfId="0" applyNumberFormat="1" applyFont="1" applyAlignment="1">
      <alignment wrapText="1"/>
    </xf>
    <xf numFmtId="0" fontId="100" fillId="0" borderId="0" xfId="0" applyFont="1" applyAlignment="1">
      <alignment wrapText="1"/>
    </xf>
    <xf numFmtId="1" fontId="38" fillId="0" borderId="0" xfId="57" applyNumberFormat="1" applyFont="1" applyAlignment="1">
      <alignment vertical="top"/>
      <protection/>
    </xf>
    <xf numFmtId="192" fontId="38" fillId="0" borderId="0" xfId="57" applyFont="1" applyAlignment="1">
      <alignment vertical="top"/>
      <protection/>
    </xf>
    <xf numFmtId="193" fontId="38" fillId="0" borderId="0" xfId="57" applyNumberFormat="1" applyFont="1" applyAlignment="1">
      <alignment horizontal="right" vertical="top"/>
      <protection/>
    </xf>
    <xf numFmtId="192" fontId="1" fillId="0" borderId="0" xfId="57" applyFont="1" applyAlignment="1">
      <alignment vertical="top"/>
      <protection/>
    </xf>
    <xf numFmtId="1" fontId="28" fillId="0" borderId="49" xfId="57" applyNumberFormat="1" applyFont="1" applyBorder="1" applyAlignment="1">
      <alignment horizontal="left" vertical="center"/>
      <protection/>
    </xf>
    <xf numFmtId="192" fontId="38" fillId="0" borderId="50" xfId="57" applyFont="1" applyBorder="1" applyAlignment="1">
      <alignment vertical="center"/>
      <protection/>
    </xf>
    <xf numFmtId="192" fontId="38" fillId="0" borderId="24" xfId="57" applyFont="1" applyBorder="1" applyAlignment="1">
      <alignment vertical="center"/>
      <protection/>
    </xf>
    <xf numFmtId="192" fontId="0" fillId="0" borderId="0" xfId="57" applyAlignment="1">
      <alignment vertical="center"/>
      <protection/>
    </xf>
    <xf numFmtId="1" fontId="38" fillId="0" borderId="51" xfId="57" applyNumberFormat="1" applyFont="1" applyBorder="1" applyAlignment="1">
      <alignment vertical="center"/>
      <protection/>
    </xf>
    <xf numFmtId="192" fontId="2" fillId="0" borderId="0" xfId="57" applyFont="1" applyAlignment="1">
      <alignment horizontal="left" vertical="center"/>
      <protection/>
    </xf>
    <xf numFmtId="192" fontId="38" fillId="0" borderId="0" xfId="57" applyFont="1" applyAlignment="1">
      <alignment vertical="center"/>
      <protection/>
    </xf>
    <xf numFmtId="192" fontId="38" fillId="0" borderId="52" xfId="57" applyFont="1" applyBorder="1" applyAlignment="1">
      <alignment vertical="center"/>
      <protection/>
    </xf>
    <xf numFmtId="194" fontId="38" fillId="0" borderId="0" xfId="57" applyNumberFormat="1" applyFont="1" applyAlignment="1">
      <alignment vertical="center"/>
      <protection/>
    </xf>
    <xf numFmtId="192" fontId="39" fillId="0" borderId="52" xfId="57" applyFont="1" applyBorder="1" applyAlignment="1" quotePrefix="1">
      <alignment horizontal="right" vertical="center"/>
      <protection/>
    </xf>
    <xf numFmtId="1" fontId="39" fillId="0" borderId="53" xfId="57" applyNumberFormat="1" applyFont="1" applyBorder="1" applyAlignment="1">
      <alignment vertical="center"/>
      <protection/>
    </xf>
    <xf numFmtId="192" fontId="38" fillId="0" borderId="54" xfId="57" applyFont="1" applyBorder="1" applyAlignment="1">
      <alignment vertical="center"/>
      <protection/>
    </xf>
    <xf numFmtId="192" fontId="38" fillId="0" borderId="55" xfId="57" applyFont="1" applyBorder="1" applyAlignment="1">
      <alignment vertical="center"/>
      <protection/>
    </xf>
    <xf numFmtId="192" fontId="39" fillId="0" borderId="56" xfId="57" applyFont="1" applyBorder="1" applyAlignment="1">
      <alignment vertical="center"/>
      <protection/>
    </xf>
    <xf numFmtId="192" fontId="39" fillId="0" borderId="57" xfId="57" applyFont="1" applyBorder="1" applyAlignment="1">
      <alignment vertical="center"/>
      <protection/>
    </xf>
    <xf numFmtId="192" fontId="39" fillId="0" borderId="58" xfId="57" applyFont="1" applyBorder="1" applyAlignment="1">
      <alignment horizontal="right" vertical="center"/>
      <protection/>
    </xf>
    <xf numFmtId="192" fontId="39" fillId="0" borderId="59" xfId="57" applyFont="1" applyBorder="1" applyAlignment="1">
      <alignment horizontal="right" vertical="center"/>
      <protection/>
    </xf>
    <xf numFmtId="192" fontId="38" fillId="0" borderId="60" xfId="57" applyFont="1" applyBorder="1" applyAlignment="1">
      <alignment vertical="center"/>
      <protection/>
    </xf>
    <xf numFmtId="192" fontId="39" fillId="0" borderId="55" xfId="57" applyFont="1" applyBorder="1" applyAlignment="1">
      <alignment vertical="center"/>
      <protection/>
    </xf>
    <xf numFmtId="192" fontId="39" fillId="0" borderId="59" xfId="57" applyFont="1" applyBorder="1" applyAlignment="1">
      <alignment vertical="center"/>
      <protection/>
    </xf>
    <xf numFmtId="192" fontId="39" fillId="0" borderId="60" xfId="57" applyFont="1" applyBorder="1" applyAlignment="1">
      <alignment vertical="center"/>
      <protection/>
    </xf>
    <xf numFmtId="192" fontId="39" fillId="0" borderId="52" xfId="57" applyFont="1" applyBorder="1" applyAlignment="1">
      <alignment vertical="center"/>
      <protection/>
    </xf>
    <xf numFmtId="1" fontId="41" fillId="0" borderId="61" xfId="57" applyNumberFormat="1" applyFont="1" applyBorder="1" applyAlignment="1">
      <alignment vertical="center"/>
      <protection/>
    </xf>
    <xf numFmtId="192" fontId="41" fillId="0" borderId="62" xfId="57" applyFont="1" applyBorder="1" applyAlignment="1">
      <alignment vertical="center"/>
      <protection/>
    </xf>
    <xf numFmtId="192" fontId="41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horizontal="center" vertical="center"/>
      <protection/>
    </xf>
    <xf numFmtId="192" fontId="39" fillId="0" borderId="64" xfId="57" applyFont="1" applyBorder="1" applyAlignment="1">
      <alignment vertical="center"/>
      <protection/>
    </xf>
    <xf numFmtId="1" fontId="42" fillId="0" borderId="51" xfId="57" applyNumberFormat="1" applyFont="1" applyBorder="1" applyAlignment="1" quotePrefix="1">
      <alignment horizontal="left"/>
      <protection/>
    </xf>
    <xf numFmtId="37" fontId="42" fillId="0" borderId="0" xfId="57" applyNumberFormat="1" applyFont="1" applyAlignment="1">
      <alignment horizontal="left"/>
      <protection/>
    </xf>
    <xf numFmtId="37" fontId="42" fillId="0" borderId="60" xfId="57" applyNumberFormat="1" applyFont="1" applyBorder="1" applyAlignment="1">
      <alignment horizontal="left"/>
      <protection/>
    </xf>
    <xf numFmtId="195" fontId="38" fillId="0" borderId="60" xfId="57" applyNumberFormat="1" applyFont="1" applyBorder="1" applyAlignment="1">
      <alignment horizontal="right"/>
      <protection/>
    </xf>
    <xf numFmtId="196" fontId="38" fillId="0" borderId="60" xfId="57" applyNumberFormat="1" applyFont="1" applyBorder="1" applyAlignment="1">
      <alignment horizontal="right"/>
      <protection/>
    </xf>
    <xf numFmtId="196" fontId="38" fillId="0" borderId="52" xfId="57" applyNumberFormat="1" applyFont="1" applyBorder="1" applyAlignment="1">
      <alignment horizontal="right"/>
      <protection/>
    </xf>
    <xf numFmtId="192" fontId="0" fillId="0" borderId="0" xfId="57">
      <alignment/>
      <protection/>
    </xf>
    <xf numFmtId="37" fontId="42" fillId="0" borderId="51" xfId="57" applyNumberFormat="1" applyFont="1" applyBorder="1" applyAlignment="1">
      <alignment horizontal="left" vertical="center"/>
      <protection/>
    </xf>
    <xf numFmtId="37" fontId="42" fillId="0" borderId="0" xfId="57" applyNumberFormat="1" applyFont="1" applyAlignment="1">
      <alignment horizontal="left" vertical="center"/>
      <protection/>
    </xf>
    <xf numFmtId="197" fontId="38" fillId="0" borderId="60" xfId="57" applyNumberFormat="1" applyFont="1" applyBorder="1" applyAlignment="1">
      <alignment horizontal="right"/>
      <protection/>
    </xf>
    <xf numFmtId="197" fontId="38" fillId="0" borderId="65" xfId="57" applyNumberFormat="1" applyFont="1" applyBorder="1" applyAlignment="1">
      <alignment horizontal="right"/>
      <protection/>
    </xf>
    <xf numFmtId="192" fontId="0" fillId="0" borderId="0" xfId="57" applyAlignment="1">
      <alignment horizontal="right"/>
      <protection/>
    </xf>
    <xf numFmtId="192" fontId="0" fillId="0" borderId="51" xfId="57" applyBorder="1" applyAlignment="1">
      <alignment horizontal="right"/>
      <protection/>
    </xf>
    <xf numFmtId="1" fontId="42" fillId="0" borderId="51" xfId="57" applyNumberFormat="1" applyFont="1" applyBorder="1" applyAlignment="1">
      <alignment horizontal="left"/>
      <protection/>
    </xf>
    <xf numFmtId="198" fontId="42" fillId="0" borderId="60" xfId="57" applyNumberFormat="1" applyFont="1" applyBorder="1" applyAlignment="1">
      <alignment horizontal="left"/>
      <protection/>
    </xf>
    <xf numFmtId="1" fontId="42" fillId="0" borderId="66" xfId="57" applyNumberFormat="1" applyFont="1" applyBorder="1" applyAlignment="1">
      <alignment horizontal="left"/>
      <protection/>
    </xf>
    <xf numFmtId="37" fontId="42" fillId="0" borderId="67" xfId="57" applyNumberFormat="1" applyFont="1" applyBorder="1" applyAlignment="1">
      <alignment horizontal="left"/>
      <protection/>
    </xf>
    <xf numFmtId="37" fontId="42" fillId="0" borderId="68" xfId="57" applyNumberFormat="1" applyFont="1" applyBorder="1" applyAlignment="1">
      <alignment horizontal="left"/>
      <protection/>
    </xf>
    <xf numFmtId="197" fontId="38" fillId="0" borderId="68" xfId="57" applyNumberFormat="1" applyFont="1" applyBorder="1" applyAlignment="1">
      <alignment horizontal="right"/>
      <protection/>
    </xf>
    <xf numFmtId="199" fontId="38" fillId="0" borderId="68" xfId="57" applyNumberFormat="1" applyFont="1" applyBorder="1" applyAlignment="1">
      <alignment horizontal="right"/>
      <protection/>
    </xf>
    <xf numFmtId="199" fontId="38" fillId="0" borderId="69" xfId="57" applyNumberFormat="1" applyFont="1" applyBorder="1" applyAlignment="1">
      <alignment horizontal="right"/>
      <protection/>
    </xf>
    <xf numFmtId="1" fontId="0" fillId="0" borderId="0" xfId="57" applyNumberFormat="1">
      <alignment/>
      <protection/>
    </xf>
    <xf numFmtId="1" fontId="3" fillId="0" borderId="0" xfId="57" applyNumberFormat="1" applyFont="1" applyAlignment="1" quotePrefix="1">
      <alignment horizontal="left" vertical="center"/>
      <protection/>
    </xf>
    <xf numFmtId="192" fontId="12" fillId="0" borderId="0" xfId="57" applyFont="1" applyAlignment="1">
      <alignment vertical="center"/>
      <protection/>
    </xf>
    <xf numFmtId="1" fontId="12" fillId="0" borderId="0" xfId="57" applyNumberFormat="1" applyFont="1" applyAlignment="1">
      <alignment horizontal="left" vertical="center"/>
      <protection/>
    </xf>
    <xf numFmtId="192" fontId="12" fillId="0" borderId="0" xfId="57" applyFont="1" applyAlignment="1">
      <alignment horizontal="left" vertical="center"/>
      <protection/>
    </xf>
    <xf numFmtId="0" fontId="8" fillId="0" borderId="41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77" fontId="0" fillId="38" borderId="0" xfId="44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2" fillId="0" borderId="41" xfId="0" applyFont="1" applyBorder="1" applyAlignment="1">
      <alignment horizontal="justify" vertical="top" wrapText="1"/>
    </xf>
    <xf numFmtId="0" fontId="92" fillId="0" borderId="70" xfId="0" applyFont="1" applyBorder="1" applyAlignment="1">
      <alignment horizontal="justify" vertical="top" wrapText="1"/>
    </xf>
    <xf numFmtId="0" fontId="92" fillId="0" borderId="31" xfId="0" applyFont="1" applyBorder="1" applyAlignment="1">
      <alignment horizontal="justify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0" fontId="101" fillId="0" borderId="0" xfId="0" applyFont="1" applyAlignment="1">
      <alignment horizontal="center"/>
    </xf>
    <xf numFmtId="0" fontId="91" fillId="0" borderId="14" xfId="0" applyFont="1" applyBorder="1" applyAlignment="1">
      <alignment horizontal="justify" vertical="top" wrapText="1"/>
    </xf>
    <xf numFmtId="0" fontId="91" fillId="0" borderId="10" xfId="0" applyFont="1" applyBorder="1" applyAlignment="1">
      <alignment horizontal="justify" vertical="top" wrapText="1"/>
    </xf>
    <xf numFmtId="0" fontId="91" fillId="0" borderId="15" xfId="0" applyFont="1" applyBorder="1" applyAlignment="1">
      <alignment horizontal="justify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71" xfId="0" applyNumberFormat="1" applyFont="1" applyBorder="1" applyAlignment="1">
      <alignment horizontal="right" vertical="top" wrapText="1"/>
    </xf>
    <xf numFmtId="4" fontId="92" fillId="0" borderId="72" xfId="0" applyNumberFormat="1" applyFont="1" applyBorder="1" applyAlignment="1">
      <alignment horizontal="right" vertical="top" wrapText="1"/>
    </xf>
    <xf numFmtId="4" fontId="92" fillId="0" borderId="71" xfId="0" applyNumberFormat="1" applyFont="1" applyBorder="1" applyAlignment="1">
      <alignment horizontal="right" vertical="top" wrapText="1" indent="1"/>
    </xf>
    <xf numFmtId="4" fontId="92" fillId="0" borderId="72" xfId="0" applyNumberFormat="1" applyFont="1" applyBorder="1" applyAlignment="1">
      <alignment horizontal="right" vertical="top" wrapText="1" indent="1"/>
    </xf>
    <xf numFmtId="0" fontId="92" fillId="0" borderId="71" xfId="0" applyFont="1" applyBorder="1" applyAlignment="1">
      <alignment horizontal="justify" vertical="top" wrapText="1"/>
    </xf>
    <xf numFmtId="0" fontId="92" fillId="0" borderId="72" xfId="0" applyFont="1" applyBorder="1" applyAlignment="1">
      <alignment horizontal="justify" vertical="top" wrapText="1"/>
    </xf>
    <xf numFmtId="4" fontId="91" fillId="0" borderId="73" xfId="0" applyNumberFormat="1" applyFont="1" applyBorder="1" applyAlignment="1">
      <alignment horizontal="right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73" xfId="0" applyFont="1" applyBorder="1" applyAlignment="1">
      <alignment horizontal="justify" vertical="top" wrapText="1"/>
    </xf>
    <xf numFmtId="0" fontId="91" fillId="0" borderId="38" xfId="0" applyFont="1" applyBorder="1" applyAlignment="1">
      <alignment horizontal="justify" vertical="top" wrapText="1"/>
    </xf>
    <xf numFmtId="4" fontId="92" fillId="0" borderId="74" xfId="0" applyNumberFormat="1" applyFont="1" applyBorder="1" applyAlignment="1">
      <alignment horizontal="right" vertical="top" wrapText="1"/>
    </xf>
    <xf numFmtId="4" fontId="92" fillId="0" borderId="29" xfId="0" applyNumberFormat="1" applyFont="1" applyBorder="1" applyAlignment="1">
      <alignment horizontal="right" vertical="top" wrapText="1"/>
    </xf>
    <xf numFmtId="4" fontId="92" fillId="0" borderId="74" xfId="0" applyNumberFormat="1" applyFont="1" applyBorder="1" applyAlignment="1">
      <alignment horizontal="right" vertical="top" wrapText="1" indent="1"/>
    </xf>
    <xf numFmtId="4" fontId="92" fillId="0" borderId="29" xfId="0" applyNumberFormat="1" applyFont="1" applyBorder="1" applyAlignment="1">
      <alignment horizontal="right" vertical="top" wrapText="1" indent="1"/>
    </xf>
    <xf numFmtId="0" fontId="92" fillId="0" borderId="74" xfId="0" applyFont="1" applyBorder="1" applyAlignment="1">
      <alignment horizontal="justify" vertical="top" wrapText="1"/>
    </xf>
    <xf numFmtId="0" fontId="92" fillId="0" borderId="29" xfId="0" applyFont="1" applyBorder="1" applyAlignment="1">
      <alignment horizontal="justify" vertical="top" wrapText="1"/>
    </xf>
    <xf numFmtId="4" fontId="91" fillId="0" borderId="74" xfId="0" applyNumberFormat="1" applyFont="1" applyBorder="1" applyAlignment="1">
      <alignment horizontal="right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91" fillId="0" borderId="74" xfId="0" applyFont="1" applyBorder="1" applyAlignment="1">
      <alignment horizontal="justify" vertical="top" wrapText="1"/>
    </xf>
    <xf numFmtId="0" fontId="91" fillId="0" borderId="29" xfId="0" applyFont="1" applyBorder="1" applyAlignment="1">
      <alignment horizontal="justify" vertical="top" wrapText="1"/>
    </xf>
    <xf numFmtId="0" fontId="91" fillId="0" borderId="73" xfId="0" applyFont="1" applyBorder="1" applyAlignment="1">
      <alignment horizontal="center" vertical="top" wrapText="1"/>
    </xf>
    <xf numFmtId="0" fontId="91" fillId="0" borderId="38" xfId="0" applyFont="1" applyBorder="1" applyAlignment="1">
      <alignment horizontal="center" vertical="top" wrapText="1"/>
    </xf>
    <xf numFmtId="4" fontId="91" fillId="0" borderId="75" xfId="0" applyNumberFormat="1" applyFont="1" applyBorder="1" applyAlignment="1">
      <alignment horizontal="right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1" fillId="0" borderId="75" xfId="0" applyFont="1" applyBorder="1" applyAlignment="1">
      <alignment horizontal="justify" vertical="top" wrapText="1"/>
    </xf>
    <xf numFmtId="0" fontId="91" fillId="0" borderId="27" xfId="0" applyFont="1" applyBorder="1" applyAlignment="1">
      <alignment horizontal="justify" vertical="top" wrapText="1"/>
    </xf>
    <xf numFmtId="0" fontId="32" fillId="0" borderId="43" xfId="53" applyFont="1" applyBorder="1" applyAlignment="1" applyProtection="1">
      <alignment horizontal="left" vertical="center" wrapText="1"/>
      <protection/>
    </xf>
    <xf numFmtId="0" fontId="32" fillId="0" borderId="44" xfId="53" applyFont="1" applyBorder="1" applyAlignment="1" applyProtection="1">
      <alignment horizontal="left" vertical="center" wrapText="1"/>
      <protection/>
    </xf>
    <xf numFmtId="0" fontId="32" fillId="0" borderId="45" xfId="53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2" fillId="0" borderId="46" xfId="53" applyFont="1" applyBorder="1" applyAlignment="1" applyProtection="1">
      <alignment horizontal="left" vertical="center" wrapText="1"/>
      <protection/>
    </xf>
    <xf numFmtId="0" fontId="32" fillId="0" borderId="16" xfId="53" applyFont="1" applyBorder="1" applyAlignment="1" applyProtection="1">
      <alignment horizontal="left" vertical="center" wrapText="1"/>
      <protection/>
    </xf>
    <xf numFmtId="0" fontId="32" fillId="0" borderId="17" xfId="53" applyFont="1" applyBorder="1" applyAlignment="1" applyProtection="1">
      <alignment horizontal="left" vertical="center" wrapText="1"/>
      <protection/>
    </xf>
    <xf numFmtId="0" fontId="32" fillId="0" borderId="47" xfId="53" applyFont="1" applyBorder="1" applyAlignment="1" applyProtection="1">
      <alignment horizontal="left" vertical="center" wrapText="1"/>
      <protection/>
    </xf>
    <xf numFmtId="0" fontId="32" fillId="0" borderId="48" xfId="53" applyFont="1" applyBorder="1" applyAlignment="1" applyProtection="1">
      <alignment horizontal="left" vertical="center" wrapText="1"/>
      <protection/>
    </xf>
    <xf numFmtId="0" fontId="32" fillId="0" borderId="18" xfId="53" applyFont="1" applyBorder="1" applyAlignment="1" applyProtection="1">
      <alignment horizontal="left" vertical="center" wrapText="1"/>
      <protection/>
    </xf>
    <xf numFmtId="0" fontId="3" fillId="0" borderId="7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100" fillId="0" borderId="0" xfId="0" applyFont="1" applyAlignment="1">
      <alignment horizontal="center"/>
    </xf>
    <xf numFmtId="0" fontId="17" fillId="0" borderId="7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02" fillId="0" borderId="82" xfId="0" applyFont="1" applyBorder="1" applyAlignment="1">
      <alignment horizontal="center"/>
    </xf>
    <xf numFmtId="0" fontId="102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center" textRotation="45"/>
    </xf>
    <xf numFmtId="0" fontId="0" fillId="0" borderId="85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2" applyNumberFormat="1" applyFont="1" applyAlignment="1">
      <alignment/>
    </xf>
    <xf numFmtId="2" fontId="0" fillId="0" borderId="16" xfId="0" applyNumberFormat="1" applyFont="1" applyBorder="1" applyAlignment="1">
      <alignment/>
    </xf>
    <xf numFmtId="2" fontId="71" fillId="39" borderId="16" xfId="56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0" fontId="0" fillId="39" borderId="16" xfId="0" applyFill="1" applyBorder="1" applyAlignment="1">
      <alignment/>
    </xf>
    <xf numFmtId="2" fontId="71" fillId="39" borderId="16" xfId="39" applyNumberFormat="1" applyFont="1" applyFill="1" applyBorder="1" applyAlignment="1">
      <alignment/>
    </xf>
    <xf numFmtId="10" fontId="0" fillId="0" borderId="16" xfId="6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 wrapText="1"/>
    </xf>
    <xf numFmtId="9" fontId="0" fillId="0" borderId="0" xfId="60" applyFont="1" applyAlignment="1">
      <alignment/>
    </xf>
    <xf numFmtId="0" fontId="2" fillId="40" borderId="86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103" fillId="41" borderId="16" xfId="0" applyFont="1" applyFill="1" applyBorder="1" applyAlignment="1">
      <alignment/>
    </xf>
    <xf numFmtId="0" fontId="103" fillId="41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765"/>
          <c:w val="0.984"/>
          <c:h val="0.93575"/>
        </c:manualLayout>
      </c:layout>
      <c:lineChart>
        <c:grouping val="standard"/>
        <c:varyColors val="0"/>
        <c:ser>
          <c:idx val="0"/>
          <c:order val="0"/>
          <c:tx>
            <c:v>IPCA (20101101 - 20200901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'[1]Ark1'!$A$3:$A$121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'[1]Ark1'!$C$3:$C$121</c:f>
              <c:numCach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5.1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</c:v>
                </c:pt>
                <c:pt idx="53">
                  <c:v>8.17</c:v>
                </c:pt>
                <c:pt idx="54">
                  <c:v>8.47</c:v>
                </c:pt>
                <c:pt idx="55">
                  <c:v>8.89</c:v>
                </c:pt>
                <c:pt idx="56">
                  <c:v>9.56</c:v>
                </c:pt>
                <c:pt idx="57">
                  <c:v>9.53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9.28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4.39</c:v>
                </c:pt>
                <c:pt idx="92">
                  <c:v>4.48</c:v>
                </c:pt>
                <c:pt idx="93">
                  <c:v>4.19</c:v>
                </c:pt>
                <c:pt idx="94">
                  <c:v>4.53</c:v>
                </c:pt>
                <c:pt idx="95">
                  <c:v>4.56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4.31</c:v>
                </c:pt>
                <c:pt idx="110">
                  <c:v>4.19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</c:ser>
        <c:marker val="1"/>
        <c:axId val="18074496"/>
        <c:axId val="28452737"/>
      </c:line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452737"/>
        <c:crosses val="autoZero"/>
        <c:auto val="1"/>
        <c:lblOffset val="100"/>
        <c:tickLblSkip val="3"/>
        <c:noMultiLvlLbl val="0"/>
      </c:catAx>
      <c:valAx>
        <c:axId val="28452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074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514350</xdr:colOff>
      <xdr:row>19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238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514350</xdr:colOff>
      <xdr:row>33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5238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117</xdr:row>
      <xdr:rowOff>142875</xdr:rowOff>
    </xdr:from>
    <xdr:ext cx="5876925" cy="6762750"/>
    <xdr:graphicFrame>
      <xdr:nvGraphicFramePr>
        <xdr:cNvPr id="1" name="Chart 1"/>
        <xdr:cNvGraphicFramePr/>
      </xdr:nvGraphicFramePr>
      <xdr:xfrm>
        <a:off x="5600700" y="23726775"/>
        <a:ext cx="58769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costa\Library\Mobile%20Documents\com~apple~CloudDocs\arquivo%202020\Macroeconomia%2020201025\inflacao%2020201025\IPCA%2020201102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</sheetNames>
    <sheetDataSet>
      <sheetData sheetId="0">
        <row r="3">
          <cell r="A3" t="str">
            <v>2010-11-01</v>
          </cell>
          <cell r="C3">
            <v>5.63</v>
          </cell>
        </row>
        <row r="4">
          <cell r="A4" t="str">
            <v>2010-12-01</v>
          </cell>
          <cell r="C4">
            <v>5.91</v>
          </cell>
        </row>
        <row r="5">
          <cell r="A5" t="str">
            <v>2011-01-01</v>
          </cell>
          <cell r="C5">
            <v>5.99</v>
          </cell>
        </row>
        <row r="6">
          <cell r="A6" t="str">
            <v>2011-02-01</v>
          </cell>
          <cell r="C6">
            <v>6.01</v>
          </cell>
        </row>
        <row r="7">
          <cell r="A7" t="str">
            <v>2011-03-01</v>
          </cell>
          <cell r="C7">
            <v>6.3</v>
          </cell>
        </row>
        <row r="8">
          <cell r="A8" t="str">
            <v>2011-04-01</v>
          </cell>
          <cell r="C8">
            <v>6.51</v>
          </cell>
        </row>
        <row r="9">
          <cell r="A9" t="str">
            <v>2011-05-01</v>
          </cell>
          <cell r="C9">
            <v>6.55</v>
          </cell>
        </row>
        <row r="10">
          <cell r="A10" t="str">
            <v>2011-06-01</v>
          </cell>
          <cell r="C10">
            <v>6.71</v>
          </cell>
        </row>
        <row r="11">
          <cell r="A11" t="str">
            <v>2011-07-01</v>
          </cell>
          <cell r="C11">
            <v>6.87</v>
          </cell>
        </row>
        <row r="12">
          <cell r="A12" t="str">
            <v>2011-08-01</v>
          </cell>
          <cell r="C12">
            <v>7.23</v>
          </cell>
        </row>
        <row r="13">
          <cell r="A13" t="str">
            <v>2011-09-01</v>
          </cell>
          <cell r="C13">
            <v>7.31</v>
          </cell>
        </row>
        <row r="14">
          <cell r="A14" t="str">
            <v>2011-10-01</v>
          </cell>
          <cell r="C14">
            <v>6.97</v>
          </cell>
        </row>
        <row r="15">
          <cell r="A15" t="str">
            <v>2011-11-01</v>
          </cell>
          <cell r="C15">
            <v>6.64</v>
          </cell>
        </row>
        <row r="16">
          <cell r="A16" t="str">
            <v>2011-12-01</v>
          </cell>
          <cell r="C16">
            <v>6.5</v>
          </cell>
        </row>
        <row r="17">
          <cell r="A17" t="str">
            <v>2012-01-01</v>
          </cell>
          <cell r="C17">
            <v>6.22</v>
          </cell>
        </row>
        <row r="18">
          <cell r="A18" t="str">
            <v>2012-02-01</v>
          </cell>
          <cell r="C18">
            <v>5.85</v>
          </cell>
        </row>
        <row r="19">
          <cell r="A19" t="str">
            <v>2012-03-01</v>
          </cell>
          <cell r="C19">
            <v>5.24</v>
          </cell>
        </row>
        <row r="20">
          <cell r="A20" t="str">
            <v>2012-04-01</v>
          </cell>
          <cell r="C20">
            <v>5.1</v>
          </cell>
        </row>
        <row r="21">
          <cell r="A21" t="str">
            <v>2012-05-01</v>
          </cell>
          <cell r="C21">
            <v>4.99</v>
          </cell>
        </row>
        <row r="22">
          <cell r="A22" t="str">
            <v>2012-06-01</v>
          </cell>
          <cell r="C22">
            <v>4.92</v>
          </cell>
        </row>
        <row r="23">
          <cell r="A23" t="str">
            <v>2012-07-01</v>
          </cell>
          <cell r="C23">
            <v>5.2</v>
          </cell>
        </row>
        <row r="24">
          <cell r="A24" t="str">
            <v>2012-08-01</v>
          </cell>
          <cell r="C24">
            <v>5.24</v>
          </cell>
        </row>
        <row r="25">
          <cell r="A25" t="str">
            <v>2012-09-01</v>
          </cell>
          <cell r="C25">
            <v>5.28</v>
          </cell>
        </row>
        <row r="26">
          <cell r="A26" t="str">
            <v>2012-10-01</v>
          </cell>
          <cell r="C26">
            <v>5.45</v>
          </cell>
        </row>
        <row r="27">
          <cell r="A27" t="str">
            <v>2012-11-01</v>
          </cell>
          <cell r="C27">
            <v>5.53</v>
          </cell>
        </row>
        <row r="28">
          <cell r="A28" t="str">
            <v>2012-12-01</v>
          </cell>
          <cell r="C28">
            <v>5.84</v>
          </cell>
        </row>
        <row r="29">
          <cell r="A29" t="str">
            <v>2013-01-01</v>
          </cell>
          <cell r="C29">
            <v>6.15</v>
          </cell>
        </row>
        <row r="30">
          <cell r="A30" t="str">
            <v>2013-02-01</v>
          </cell>
          <cell r="C30">
            <v>6.31</v>
          </cell>
        </row>
        <row r="31">
          <cell r="A31" t="str">
            <v>2013-03-01</v>
          </cell>
          <cell r="C31">
            <v>6.59</v>
          </cell>
        </row>
        <row r="32">
          <cell r="A32" t="str">
            <v>2013-04-01</v>
          </cell>
          <cell r="C32">
            <v>6.49</v>
          </cell>
        </row>
        <row r="33">
          <cell r="A33" t="str">
            <v>2013-05-01</v>
          </cell>
          <cell r="C33">
            <v>6.5</v>
          </cell>
        </row>
        <row r="34">
          <cell r="A34" t="str">
            <v>2013-06-01</v>
          </cell>
          <cell r="C34">
            <v>6.7</v>
          </cell>
        </row>
        <row r="35">
          <cell r="A35" t="str">
            <v>2013-07-01</v>
          </cell>
          <cell r="C35">
            <v>6.27</v>
          </cell>
        </row>
        <row r="36">
          <cell r="A36" t="str">
            <v>2013-08-01</v>
          </cell>
          <cell r="C36">
            <v>6.09</v>
          </cell>
        </row>
        <row r="37">
          <cell r="A37" t="str">
            <v>2013-09-01</v>
          </cell>
          <cell r="C37">
            <v>5.86</v>
          </cell>
        </row>
        <row r="38">
          <cell r="A38" t="str">
            <v>2013-10-01</v>
          </cell>
          <cell r="C38">
            <v>5.84</v>
          </cell>
        </row>
        <row r="39">
          <cell r="A39" t="str">
            <v>2013-11-01</v>
          </cell>
          <cell r="C39">
            <v>5.77</v>
          </cell>
        </row>
        <row r="40">
          <cell r="A40" t="str">
            <v>2013-12-01</v>
          </cell>
          <cell r="C40">
            <v>5.91</v>
          </cell>
        </row>
        <row r="41">
          <cell r="A41" t="str">
            <v>2014-01-01</v>
          </cell>
          <cell r="C41">
            <v>5.59</v>
          </cell>
        </row>
        <row r="42">
          <cell r="A42" t="str">
            <v>2014-02-01</v>
          </cell>
          <cell r="C42">
            <v>5.68</v>
          </cell>
        </row>
        <row r="43">
          <cell r="A43" t="str">
            <v>2014-03-01</v>
          </cell>
          <cell r="C43">
            <v>6.15</v>
          </cell>
        </row>
        <row r="44">
          <cell r="A44" t="str">
            <v>2014-04-01</v>
          </cell>
          <cell r="C44">
            <v>6.28</v>
          </cell>
        </row>
        <row r="45">
          <cell r="A45" t="str">
            <v>2014-05-01</v>
          </cell>
          <cell r="C45">
            <v>6.37</v>
          </cell>
        </row>
        <row r="46">
          <cell r="A46" t="str">
            <v>2014-06-01</v>
          </cell>
          <cell r="C46">
            <v>6.52</v>
          </cell>
        </row>
        <row r="47">
          <cell r="A47" t="str">
            <v>2014-07-01</v>
          </cell>
          <cell r="C47">
            <v>6.5</v>
          </cell>
        </row>
        <row r="48">
          <cell r="A48" t="str">
            <v>2014-08-01</v>
          </cell>
          <cell r="C48">
            <v>6.51</v>
          </cell>
        </row>
        <row r="49">
          <cell r="A49" t="str">
            <v>2014-09-01</v>
          </cell>
          <cell r="C49">
            <v>6.75</v>
          </cell>
        </row>
        <row r="50">
          <cell r="A50" t="str">
            <v>2014-10-01</v>
          </cell>
          <cell r="C50">
            <v>6.59</v>
          </cell>
        </row>
        <row r="51">
          <cell r="A51" t="str">
            <v>2014-11-01</v>
          </cell>
          <cell r="C51">
            <v>6.56</v>
          </cell>
        </row>
        <row r="52">
          <cell r="A52" t="str">
            <v>2014-12-01</v>
          </cell>
          <cell r="C52">
            <v>6.41</v>
          </cell>
        </row>
        <row r="53">
          <cell r="A53" t="str">
            <v>2015-01-01</v>
          </cell>
          <cell r="C53">
            <v>7.14</v>
          </cell>
        </row>
        <row r="54">
          <cell r="A54" t="str">
            <v>2015-02-01</v>
          </cell>
          <cell r="C54">
            <v>7.7</v>
          </cell>
        </row>
        <row r="55">
          <cell r="A55" t="str">
            <v>2015-03-01</v>
          </cell>
          <cell r="C55">
            <v>8.13</v>
          </cell>
        </row>
        <row r="56">
          <cell r="A56" t="str">
            <v>2015-04-01</v>
          </cell>
          <cell r="C56">
            <v>8.17</v>
          </cell>
        </row>
        <row r="57">
          <cell r="A57" t="str">
            <v>2015-05-01</v>
          </cell>
          <cell r="C57">
            <v>8.47</v>
          </cell>
        </row>
        <row r="58">
          <cell r="A58" t="str">
            <v>2015-06-01</v>
          </cell>
          <cell r="C58">
            <v>8.89</v>
          </cell>
        </row>
        <row r="59">
          <cell r="A59" t="str">
            <v>2015-07-01</v>
          </cell>
          <cell r="C59">
            <v>9.56</v>
          </cell>
        </row>
        <row r="60">
          <cell r="A60" t="str">
            <v>2015-08-01</v>
          </cell>
          <cell r="C60">
            <v>9.53</v>
          </cell>
        </row>
        <row r="61">
          <cell r="A61" t="str">
            <v>2015-09-01</v>
          </cell>
          <cell r="C61">
            <v>9.49</v>
          </cell>
        </row>
        <row r="62">
          <cell r="A62" t="str">
            <v>2015-10-01</v>
          </cell>
          <cell r="C62">
            <v>9.93</v>
          </cell>
        </row>
        <row r="63">
          <cell r="A63" t="str">
            <v>2015-11-01</v>
          </cell>
          <cell r="C63">
            <v>10.48</v>
          </cell>
        </row>
        <row r="64">
          <cell r="A64" t="str">
            <v>2015-12-01</v>
          </cell>
          <cell r="C64">
            <v>10.67</v>
          </cell>
        </row>
        <row r="65">
          <cell r="A65" t="str">
            <v>2016-01-01</v>
          </cell>
          <cell r="C65">
            <v>10.71</v>
          </cell>
        </row>
        <row r="66">
          <cell r="A66" t="str">
            <v>2016-02-01</v>
          </cell>
          <cell r="C66">
            <v>10.36</v>
          </cell>
        </row>
        <row r="67">
          <cell r="A67" t="str">
            <v>2016-03-01</v>
          </cell>
          <cell r="C67">
            <v>9.39</v>
          </cell>
        </row>
        <row r="68">
          <cell r="A68" t="str">
            <v>2016-04-01</v>
          </cell>
          <cell r="C68">
            <v>9.28</v>
          </cell>
        </row>
        <row r="69">
          <cell r="A69" t="str">
            <v>2016-05-01</v>
          </cell>
          <cell r="C69">
            <v>9.32</v>
          </cell>
        </row>
        <row r="70">
          <cell r="A70" t="str">
            <v>2016-06-01</v>
          </cell>
          <cell r="C70">
            <v>8.84</v>
          </cell>
        </row>
        <row r="71">
          <cell r="A71" t="str">
            <v>2016-07-01</v>
          </cell>
          <cell r="C71">
            <v>8.74</v>
          </cell>
        </row>
        <row r="72">
          <cell r="A72" t="str">
            <v>2016-08-01</v>
          </cell>
          <cell r="C72">
            <v>8.97</v>
          </cell>
        </row>
        <row r="73">
          <cell r="A73" t="str">
            <v>2016-09-01</v>
          </cell>
          <cell r="C73">
            <v>8.48</v>
          </cell>
        </row>
        <row r="74">
          <cell r="A74" t="str">
            <v>2016-10-01</v>
          </cell>
          <cell r="C74">
            <v>7.87</v>
          </cell>
        </row>
        <row r="75">
          <cell r="A75" t="str">
            <v>2016-11-01</v>
          </cell>
          <cell r="C75">
            <v>6.99</v>
          </cell>
        </row>
        <row r="76">
          <cell r="A76" t="str">
            <v>2016-12-01</v>
          </cell>
          <cell r="C76">
            <v>6.29</v>
          </cell>
        </row>
        <row r="77">
          <cell r="A77" t="str">
            <v>2017-01-01</v>
          </cell>
          <cell r="C77">
            <v>5.35</v>
          </cell>
        </row>
        <row r="78">
          <cell r="A78" t="str">
            <v>2017-02-01</v>
          </cell>
          <cell r="C78">
            <v>4.76</v>
          </cell>
        </row>
        <row r="79">
          <cell r="A79" t="str">
            <v>2017-03-01</v>
          </cell>
          <cell r="C79">
            <v>4.57</v>
          </cell>
        </row>
        <row r="80">
          <cell r="A80" t="str">
            <v>2017-04-01</v>
          </cell>
          <cell r="C80">
            <v>4.08</v>
          </cell>
        </row>
        <row r="81">
          <cell r="A81" t="str">
            <v>2017-05-01</v>
          </cell>
          <cell r="C81">
            <v>3.6</v>
          </cell>
        </row>
        <row r="82">
          <cell r="A82" t="str">
            <v>2017-06-01</v>
          </cell>
          <cell r="C82">
            <v>3</v>
          </cell>
        </row>
        <row r="83">
          <cell r="A83" t="str">
            <v>2017-07-01</v>
          </cell>
          <cell r="C83">
            <v>2.71</v>
          </cell>
        </row>
        <row r="84">
          <cell r="A84" t="str">
            <v>2017-08-01</v>
          </cell>
          <cell r="C84">
            <v>2.46</v>
          </cell>
        </row>
        <row r="85">
          <cell r="A85" t="str">
            <v>2017-09-01</v>
          </cell>
          <cell r="C85">
            <v>2.54</v>
          </cell>
        </row>
        <row r="86">
          <cell r="A86" t="str">
            <v>2017-10-01</v>
          </cell>
          <cell r="C86">
            <v>2.7</v>
          </cell>
        </row>
        <row r="87">
          <cell r="A87" t="str">
            <v>2017-11-01</v>
          </cell>
          <cell r="C87">
            <v>2.8</v>
          </cell>
        </row>
        <row r="88">
          <cell r="A88" t="str">
            <v>2017-12-01</v>
          </cell>
          <cell r="C88">
            <v>2.95</v>
          </cell>
        </row>
        <row r="89">
          <cell r="A89" t="str">
            <v>2018-01-01</v>
          </cell>
          <cell r="C89">
            <v>2.86</v>
          </cell>
        </row>
        <row r="90">
          <cell r="A90" t="str">
            <v>2018-02-01</v>
          </cell>
          <cell r="C90">
            <v>2.84</v>
          </cell>
        </row>
        <row r="91">
          <cell r="A91" t="str">
            <v>2018-03-01</v>
          </cell>
          <cell r="C91">
            <v>2.68</v>
          </cell>
        </row>
        <row r="92">
          <cell r="A92" t="str">
            <v>2018-04-01</v>
          </cell>
          <cell r="C92">
            <v>2.76</v>
          </cell>
        </row>
        <row r="93">
          <cell r="A93" t="str">
            <v>2018-05-01</v>
          </cell>
          <cell r="C93">
            <v>2.86</v>
          </cell>
        </row>
        <row r="94">
          <cell r="A94" t="str">
            <v>2018-06-01</v>
          </cell>
          <cell r="C94">
            <v>4.39</v>
          </cell>
        </row>
        <row r="95">
          <cell r="A95" t="str">
            <v>2018-07-01</v>
          </cell>
          <cell r="C95">
            <v>4.48</v>
          </cell>
        </row>
        <row r="96">
          <cell r="A96" t="str">
            <v>2018-08-01</v>
          </cell>
          <cell r="C96">
            <v>4.19</v>
          </cell>
        </row>
        <row r="97">
          <cell r="A97" t="str">
            <v>2018-09-01</v>
          </cell>
          <cell r="C97">
            <v>4.53</v>
          </cell>
        </row>
        <row r="98">
          <cell r="A98" t="str">
            <v>2018-10-01</v>
          </cell>
          <cell r="C98">
            <v>4.56</v>
          </cell>
        </row>
        <row r="99">
          <cell r="A99" t="str">
            <v>2018-11-01</v>
          </cell>
          <cell r="C99">
            <v>4.05</v>
          </cell>
        </row>
        <row r="100">
          <cell r="A100" t="str">
            <v>2018-12-01</v>
          </cell>
          <cell r="C100">
            <v>3.75</v>
          </cell>
        </row>
        <row r="101">
          <cell r="A101" t="str">
            <v>2019-01-01</v>
          </cell>
          <cell r="C101">
            <v>3.78</v>
          </cell>
        </row>
        <row r="102">
          <cell r="A102" t="str">
            <v>2019-02-01</v>
          </cell>
          <cell r="C102">
            <v>3.89</v>
          </cell>
        </row>
        <row r="103">
          <cell r="A103" t="str">
            <v>2019-03-01</v>
          </cell>
          <cell r="C103">
            <v>4.58</v>
          </cell>
        </row>
        <row r="104">
          <cell r="A104" t="str">
            <v>2019-04-01</v>
          </cell>
          <cell r="C104">
            <v>4.94</v>
          </cell>
        </row>
        <row r="105">
          <cell r="A105" t="str">
            <v>2019-05-01</v>
          </cell>
          <cell r="C105">
            <v>4.66</v>
          </cell>
        </row>
        <row r="106">
          <cell r="A106" t="str">
            <v>2019-06-01</v>
          </cell>
          <cell r="C106">
            <v>3.37</v>
          </cell>
        </row>
        <row r="107">
          <cell r="A107" t="str">
            <v>2019-07-01</v>
          </cell>
          <cell r="C107">
            <v>3.22</v>
          </cell>
        </row>
        <row r="108">
          <cell r="A108" t="str">
            <v>2019-08-01</v>
          </cell>
          <cell r="C108">
            <v>3.43</v>
          </cell>
        </row>
        <row r="109">
          <cell r="A109" t="str">
            <v>2019-09-01</v>
          </cell>
          <cell r="C109">
            <v>2.89</v>
          </cell>
        </row>
        <row r="110">
          <cell r="A110" t="str">
            <v>2019-10-01</v>
          </cell>
          <cell r="C110">
            <v>2.54</v>
          </cell>
        </row>
        <row r="111">
          <cell r="A111" t="str">
            <v>2019-11-01</v>
          </cell>
          <cell r="C111">
            <v>3.27</v>
          </cell>
        </row>
        <row r="112">
          <cell r="A112" t="str">
            <v>2019-12-01</v>
          </cell>
          <cell r="C112">
            <v>4.31</v>
          </cell>
        </row>
        <row r="113">
          <cell r="A113" t="str">
            <v>2020-01-01</v>
          </cell>
          <cell r="C113">
            <v>4.19</v>
          </cell>
        </row>
        <row r="114">
          <cell r="A114" t="str">
            <v>2020-02-01</v>
          </cell>
          <cell r="C114">
            <v>4.01</v>
          </cell>
        </row>
        <row r="115">
          <cell r="A115" t="str">
            <v>2020-03-01</v>
          </cell>
          <cell r="C115">
            <v>3.3</v>
          </cell>
        </row>
        <row r="116">
          <cell r="A116" t="str">
            <v>2020-04-01</v>
          </cell>
          <cell r="C116">
            <v>2.4</v>
          </cell>
        </row>
        <row r="117">
          <cell r="A117" t="str">
            <v>2020-05-01</v>
          </cell>
          <cell r="C117">
            <v>1.88</v>
          </cell>
        </row>
        <row r="118">
          <cell r="A118" t="str">
            <v>2020-06-01</v>
          </cell>
          <cell r="C118">
            <v>2.13</v>
          </cell>
        </row>
        <row r="119">
          <cell r="A119" t="str">
            <v>2020-07-01</v>
          </cell>
          <cell r="C119">
            <v>2.31</v>
          </cell>
        </row>
        <row r="120">
          <cell r="A120" t="str">
            <v>2020-08-01</v>
          </cell>
          <cell r="C120">
            <v>2.44</v>
          </cell>
        </row>
        <row r="121">
          <cell r="A121" t="str">
            <v>2020-09-01</v>
          </cell>
          <cell r="C121">
            <v>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Moeda" TargetMode="External" /><Relationship Id="rId2" Type="http://schemas.openxmlformats.org/officeDocument/2006/relationships/hyperlink" Target="https://pt.wikipedia.org/wiki/Dinheiro_circulante#cite_note-dollardaze.org-8" TargetMode="External" /><Relationship Id="rId3" Type="http://schemas.openxmlformats.org/officeDocument/2006/relationships/hyperlink" Target="https://pt.wikipedia.org/wiki/Reservas_banc%C3%A1rias" TargetMode="External" /><Relationship Id="rId4" Type="http://schemas.openxmlformats.org/officeDocument/2006/relationships/hyperlink" Target="https://pt.wikipedia.org/wiki/Dep%C3%B3sito_compuls%C3%B3rio" TargetMode="External" /><Relationship Id="rId5" Type="http://schemas.openxmlformats.org/officeDocument/2006/relationships/hyperlink" Target="https://pt.wikipedia.org/wiki/Moeda_escritural" TargetMode="External" /><Relationship Id="rId6" Type="http://schemas.openxmlformats.org/officeDocument/2006/relationships/hyperlink" Target="https://pt.wikipedia.org/wiki/Dinheiro_circulante#cite_note-9" TargetMode="External" /><Relationship Id="rId7" Type="http://schemas.openxmlformats.org/officeDocument/2006/relationships/hyperlink" Target="https://pt.wikipedia.org/wiki/Conta_poupan%C3%A7a" TargetMode="External" /><Relationship Id="rId8" Type="http://schemas.openxmlformats.org/officeDocument/2006/relationships/hyperlink" Target="https://pt.wikipedia.org/wiki/Dinheiro_circulante#cite_note-1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Dinheiro_circulante#cite_note-11" TargetMode="External" /><Relationship Id="rId2" Type="http://schemas.openxmlformats.org/officeDocument/2006/relationships/hyperlink" Target="https://pt.wikipedia.org/wiki/Dinheiro_circulante#cite_note-fedM3disc-15" TargetMode="External" /><Relationship Id="rId3" Type="http://schemas.openxmlformats.org/officeDocument/2006/relationships/hyperlink" Target="https://pt.wikipedia.org/wiki/Multiplicador_banc%C3%A1rio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A36"/>
  <sheetViews>
    <sheetView zoomScale="125" zoomScaleNormal="125" zoomScalePageLayoutView="0" workbookViewId="0" topLeftCell="A1">
      <selection activeCell="F40" sqref="F40"/>
    </sheetView>
  </sheetViews>
  <sheetFormatPr defaultColWidth="8.8515625" defaultRowHeight="12.75"/>
  <sheetData>
    <row r="36" ht="12.75">
      <c r="A36" s="4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1" sqref="A1:IV16384"/>
    </sheetView>
  </sheetViews>
  <sheetFormatPr defaultColWidth="9.7109375" defaultRowHeight="12.75"/>
  <cols>
    <col min="1" max="1" width="3.8515625" style="204" customWidth="1"/>
    <col min="2" max="3" width="3.8515625" style="189" customWidth="1"/>
    <col min="4" max="9" width="12.7109375" style="189" customWidth="1"/>
    <col min="10" max="209" width="9.7109375" style="189" customWidth="1"/>
    <col min="210" max="212" width="3.8515625" style="189" customWidth="1"/>
    <col min="213" max="221" width="8.7109375" style="189" customWidth="1"/>
    <col min="222" max="16384" width="9.7109375" style="189" customWidth="1"/>
  </cols>
  <sheetData>
    <row r="1" spans="1:256" ht="12.75">
      <c r="A1" s="151" t="s">
        <v>452</v>
      </c>
      <c r="B1" s="152"/>
      <c r="C1" s="152"/>
      <c r="D1" s="152"/>
      <c r="E1" s="152"/>
      <c r="F1" s="152"/>
      <c r="G1" s="152"/>
      <c r="H1" s="152"/>
      <c r="I1" s="153" t="s">
        <v>453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18">
      <c r="A2" s="155" t="s">
        <v>454</v>
      </c>
      <c r="B2" s="156"/>
      <c r="C2" s="156"/>
      <c r="D2" s="156"/>
      <c r="E2" s="156"/>
      <c r="F2" s="156"/>
      <c r="G2" s="156"/>
      <c r="H2" s="156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1:256" ht="12.75">
      <c r="A3" s="159"/>
      <c r="B3" s="160"/>
      <c r="C3" s="160"/>
      <c r="D3" s="161"/>
      <c r="E3" s="161"/>
      <c r="F3" s="161"/>
      <c r="G3" s="161"/>
      <c r="H3" s="161"/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pans="1:256" ht="12.75">
      <c r="A4" s="159"/>
      <c r="B4" s="161"/>
      <c r="C4" s="161"/>
      <c r="D4" s="161"/>
      <c r="E4" s="161"/>
      <c r="F4" s="161"/>
      <c r="G4" s="161"/>
      <c r="H4" s="161"/>
      <c r="I4" s="162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256" ht="12.75">
      <c r="A5" s="159"/>
      <c r="B5" s="163"/>
      <c r="C5" s="163"/>
      <c r="D5" s="163"/>
      <c r="E5" s="163"/>
      <c r="F5" s="163"/>
      <c r="G5" s="161"/>
      <c r="H5" s="161"/>
      <c r="I5" s="164" t="s">
        <v>455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spans="1:256" ht="12.75">
      <c r="A6" s="165" t="s">
        <v>456</v>
      </c>
      <c r="B6" s="166"/>
      <c r="C6" s="167"/>
      <c r="D6" s="168" t="s">
        <v>457</v>
      </c>
      <c r="E6" s="169"/>
      <c r="F6" s="170"/>
      <c r="G6" s="168" t="s">
        <v>458</v>
      </c>
      <c r="H6" s="169"/>
      <c r="I6" s="171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12.75">
      <c r="A7" s="159"/>
      <c r="B7" s="161"/>
      <c r="C7" s="172"/>
      <c r="D7" s="173" t="s">
        <v>459</v>
      </c>
      <c r="E7" s="173" t="s">
        <v>127</v>
      </c>
      <c r="F7" s="173" t="s">
        <v>460</v>
      </c>
      <c r="G7" s="173" t="s">
        <v>459</v>
      </c>
      <c r="H7" s="173" t="s">
        <v>127</v>
      </c>
      <c r="I7" s="174" t="s">
        <v>460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>
      <c r="A8" s="159"/>
      <c r="B8" s="161"/>
      <c r="C8" s="172"/>
      <c r="D8" s="175" t="s">
        <v>461</v>
      </c>
      <c r="E8" s="175" t="s">
        <v>462</v>
      </c>
      <c r="F8" s="175" t="s">
        <v>463</v>
      </c>
      <c r="G8" s="175" t="s">
        <v>461</v>
      </c>
      <c r="H8" s="175" t="s">
        <v>462</v>
      </c>
      <c r="I8" s="176" t="s">
        <v>463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12.75">
      <c r="A9" s="177"/>
      <c r="B9" s="178"/>
      <c r="C9" s="179"/>
      <c r="D9" s="179"/>
      <c r="E9" s="180"/>
      <c r="F9" s="180"/>
      <c r="G9" s="181"/>
      <c r="H9" s="180"/>
      <c r="I9" s="182"/>
      <c r="J9" s="161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9" ht="12.75">
      <c r="A10" s="183"/>
      <c r="B10" s="184"/>
      <c r="C10" s="185"/>
      <c r="D10" s="186"/>
      <c r="E10" s="187"/>
      <c r="F10" s="187"/>
      <c r="G10" s="186"/>
      <c r="H10" s="187"/>
      <c r="I10" s="188"/>
    </row>
    <row r="11" spans="1:256" ht="12.75">
      <c r="A11" s="190" t="s">
        <v>464</v>
      </c>
      <c r="B11" s="191" t="s">
        <v>465</v>
      </c>
      <c r="C11" s="185"/>
      <c r="D11" s="192">
        <v>264967.66909881</v>
      </c>
      <c r="E11" s="192">
        <v>37081.791962669995</v>
      </c>
      <c r="F11" s="192">
        <f>D11+E11</f>
        <v>302049.46106148</v>
      </c>
      <c r="G11" s="192">
        <v>257267.98719441995</v>
      </c>
      <c r="H11" s="192">
        <v>41148.111917994</v>
      </c>
      <c r="I11" s="193">
        <v>298416.099112414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ht="12.75">
      <c r="A12" s="195"/>
      <c r="B12" s="191"/>
      <c r="C12" s="185"/>
      <c r="D12" s="192"/>
      <c r="E12" s="192"/>
      <c r="F12" s="192">
        <f aca="true" t="shared" si="0" ref="F12:F51">D12+E12</f>
        <v>0</v>
      </c>
      <c r="G12" s="192"/>
      <c r="H12" s="192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ht="12.75">
      <c r="A13" s="190" t="s">
        <v>466</v>
      </c>
      <c r="B13" s="191" t="s">
        <v>467</v>
      </c>
      <c r="C13" s="185"/>
      <c r="D13" s="192">
        <v>241502.40784360998</v>
      </c>
      <c r="E13" s="192">
        <v>37603.19461526001</v>
      </c>
      <c r="F13" s="192">
        <f t="shared" si="0"/>
        <v>279105.60245887</v>
      </c>
      <c r="G13" s="192">
        <v>247412.22707120088</v>
      </c>
      <c r="H13" s="192">
        <v>41415.183453664555</v>
      </c>
      <c r="I13" s="193">
        <v>288827.4105248655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ht="12.75">
      <c r="A14" s="196"/>
      <c r="B14" s="191" t="s">
        <v>468</v>
      </c>
      <c r="C14" s="185"/>
      <c r="D14" s="192">
        <v>241233.70693835997</v>
      </c>
      <c r="E14" s="192">
        <v>48914.1067612</v>
      </c>
      <c r="F14" s="192">
        <f t="shared" si="0"/>
        <v>290147.81369955995</v>
      </c>
      <c r="G14" s="192">
        <v>240140.0265294795</v>
      </c>
      <c r="H14" s="192">
        <v>38667.4525026725</v>
      </c>
      <c r="I14" s="193">
        <v>278807.479032152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ht="12.75">
      <c r="A15" s="196"/>
      <c r="B15" s="191" t="s">
        <v>469</v>
      </c>
      <c r="C15" s="185"/>
      <c r="D15" s="192">
        <v>236674.94307281</v>
      </c>
      <c r="E15" s="192">
        <v>50066.624754309996</v>
      </c>
      <c r="F15" s="192">
        <f t="shared" si="0"/>
        <v>286741.56782712</v>
      </c>
      <c r="G15" s="192">
        <v>238810.04485833368</v>
      </c>
      <c r="H15" s="192">
        <v>38792.42034830685</v>
      </c>
      <c r="I15" s="193">
        <v>277602.4652066405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ht="12.75">
      <c r="A16" s="196"/>
      <c r="B16" s="191" t="s">
        <v>470</v>
      </c>
      <c r="C16" s="185"/>
      <c r="D16" s="192">
        <v>235680.83045986</v>
      </c>
      <c r="E16" s="192">
        <v>43923.83246656</v>
      </c>
      <c r="F16" s="192">
        <f t="shared" si="0"/>
        <v>279604.66292642</v>
      </c>
      <c r="G16" s="192">
        <v>237137.5931189862</v>
      </c>
      <c r="H16" s="192">
        <v>38040.61774723096</v>
      </c>
      <c r="I16" s="193">
        <v>275178.21086621715</v>
      </c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ht="12.75">
      <c r="A17" s="196"/>
      <c r="B17" s="191" t="s">
        <v>471</v>
      </c>
      <c r="C17" s="185"/>
      <c r="D17" s="192">
        <v>233750.93725041</v>
      </c>
      <c r="E17" s="192">
        <v>44125.00958306</v>
      </c>
      <c r="F17" s="192">
        <f t="shared" si="0"/>
        <v>277875.94683347</v>
      </c>
      <c r="G17" s="192">
        <v>233660.5229456782</v>
      </c>
      <c r="H17" s="192">
        <v>38183.36160736273</v>
      </c>
      <c r="I17" s="193">
        <v>271843.8845530409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ht="12.75">
      <c r="A18" s="196"/>
      <c r="B18" s="191" t="s">
        <v>472</v>
      </c>
      <c r="C18" s="185"/>
      <c r="D18" s="192">
        <v>235378.62180628</v>
      </c>
      <c r="E18" s="192">
        <v>40661.33558946</v>
      </c>
      <c r="F18" s="192">
        <f t="shared" si="0"/>
        <v>276039.95739573997</v>
      </c>
      <c r="G18" s="192">
        <v>236244.21871492636</v>
      </c>
      <c r="H18" s="192">
        <v>37756.85830523159</v>
      </c>
      <c r="I18" s="193">
        <v>274001.0770201579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ht="12.75">
      <c r="A19" s="196"/>
      <c r="B19" s="191" t="s">
        <v>473</v>
      </c>
      <c r="C19" s="185"/>
      <c r="D19" s="192">
        <v>236223.21785203</v>
      </c>
      <c r="E19" s="192">
        <v>35121.46962593</v>
      </c>
      <c r="F19" s="192">
        <f t="shared" si="0"/>
        <v>271344.68747796</v>
      </c>
      <c r="G19" s="192">
        <v>236020.18874225172</v>
      </c>
      <c r="H19" s="192">
        <v>37446.35992956087</v>
      </c>
      <c r="I19" s="193">
        <v>273466.5486718125</v>
      </c>
      <c r="J19" s="194"/>
      <c r="K19" s="194" t="s">
        <v>481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ht="12.75">
      <c r="A20" s="196"/>
      <c r="B20" s="191" t="s">
        <v>474</v>
      </c>
      <c r="C20" s="185"/>
      <c r="D20" s="192">
        <v>237058.53775097002</v>
      </c>
      <c r="E20" s="192">
        <v>45558.76250732</v>
      </c>
      <c r="F20" s="192">
        <f t="shared" si="0"/>
        <v>282617.30025829</v>
      </c>
      <c r="G20" s="192">
        <v>236618.0734202709</v>
      </c>
      <c r="H20" s="192">
        <v>38900.329019152734</v>
      </c>
      <c r="I20" s="193">
        <v>275518.4024394236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ht="12.75">
      <c r="A21" s="196"/>
      <c r="B21" s="191" t="s">
        <v>475</v>
      </c>
      <c r="C21" s="185"/>
      <c r="D21" s="192">
        <v>243901.59701206</v>
      </c>
      <c r="E21" s="192">
        <v>37234.96520301</v>
      </c>
      <c r="F21" s="192">
        <f t="shared" si="0"/>
        <v>281136.56221507</v>
      </c>
      <c r="G21" s="192">
        <v>243839.54223823856</v>
      </c>
      <c r="H21" s="192">
        <v>37444.85539834953</v>
      </c>
      <c r="I21" s="193">
        <v>281284.3976365881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ht="12.75">
      <c r="A22" s="196"/>
      <c r="B22" s="191" t="s">
        <v>476</v>
      </c>
      <c r="C22" s="185"/>
      <c r="D22" s="192">
        <v>245421.69807686</v>
      </c>
      <c r="E22" s="192">
        <v>46925.796891050006</v>
      </c>
      <c r="F22" s="192">
        <f t="shared" si="0"/>
        <v>292347.49496791</v>
      </c>
      <c r="G22" s="192">
        <v>245578.7402195731</v>
      </c>
      <c r="H22" s="192">
        <v>38146.62022210869</v>
      </c>
      <c r="I22" s="193">
        <v>283725.36044168175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ht="12.75">
      <c r="A23" s="196"/>
      <c r="B23" s="191" t="s">
        <v>477</v>
      </c>
      <c r="C23" s="185"/>
      <c r="D23" s="192">
        <v>254589.17481481002</v>
      </c>
      <c r="E23" s="192">
        <v>42193.717776260004</v>
      </c>
      <c r="F23" s="192">
        <f t="shared" si="0"/>
        <v>296782.89259107003</v>
      </c>
      <c r="G23" s="192">
        <v>250194.14990324943</v>
      </c>
      <c r="H23" s="192">
        <v>39056.6380005845</v>
      </c>
      <c r="I23" s="193">
        <v>289250.787903834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ht="12.75">
      <c r="A24" s="196"/>
      <c r="B24" s="191" t="s">
        <v>465</v>
      </c>
      <c r="C24" s="185"/>
      <c r="D24" s="192">
        <v>280685.18452946004</v>
      </c>
      <c r="E24" s="192">
        <v>35901.5224744</v>
      </c>
      <c r="F24" s="192">
        <f t="shared" si="0"/>
        <v>316586.70700386004</v>
      </c>
      <c r="G24" s="192">
        <v>273046.40862869326</v>
      </c>
      <c r="H24" s="192">
        <v>41984.67014513143</v>
      </c>
      <c r="I24" s="193">
        <v>315031.0787738248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12.75">
      <c r="A25" s="196"/>
      <c r="B25" s="191"/>
      <c r="C25" s="185"/>
      <c r="D25" s="192"/>
      <c r="E25" s="192"/>
      <c r="F25" s="192">
        <f t="shared" si="0"/>
        <v>0</v>
      </c>
      <c r="G25" s="192"/>
      <c r="H25" s="192"/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</row>
    <row r="26" spans="1:256" ht="12.75">
      <c r="A26" s="190" t="s">
        <v>478</v>
      </c>
      <c r="B26" s="191" t="s">
        <v>467</v>
      </c>
      <c r="C26" s="185"/>
      <c r="D26" s="192">
        <v>257444.80015614003</v>
      </c>
      <c r="E26" s="192">
        <v>60514.59591864</v>
      </c>
      <c r="F26" s="192">
        <f t="shared" si="0"/>
        <v>317959.39607478003</v>
      </c>
      <c r="G26" s="192">
        <v>264753.7141660973</v>
      </c>
      <c r="H26" s="192">
        <v>45041.150783197285</v>
      </c>
      <c r="I26" s="193">
        <v>309794.8649492946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</row>
    <row r="27" spans="1:256" ht="12.75">
      <c r="A27" s="196"/>
      <c r="B27" s="191" t="s">
        <v>468</v>
      </c>
      <c r="C27" s="185"/>
      <c r="D27" s="192">
        <v>259344.59960764003</v>
      </c>
      <c r="E27" s="192">
        <v>43852.885839539995</v>
      </c>
      <c r="F27" s="192">
        <f t="shared" si="0"/>
        <v>303197.48544718005</v>
      </c>
      <c r="G27" s="192">
        <v>260581.58540680667</v>
      </c>
      <c r="H27" s="192">
        <v>41940.15449824501</v>
      </c>
      <c r="I27" s="193">
        <v>302521.7399050517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</row>
    <row r="28" spans="1:256" ht="12.75">
      <c r="A28" s="196"/>
      <c r="B28" s="191" t="s">
        <v>469</v>
      </c>
      <c r="C28" s="185"/>
      <c r="D28" s="192">
        <v>259536.01661088</v>
      </c>
      <c r="E28" s="192">
        <v>48024.22925593</v>
      </c>
      <c r="F28" s="192">
        <f t="shared" si="0"/>
        <v>307560.24586681</v>
      </c>
      <c r="G28" s="192">
        <v>256976.83821643906</v>
      </c>
      <c r="H28" s="192">
        <v>42207.13880893182</v>
      </c>
      <c r="I28" s="193">
        <v>299183.9770253709</v>
      </c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</row>
    <row r="29" spans="1:256" ht="12.75">
      <c r="A29" s="196"/>
      <c r="B29" s="191" t="s">
        <v>470</v>
      </c>
      <c r="C29" s="185"/>
      <c r="D29" s="192">
        <v>291214.97899788</v>
      </c>
      <c r="E29" s="192">
        <v>45469.31479032</v>
      </c>
      <c r="F29" s="192">
        <f t="shared" si="0"/>
        <v>336684.2937882</v>
      </c>
      <c r="G29" s="192">
        <v>273417.01881223</v>
      </c>
      <c r="H29" s="192">
        <v>41934.115856258</v>
      </c>
      <c r="I29" s="193">
        <v>315351.13466848806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</row>
    <row r="30" spans="1:256" ht="12.75">
      <c r="A30" s="196"/>
      <c r="B30" s="191" t="s">
        <v>471</v>
      </c>
      <c r="C30" s="185"/>
      <c r="D30" s="192">
        <v>315117.77625488</v>
      </c>
      <c r="E30" s="192">
        <v>52945.093013549995</v>
      </c>
      <c r="F30" s="192">
        <f t="shared" si="0"/>
        <v>368062.86926843</v>
      </c>
      <c r="G30" s="192">
        <v>308570.78204328</v>
      </c>
      <c r="H30" s="192">
        <v>46398.042596504005</v>
      </c>
      <c r="I30" s="193">
        <v>354968.82463978406</v>
      </c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</row>
    <row r="31" spans="1:256" ht="12.75">
      <c r="A31" s="196"/>
      <c r="B31" s="191" t="s">
        <v>472</v>
      </c>
      <c r="C31" s="185"/>
      <c r="D31" s="192">
        <v>335059.75122087996</v>
      </c>
      <c r="E31" s="192">
        <v>46620.24555191</v>
      </c>
      <c r="F31" s="192">
        <f t="shared" si="0"/>
        <v>381679.99677279</v>
      </c>
      <c r="G31" s="192">
        <v>327697.903906118</v>
      </c>
      <c r="H31" s="192">
        <v>46896.296499689524</v>
      </c>
      <c r="I31" s="193">
        <v>374594.20040580764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</row>
    <row r="32" spans="1:256" ht="12.75">
      <c r="A32" s="196"/>
      <c r="B32" s="191" t="s">
        <v>473</v>
      </c>
      <c r="C32" s="185"/>
      <c r="D32" s="192">
        <v>345720.20361788</v>
      </c>
      <c r="E32" s="192">
        <v>77954.49850537001</v>
      </c>
      <c r="F32" s="192">
        <f t="shared" si="0"/>
        <v>423674.70212325</v>
      </c>
      <c r="G32" s="192">
        <v>341356.0422794887</v>
      </c>
      <c r="H32" s="192">
        <v>50616.44417771173</v>
      </c>
      <c r="I32" s="193">
        <v>391972.48645720043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ht="12.75">
      <c r="A33" s="196"/>
      <c r="B33" s="191" t="s">
        <v>474</v>
      </c>
      <c r="C33" s="185"/>
      <c r="D33" s="192">
        <v>351356.87227088</v>
      </c>
      <c r="E33" s="192">
        <v>51350.565872989995</v>
      </c>
      <c r="F33" s="192">
        <f t="shared" si="0"/>
        <v>402707.43814387</v>
      </c>
      <c r="G33" s="192">
        <v>349490.7752417371</v>
      </c>
      <c r="H33" s="192">
        <v>50815.670619571436</v>
      </c>
      <c r="I33" s="193">
        <v>400306.44586130866</v>
      </c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ht="12.75">
      <c r="A34" s="196"/>
      <c r="B34" s="191" t="s">
        <v>475</v>
      </c>
      <c r="C34" s="185"/>
      <c r="D34" s="192">
        <v>354308.09236688</v>
      </c>
      <c r="E34" s="192">
        <v>54428.89768744</v>
      </c>
      <c r="F34" s="192">
        <f t="shared" si="0"/>
        <v>408736.99005431996</v>
      </c>
      <c r="G34" s="192">
        <v>353940.917436261</v>
      </c>
      <c r="H34" s="192">
        <v>53600.63217446524</v>
      </c>
      <c r="I34" s="193">
        <v>407541.54961072624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ht="12.75">
      <c r="A35" s="196"/>
      <c r="B35" s="184"/>
      <c r="C35" s="185"/>
      <c r="D35" s="192"/>
      <c r="E35" s="192"/>
      <c r="F35" s="192">
        <f t="shared" si="0"/>
        <v>0</v>
      </c>
      <c r="G35" s="192"/>
      <c r="H35" s="192"/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ht="12.75">
      <c r="A36" s="196"/>
      <c r="B36" s="191" t="s">
        <v>476</v>
      </c>
      <c r="C36" s="197">
        <v>44105</v>
      </c>
      <c r="D36" s="192">
        <v>354849.53613788</v>
      </c>
      <c r="E36" s="192">
        <v>50442.8675079</v>
      </c>
      <c r="F36" s="192">
        <f t="shared" si="0"/>
        <v>405292.40364578</v>
      </c>
      <c r="G36" s="192">
        <v>354849.53613788</v>
      </c>
      <c r="H36" s="192">
        <v>50442.8675079</v>
      </c>
      <c r="I36" s="193">
        <v>405292.40364578005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spans="1:256" ht="12.75">
      <c r="A37" s="196"/>
      <c r="B37" s="184"/>
      <c r="C37" s="197">
        <v>44106</v>
      </c>
      <c r="D37" s="192">
        <v>355430.99037988</v>
      </c>
      <c r="E37" s="192">
        <v>52699.663536449996</v>
      </c>
      <c r="F37" s="192">
        <f t="shared" si="0"/>
        <v>408130.65391633</v>
      </c>
      <c r="G37" s="192">
        <v>355140.26325888</v>
      </c>
      <c r="H37" s="192">
        <v>51571.265522174996</v>
      </c>
      <c r="I37" s="193">
        <v>406711.52878105495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</row>
    <row r="38" spans="1:256" ht="12.75">
      <c r="A38" s="196"/>
      <c r="B38" s="184"/>
      <c r="C38" s="197">
        <v>44109</v>
      </c>
      <c r="D38" s="192">
        <v>356435.06385288</v>
      </c>
      <c r="E38" s="192">
        <v>46929.08124249</v>
      </c>
      <c r="F38" s="192">
        <f t="shared" si="0"/>
        <v>403364.14509536995</v>
      </c>
      <c r="G38" s="192">
        <v>355571.86345688003</v>
      </c>
      <c r="H38" s="192">
        <v>50023.87076227999</v>
      </c>
      <c r="I38" s="193">
        <v>405595.73421916005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</row>
    <row r="39" spans="1:256" ht="12.75">
      <c r="A39" s="196"/>
      <c r="B39" s="184"/>
      <c r="C39" s="197">
        <v>44110</v>
      </c>
      <c r="D39" s="192">
        <v>356841.77226288005</v>
      </c>
      <c r="E39" s="192">
        <v>43648.62914544</v>
      </c>
      <c r="F39" s="192">
        <f t="shared" si="0"/>
        <v>400490.40140832006</v>
      </c>
      <c r="G39" s="192">
        <v>355889.34065838</v>
      </c>
      <c r="H39" s="192">
        <v>48430.060358070004</v>
      </c>
      <c r="I39" s="193">
        <v>404319.40101644996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spans="1:256" ht="12.75">
      <c r="A40" s="196"/>
      <c r="B40" s="184"/>
      <c r="C40" s="197">
        <v>44111</v>
      </c>
      <c r="D40" s="192">
        <v>357075.16720088</v>
      </c>
      <c r="E40" s="192">
        <v>53261.68178593</v>
      </c>
      <c r="F40" s="192">
        <f t="shared" si="0"/>
        <v>410336.84898681</v>
      </c>
      <c r="G40" s="192">
        <v>356126.50596688</v>
      </c>
      <c r="H40" s="192">
        <v>49396.384643642</v>
      </c>
      <c r="I40" s="193">
        <v>405522.89061052195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</row>
    <row r="41" spans="1:256" ht="12.75">
      <c r="A41" s="196"/>
      <c r="B41" s="184"/>
      <c r="C41" s="197">
        <v>44112</v>
      </c>
      <c r="D41" s="192">
        <v>357338.43859087996</v>
      </c>
      <c r="E41" s="192">
        <v>54600.30831828</v>
      </c>
      <c r="F41" s="192">
        <f t="shared" si="0"/>
        <v>411938.74690915993</v>
      </c>
      <c r="G41" s="192">
        <v>356328.49473754666</v>
      </c>
      <c r="H41" s="192">
        <v>50263.705256081674</v>
      </c>
      <c r="I41" s="193">
        <v>406592.1999936283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  <c r="IT41" s="194"/>
      <c r="IU41" s="194"/>
      <c r="IV41" s="194"/>
    </row>
    <row r="42" spans="1:256" ht="12.75">
      <c r="A42" s="196"/>
      <c r="B42" s="184"/>
      <c r="C42" s="197">
        <v>44113</v>
      </c>
      <c r="D42" s="192">
        <v>357427.67195888003</v>
      </c>
      <c r="E42" s="192">
        <v>67738.21759595</v>
      </c>
      <c r="F42" s="192">
        <f t="shared" si="0"/>
        <v>425165.88955483004</v>
      </c>
      <c r="G42" s="192">
        <v>356485.52005488</v>
      </c>
      <c r="H42" s="192">
        <v>52760.06416177715</v>
      </c>
      <c r="I42" s="193">
        <v>409245.58421665715</v>
      </c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  <c r="IT42" s="194"/>
      <c r="IU42" s="194"/>
      <c r="IV42" s="194"/>
    </row>
    <row r="43" spans="1:256" ht="12.75">
      <c r="A43" s="196"/>
      <c r="B43" s="184"/>
      <c r="C43" s="197">
        <v>44117</v>
      </c>
      <c r="D43" s="192">
        <v>357491.53260588</v>
      </c>
      <c r="E43" s="192">
        <v>55099.467631679996</v>
      </c>
      <c r="F43" s="192">
        <f t="shared" si="0"/>
        <v>412591.00023756</v>
      </c>
      <c r="G43" s="192">
        <v>356611.271623755</v>
      </c>
      <c r="H43" s="192">
        <v>53052.489595515006</v>
      </c>
      <c r="I43" s="193">
        <v>409663.76121927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</row>
    <row r="44" spans="1:256" ht="12.75">
      <c r="A44" s="196"/>
      <c r="B44" s="184"/>
      <c r="C44" s="197">
        <v>44118</v>
      </c>
      <c r="D44" s="192">
        <v>357368.79821087996</v>
      </c>
      <c r="E44" s="192">
        <v>51143.43919822</v>
      </c>
      <c r="F44" s="192">
        <f t="shared" si="0"/>
        <v>408512.23740909994</v>
      </c>
      <c r="G44" s="192">
        <v>356695.4412445467</v>
      </c>
      <c r="H44" s="192">
        <v>52840.37288470445</v>
      </c>
      <c r="I44" s="193">
        <v>409535.8141292511</v>
      </c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</row>
    <row r="45" spans="1:256" ht="12.75">
      <c r="A45" s="196"/>
      <c r="B45" s="184"/>
      <c r="C45" s="197">
        <v>44119</v>
      </c>
      <c r="D45" s="192">
        <v>357134.33597088</v>
      </c>
      <c r="E45" s="192">
        <v>59822.639832479996</v>
      </c>
      <c r="F45" s="192">
        <f t="shared" si="0"/>
        <v>416956.97580336</v>
      </c>
      <c r="G45" s="192">
        <v>356739.33071718</v>
      </c>
      <c r="H45" s="192">
        <v>53538.599579482005</v>
      </c>
      <c r="I45" s="193">
        <v>410277.930296662</v>
      </c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</row>
    <row r="46" spans="1:256" ht="12.75">
      <c r="A46" s="196"/>
      <c r="B46" s="184"/>
      <c r="C46" s="197">
        <v>44120</v>
      </c>
      <c r="D46" s="192">
        <v>356895.82998288</v>
      </c>
      <c r="E46" s="192">
        <v>58685.30802147</v>
      </c>
      <c r="F46" s="192">
        <f t="shared" si="0"/>
        <v>415581.13800435</v>
      </c>
      <c r="G46" s="192">
        <v>356753.5579231527</v>
      </c>
      <c r="H46" s="192">
        <v>54006.48216511727</v>
      </c>
      <c r="I46" s="193">
        <v>410760.04008827003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</row>
    <row r="47" spans="1:256" ht="12.75">
      <c r="A47" s="196"/>
      <c r="B47" s="184"/>
      <c r="C47" s="197">
        <v>44123</v>
      </c>
      <c r="D47" s="192">
        <v>356748.45370988</v>
      </c>
      <c r="E47" s="192">
        <v>49469.3670899</v>
      </c>
      <c r="F47" s="192">
        <f t="shared" si="0"/>
        <v>406217.82079978</v>
      </c>
      <c r="G47" s="192">
        <v>356753.13257204666</v>
      </c>
      <c r="H47" s="192">
        <v>53628.3892421825</v>
      </c>
      <c r="I47" s="193">
        <v>410381.5218142292</v>
      </c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</row>
    <row r="48" spans="1:256" ht="12.75">
      <c r="A48" s="196"/>
      <c r="B48" s="184"/>
      <c r="C48" s="197">
        <v>44124</v>
      </c>
      <c r="D48" s="192">
        <v>356627.89623988</v>
      </c>
      <c r="E48" s="192">
        <v>44529.85380857</v>
      </c>
      <c r="F48" s="192">
        <f t="shared" si="0"/>
        <v>401157.75004845</v>
      </c>
      <c r="G48" s="192">
        <v>356743.49900803383</v>
      </c>
      <c r="H48" s="192">
        <v>52928.501901135394</v>
      </c>
      <c r="I48" s="193">
        <v>409672.00090916926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 ht="12.75">
      <c r="A49" s="196"/>
      <c r="B49" s="184"/>
      <c r="C49" s="197">
        <v>44125</v>
      </c>
      <c r="D49" s="192">
        <v>356529.15752688004</v>
      </c>
      <c r="E49" s="192">
        <v>54345.466772260006</v>
      </c>
      <c r="F49" s="192">
        <f t="shared" si="0"/>
        <v>410874.62429914006</v>
      </c>
      <c r="G49" s="192">
        <v>356728.1889022371</v>
      </c>
      <c r="H49" s="192">
        <v>53029.71367764429</v>
      </c>
      <c r="I49" s="193">
        <v>409757.9025798815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</row>
    <row r="50" spans="1:256" ht="12.75">
      <c r="A50" s="196"/>
      <c r="B50" s="184"/>
      <c r="C50" s="197">
        <v>44126</v>
      </c>
      <c r="D50" s="192">
        <v>356477.23164288</v>
      </c>
      <c r="E50" s="192">
        <v>60156.42810121</v>
      </c>
      <c r="F50" s="192">
        <f t="shared" si="0"/>
        <v>416633.65974409</v>
      </c>
      <c r="G50" s="192">
        <v>356711.45841828</v>
      </c>
      <c r="H50" s="192">
        <v>53504.82797254867</v>
      </c>
      <c r="I50" s="193">
        <v>410216.2863908287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</row>
    <row r="51" spans="1:256" ht="12.75">
      <c r="A51" s="196"/>
      <c r="B51" s="184"/>
      <c r="C51" s="197">
        <v>44127</v>
      </c>
      <c r="D51" s="192">
        <v>356317.10480688</v>
      </c>
      <c r="E51" s="192">
        <v>65341.9852866</v>
      </c>
      <c r="F51" s="192">
        <f t="shared" si="0"/>
        <v>421659.09009348</v>
      </c>
      <c r="G51" s="192">
        <v>356686.81131756754</v>
      </c>
      <c r="H51" s="192">
        <v>54244.65030467688</v>
      </c>
      <c r="I51" s="193">
        <v>410931.46162224445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</row>
    <row r="52" spans="1:256" ht="12.75">
      <c r="A52" s="198"/>
      <c r="B52" s="199"/>
      <c r="C52" s="200"/>
      <c r="D52" s="201"/>
      <c r="E52" s="202"/>
      <c r="F52" s="202"/>
      <c r="G52" s="201"/>
      <c r="H52" s="202"/>
      <c r="I52" s="203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</row>
    <row r="53" spans="1:256" ht="12.75">
      <c r="A53" s="189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</row>
    <row r="54" spans="1:256" ht="15.75">
      <c r="A54" s="205" t="s">
        <v>482</v>
      </c>
      <c r="B54" s="206"/>
      <c r="C54" s="206"/>
      <c r="D54" s="206"/>
      <c r="E54" s="206"/>
      <c r="F54" s="206"/>
      <c r="G54" s="206"/>
      <c r="H54" s="206"/>
      <c r="I54" s="158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</row>
    <row r="55" spans="1:256" ht="15.75">
      <c r="A55" s="207" t="s">
        <v>479</v>
      </c>
      <c r="B55" s="208"/>
      <c r="C55" s="208"/>
      <c r="D55" s="206"/>
      <c r="E55" s="206"/>
      <c r="F55" s="206"/>
      <c r="G55" s="206"/>
      <c r="H55" s="206"/>
      <c r="I55" s="158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</row>
    <row r="56" spans="1:256" ht="15.75">
      <c r="A56" s="207" t="s">
        <v>480</v>
      </c>
      <c r="B56" s="208"/>
      <c r="C56" s="208"/>
      <c r="D56" s="206"/>
      <c r="E56" s="206"/>
      <c r="F56" s="206"/>
      <c r="G56" s="206"/>
      <c r="H56" s="206"/>
      <c r="I56" s="158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</row>
    <row r="57" spans="1:256" ht="12.75">
      <c r="A57" s="189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</row>
    <row r="58" spans="1:256" ht="12.75">
      <c r="A58" s="189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</row>
    <row r="59" spans="1:256" ht="12.75">
      <c r="A59" s="189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  <c r="IT59" s="194"/>
      <c r="IU59" s="194"/>
      <c r="IV59" s="194"/>
    </row>
    <row r="60" spans="1:256" ht="12.75">
      <c r="A60" s="189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</row>
    <row r="61" ht="12.75">
      <c r="A61" s="189"/>
    </row>
    <row r="62" ht="12.75">
      <c r="A62" s="189"/>
    </row>
    <row r="63" ht="12.75">
      <c r="A63" s="189"/>
    </row>
    <row r="64" ht="12.75">
      <c r="A64" s="189"/>
    </row>
    <row r="65" spans="1:256" ht="12.75">
      <c r="A65" s="189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</row>
    <row r="66" spans="1:256" ht="12.75">
      <c r="A66" s="189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</row>
    <row r="67" spans="1:256" ht="12.75">
      <c r="A67" s="189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</row>
    <row r="69" spans="22:256" ht="12.75"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22:256" ht="12.75"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22:256" ht="12.75"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22:256" ht="12.75"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D12:G117"/>
  <sheetViews>
    <sheetView zoomScalePageLayoutView="0" workbookViewId="0" topLeftCell="E3">
      <selection activeCell="A2" sqref="A1:IV16384"/>
    </sheetView>
  </sheetViews>
  <sheetFormatPr defaultColWidth="11.421875" defaultRowHeight="12.75"/>
  <cols>
    <col min="4" max="4" width="19.00390625" style="0" customWidth="1"/>
    <col min="5" max="5" width="22.8515625" style="0" customWidth="1"/>
    <col min="6" max="6" width="31.00390625" style="0" customWidth="1"/>
    <col min="7" max="7" width="36.421875" style="0" customWidth="1"/>
  </cols>
  <sheetData>
    <row r="12" ht="16.5">
      <c r="D12" s="131" t="s">
        <v>215</v>
      </c>
    </row>
    <row r="13" ht="18" thickBot="1">
      <c r="D13" s="132" t="s">
        <v>216</v>
      </c>
    </row>
    <row r="14" spans="4:6" ht="16.5">
      <c r="D14" s="139" t="s">
        <v>217</v>
      </c>
      <c r="E14" s="140" t="s">
        <v>218</v>
      </c>
      <c r="F14" s="141" t="s">
        <v>219</v>
      </c>
    </row>
    <row r="15" spans="4:6" ht="16.5">
      <c r="D15" s="142">
        <v>1</v>
      </c>
      <c r="E15" s="138">
        <v>148693729</v>
      </c>
      <c r="F15" s="143">
        <v>148693729</v>
      </c>
    </row>
    <row r="16" spans="4:6" ht="16.5">
      <c r="D16" s="142">
        <v>2</v>
      </c>
      <c r="E16" s="138">
        <v>1487992553</v>
      </c>
      <c r="F16" s="143">
        <v>2975985106</v>
      </c>
    </row>
    <row r="17" spans="4:6" ht="16.5">
      <c r="D17" s="142">
        <v>5</v>
      </c>
      <c r="E17" s="138">
        <v>662300327</v>
      </c>
      <c r="F17" s="143">
        <v>3311501635</v>
      </c>
    </row>
    <row r="18" spans="4:6" ht="16.5">
      <c r="D18" s="142">
        <v>10</v>
      </c>
      <c r="E18" s="138">
        <v>702076916</v>
      </c>
      <c r="F18" s="143">
        <v>7020769160</v>
      </c>
    </row>
    <row r="19" spans="4:6" ht="16.5">
      <c r="D19" s="142">
        <v>20</v>
      </c>
      <c r="E19" s="138">
        <v>972929050</v>
      </c>
      <c r="F19" s="143">
        <v>19458581000</v>
      </c>
    </row>
    <row r="20" spans="4:6" ht="16.5">
      <c r="D20" s="142">
        <v>50</v>
      </c>
      <c r="E20" s="138">
        <v>2578631056</v>
      </c>
      <c r="F20" s="143">
        <v>128931552800</v>
      </c>
    </row>
    <row r="21" spans="4:6" ht="16.5">
      <c r="D21" s="142">
        <v>100</v>
      </c>
      <c r="E21" s="138">
        <v>1828184523</v>
      </c>
      <c r="F21" s="143">
        <v>182818452300</v>
      </c>
    </row>
    <row r="22" spans="4:6" ht="16.5">
      <c r="D22" s="142">
        <v>200</v>
      </c>
      <c r="E22" s="138">
        <v>24539742</v>
      </c>
      <c r="F22" s="143">
        <v>4907948400</v>
      </c>
    </row>
    <row r="23" spans="4:6" ht="18" thickBot="1">
      <c r="D23" s="144" t="s">
        <v>220</v>
      </c>
      <c r="E23" s="145">
        <v>8405347896</v>
      </c>
      <c r="F23" s="146">
        <v>349573484130</v>
      </c>
    </row>
    <row r="24" ht="16.5">
      <c r="D24" s="132" t="s">
        <v>221</v>
      </c>
    </row>
    <row r="25" spans="4:6" ht="16.5">
      <c r="D25" s="132" t="s">
        <v>217</v>
      </c>
      <c r="E25" s="132" t="s">
        <v>218</v>
      </c>
      <c r="F25" s="132" t="s">
        <v>219</v>
      </c>
    </row>
    <row r="26" spans="4:6" ht="16.5">
      <c r="D26" s="133">
        <v>0.01</v>
      </c>
      <c r="E26" s="134">
        <v>3191178998</v>
      </c>
      <c r="F26" s="135">
        <v>31911789.98</v>
      </c>
    </row>
    <row r="27" spans="4:6" ht="16.5">
      <c r="D27" s="133">
        <v>0.05</v>
      </c>
      <c r="E27" s="134">
        <v>7025251315</v>
      </c>
      <c r="F27" s="135">
        <v>351262565.75</v>
      </c>
    </row>
    <row r="28" spans="4:6" ht="16.5">
      <c r="D28" s="133">
        <v>0.1</v>
      </c>
      <c r="E28" s="134">
        <v>7291387099</v>
      </c>
      <c r="F28" s="135">
        <v>729138709.9</v>
      </c>
    </row>
    <row r="29" spans="4:6" ht="16.5">
      <c r="D29" s="133">
        <v>0.25</v>
      </c>
      <c r="E29" s="134">
        <v>3199976371</v>
      </c>
      <c r="F29" s="135">
        <v>799994092.75</v>
      </c>
    </row>
    <row r="30" spans="4:6" ht="16.5">
      <c r="D30" s="133">
        <v>0.5</v>
      </c>
      <c r="E30" s="134">
        <v>3206095427</v>
      </c>
      <c r="F30" s="135">
        <v>1603047713.5</v>
      </c>
    </row>
    <row r="31" spans="4:6" ht="16.5">
      <c r="D31" s="133">
        <v>1</v>
      </c>
      <c r="E31" s="134">
        <v>3743942234</v>
      </c>
      <c r="F31" s="135">
        <v>3743942234</v>
      </c>
    </row>
    <row r="32" spans="4:6" ht="16.5">
      <c r="D32" s="132" t="s">
        <v>222</v>
      </c>
      <c r="E32" s="136">
        <v>27657831444</v>
      </c>
      <c r="F32" s="137">
        <v>7259297105.88</v>
      </c>
    </row>
    <row r="33" ht="16.5">
      <c r="D33" s="132" t="s">
        <v>223</v>
      </c>
    </row>
    <row r="34" spans="4:7" ht="16.5">
      <c r="D34" s="132" t="s">
        <v>217</v>
      </c>
      <c r="E34" s="132" t="s">
        <v>224</v>
      </c>
      <c r="F34" s="132" t="s">
        <v>218</v>
      </c>
      <c r="G34" s="132" t="s">
        <v>219</v>
      </c>
    </row>
    <row r="35" spans="4:7" ht="16.5">
      <c r="D35" s="133">
        <v>2</v>
      </c>
      <c r="E35" s="133" t="s">
        <v>225</v>
      </c>
      <c r="F35" s="134">
        <v>7000</v>
      </c>
      <c r="G35" s="135">
        <v>14000</v>
      </c>
    </row>
    <row r="36" spans="4:7" ht="16.5">
      <c r="D36" s="133">
        <v>3</v>
      </c>
      <c r="E36" s="133" t="s">
        <v>226</v>
      </c>
      <c r="F36" s="134">
        <v>5000</v>
      </c>
      <c r="G36" s="135">
        <v>15000</v>
      </c>
    </row>
    <row r="37" spans="4:7" ht="16.5">
      <c r="D37" s="133">
        <v>4</v>
      </c>
      <c r="E37" s="133" t="s">
        <v>227</v>
      </c>
      <c r="F37" s="134">
        <v>9000</v>
      </c>
      <c r="G37" s="135">
        <v>36000</v>
      </c>
    </row>
    <row r="38" spans="4:7" ht="16.5">
      <c r="D38" s="133">
        <v>20</v>
      </c>
      <c r="E38" s="133" t="s">
        <v>227</v>
      </c>
      <c r="F38" s="134">
        <v>2000</v>
      </c>
      <c r="G38" s="135">
        <v>40000</v>
      </c>
    </row>
    <row r="39" spans="4:7" ht="16.5">
      <c r="D39" s="133">
        <v>2</v>
      </c>
      <c r="E39" s="133" t="s">
        <v>228</v>
      </c>
      <c r="F39" s="134">
        <v>10000</v>
      </c>
      <c r="G39" s="135">
        <v>20000</v>
      </c>
    </row>
    <row r="40" spans="4:7" ht="16.5">
      <c r="D40" s="133">
        <v>20</v>
      </c>
      <c r="E40" s="133" t="s">
        <v>228</v>
      </c>
      <c r="F40" s="134">
        <v>5000</v>
      </c>
      <c r="G40" s="135">
        <v>100000</v>
      </c>
    </row>
    <row r="41" spans="4:7" ht="16.5">
      <c r="D41" s="133">
        <v>3</v>
      </c>
      <c r="E41" s="133" t="s">
        <v>229</v>
      </c>
      <c r="F41" s="134">
        <v>20000</v>
      </c>
      <c r="G41" s="135">
        <v>60000</v>
      </c>
    </row>
    <row r="42" spans="4:7" ht="16.5">
      <c r="D42" s="133">
        <v>5</v>
      </c>
      <c r="E42" s="133" t="s">
        <v>230</v>
      </c>
      <c r="F42" s="134">
        <v>15385</v>
      </c>
      <c r="G42" s="135">
        <v>76925</v>
      </c>
    </row>
    <row r="43" spans="4:7" ht="16.5">
      <c r="D43" s="133">
        <v>20</v>
      </c>
      <c r="E43" s="133" t="s">
        <v>230</v>
      </c>
      <c r="F43" s="134">
        <v>6558</v>
      </c>
      <c r="G43" s="135">
        <v>131160</v>
      </c>
    </row>
    <row r="44" spans="4:7" ht="16.5">
      <c r="D44" s="133">
        <v>2</v>
      </c>
      <c r="E44" s="133" t="s">
        <v>231</v>
      </c>
      <c r="F44" s="134">
        <v>12999</v>
      </c>
      <c r="G44" s="135">
        <v>25998</v>
      </c>
    </row>
    <row r="45" spans="4:7" ht="16.5">
      <c r="D45" s="133">
        <v>20</v>
      </c>
      <c r="E45" s="133" t="s">
        <v>231</v>
      </c>
      <c r="F45" s="134">
        <v>2499</v>
      </c>
      <c r="G45" s="135">
        <v>49980</v>
      </c>
    </row>
    <row r="46" spans="4:7" ht="16.5">
      <c r="D46" s="133">
        <v>2</v>
      </c>
      <c r="E46" s="133" t="s">
        <v>232</v>
      </c>
      <c r="F46" s="134">
        <v>6999</v>
      </c>
      <c r="G46" s="135">
        <v>13998</v>
      </c>
    </row>
    <row r="47" spans="4:7" ht="16.5">
      <c r="D47" s="133">
        <v>20</v>
      </c>
      <c r="E47" s="133" t="s">
        <v>232</v>
      </c>
      <c r="F47" s="134">
        <v>2499</v>
      </c>
      <c r="G47" s="135">
        <v>49980</v>
      </c>
    </row>
    <row r="48" spans="4:7" ht="16.5">
      <c r="D48" s="133">
        <v>5</v>
      </c>
      <c r="E48" s="133" t="s">
        <v>233</v>
      </c>
      <c r="F48" s="134">
        <v>9999</v>
      </c>
      <c r="G48" s="135">
        <v>49995</v>
      </c>
    </row>
    <row r="49" spans="4:7" ht="16.5">
      <c r="D49" s="133">
        <v>20</v>
      </c>
      <c r="E49" s="133" t="s">
        <v>233</v>
      </c>
      <c r="F49" s="134">
        <v>2499</v>
      </c>
      <c r="G49" s="135">
        <v>49980</v>
      </c>
    </row>
    <row r="50" spans="4:7" ht="16.5">
      <c r="D50" s="133">
        <v>2</v>
      </c>
      <c r="E50" s="133" t="s">
        <v>234</v>
      </c>
      <c r="F50" s="134">
        <v>7000</v>
      </c>
      <c r="G50" s="135">
        <v>14000</v>
      </c>
    </row>
    <row r="51" spans="4:7" ht="16.5">
      <c r="D51" s="133">
        <v>20</v>
      </c>
      <c r="E51" s="133" t="s">
        <v>234</v>
      </c>
      <c r="F51" s="134">
        <v>2500</v>
      </c>
      <c r="G51" s="135">
        <v>50000</v>
      </c>
    </row>
    <row r="52" spans="4:7" ht="16.5">
      <c r="D52" s="133">
        <v>2</v>
      </c>
      <c r="E52" s="133" t="s">
        <v>235</v>
      </c>
      <c r="F52" s="134">
        <v>2000</v>
      </c>
      <c r="G52" s="135">
        <v>4000</v>
      </c>
    </row>
    <row r="53" spans="4:7" ht="16.5">
      <c r="D53" s="133">
        <v>2</v>
      </c>
      <c r="E53" s="133" t="s">
        <v>236</v>
      </c>
      <c r="F53" s="134">
        <v>12166</v>
      </c>
      <c r="G53" s="135">
        <v>24332</v>
      </c>
    </row>
    <row r="54" spans="4:7" ht="16.5">
      <c r="D54" s="133">
        <v>20</v>
      </c>
      <c r="E54" s="133" t="s">
        <v>236</v>
      </c>
      <c r="F54" s="134">
        <v>4060</v>
      </c>
      <c r="G54" s="135">
        <v>81200</v>
      </c>
    </row>
    <row r="55" spans="4:7" ht="16.5">
      <c r="D55" s="133">
        <v>2</v>
      </c>
      <c r="E55" s="133" t="s">
        <v>237</v>
      </c>
      <c r="F55" s="134">
        <v>4000</v>
      </c>
      <c r="G55" s="135">
        <v>8000</v>
      </c>
    </row>
    <row r="56" spans="4:7" ht="16.5">
      <c r="D56" s="133">
        <v>2</v>
      </c>
      <c r="E56" s="133" t="s">
        <v>238</v>
      </c>
      <c r="F56" s="134">
        <v>10000</v>
      </c>
      <c r="G56" s="135">
        <v>20000</v>
      </c>
    </row>
    <row r="57" spans="4:7" ht="16.5">
      <c r="D57" s="133">
        <v>5</v>
      </c>
      <c r="E57" s="133" t="s">
        <v>238</v>
      </c>
      <c r="F57" s="134">
        <v>4000</v>
      </c>
      <c r="G57" s="135">
        <v>20000</v>
      </c>
    </row>
    <row r="58" spans="4:7" ht="16.5">
      <c r="D58" s="133">
        <v>5</v>
      </c>
      <c r="E58" s="133" t="s">
        <v>239</v>
      </c>
      <c r="F58" s="134">
        <v>2000</v>
      </c>
      <c r="G58" s="135">
        <v>10000</v>
      </c>
    </row>
    <row r="59" spans="4:7" ht="16.5">
      <c r="D59" s="133">
        <v>2</v>
      </c>
      <c r="E59" s="133" t="s">
        <v>240</v>
      </c>
      <c r="F59" s="134">
        <v>10000</v>
      </c>
      <c r="G59" s="135">
        <v>20000</v>
      </c>
    </row>
    <row r="60" spans="4:7" ht="16.5">
      <c r="D60" s="133">
        <v>5</v>
      </c>
      <c r="E60" s="133" t="s">
        <v>241</v>
      </c>
      <c r="F60" s="134">
        <v>6000</v>
      </c>
      <c r="G60" s="135">
        <v>30000</v>
      </c>
    </row>
    <row r="61" spans="4:7" ht="16.5">
      <c r="D61" s="133">
        <v>5</v>
      </c>
      <c r="E61" s="133" t="s">
        <v>242</v>
      </c>
      <c r="F61" s="134">
        <v>9000</v>
      </c>
      <c r="G61" s="135">
        <v>45000</v>
      </c>
    </row>
    <row r="62" spans="4:7" ht="16.5">
      <c r="D62" s="133">
        <v>5</v>
      </c>
      <c r="E62" s="133" t="s">
        <v>243</v>
      </c>
      <c r="F62" s="134">
        <v>2000</v>
      </c>
      <c r="G62" s="135">
        <v>10000</v>
      </c>
    </row>
    <row r="63" spans="4:7" ht="16.5">
      <c r="D63" s="133">
        <v>5</v>
      </c>
      <c r="E63" s="133" t="s">
        <v>244</v>
      </c>
      <c r="F63" s="134">
        <v>14127</v>
      </c>
      <c r="G63" s="135">
        <v>70635</v>
      </c>
    </row>
    <row r="64" spans="4:7" ht="16.5">
      <c r="D64" s="133">
        <v>5</v>
      </c>
      <c r="E64" s="133" t="s">
        <v>245</v>
      </c>
      <c r="F64" s="134">
        <v>5000</v>
      </c>
      <c r="G64" s="135">
        <v>25000</v>
      </c>
    </row>
    <row r="65" spans="4:7" ht="16.5">
      <c r="D65" s="133">
        <v>5</v>
      </c>
      <c r="E65" s="133" t="s">
        <v>246</v>
      </c>
      <c r="F65" s="134">
        <v>3000</v>
      </c>
      <c r="G65" s="135">
        <v>15000</v>
      </c>
    </row>
    <row r="66" spans="4:7" ht="16.5">
      <c r="D66" s="133">
        <v>5</v>
      </c>
      <c r="E66" s="133" t="s">
        <v>247</v>
      </c>
      <c r="F66" s="134">
        <v>3000</v>
      </c>
      <c r="G66" s="135">
        <v>15000</v>
      </c>
    </row>
    <row r="67" spans="4:7" ht="16.5">
      <c r="D67" s="133">
        <v>10</v>
      </c>
      <c r="E67" s="133" t="s">
        <v>248</v>
      </c>
      <c r="F67" s="134">
        <v>5000</v>
      </c>
      <c r="G67" s="135">
        <v>50000</v>
      </c>
    </row>
    <row r="68" spans="4:7" ht="16.5">
      <c r="D68" s="133">
        <v>5</v>
      </c>
      <c r="E68" s="133" t="s">
        <v>249</v>
      </c>
      <c r="F68" s="134">
        <v>19039</v>
      </c>
      <c r="G68" s="135">
        <v>95195</v>
      </c>
    </row>
    <row r="69" spans="4:7" ht="16.5">
      <c r="D69" s="133">
        <v>5</v>
      </c>
      <c r="E69" s="133" t="s">
        <v>250</v>
      </c>
      <c r="F69" s="134">
        <v>17818</v>
      </c>
      <c r="G69" s="135">
        <v>89090</v>
      </c>
    </row>
    <row r="70" spans="4:7" ht="16.5">
      <c r="D70" s="133">
        <v>2</v>
      </c>
      <c r="E70" s="133" t="s">
        <v>251</v>
      </c>
      <c r="F70" s="134">
        <v>19959</v>
      </c>
      <c r="G70" s="135">
        <v>39918</v>
      </c>
    </row>
    <row r="71" spans="4:7" ht="16.5">
      <c r="D71" s="133">
        <v>2</v>
      </c>
      <c r="E71" s="133" t="s">
        <v>252</v>
      </c>
      <c r="F71" s="134">
        <v>19929</v>
      </c>
      <c r="G71" s="135">
        <v>39858</v>
      </c>
    </row>
    <row r="72" spans="4:7" ht="16.5">
      <c r="D72" s="133">
        <v>2</v>
      </c>
      <c r="E72" s="133" t="s">
        <v>253</v>
      </c>
      <c r="F72" s="134">
        <v>19723</v>
      </c>
      <c r="G72" s="135">
        <v>39446</v>
      </c>
    </row>
    <row r="73" spans="4:7" ht="16.5">
      <c r="D73" s="133">
        <v>2</v>
      </c>
      <c r="E73" s="133" t="s">
        <v>254</v>
      </c>
      <c r="F73" s="134">
        <v>19802</v>
      </c>
      <c r="G73" s="135">
        <v>39604</v>
      </c>
    </row>
    <row r="74" spans="4:7" ht="16.5">
      <c r="D74" s="133">
        <v>2</v>
      </c>
      <c r="E74" s="133" t="s">
        <v>255</v>
      </c>
      <c r="F74" s="134">
        <v>19952</v>
      </c>
      <c r="G74" s="135">
        <v>39904</v>
      </c>
    </row>
    <row r="75" spans="4:7" ht="16.5">
      <c r="D75" s="133">
        <v>2</v>
      </c>
      <c r="E75" s="133" t="s">
        <v>256</v>
      </c>
      <c r="F75" s="134">
        <v>19993</v>
      </c>
      <c r="G75" s="135">
        <v>39986</v>
      </c>
    </row>
    <row r="76" spans="4:7" ht="16.5">
      <c r="D76" s="133">
        <v>10</v>
      </c>
      <c r="E76" s="133" t="s">
        <v>257</v>
      </c>
      <c r="F76" s="134">
        <v>5000</v>
      </c>
      <c r="G76" s="135">
        <v>50000</v>
      </c>
    </row>
    <row r="77" spans="4:7" ht="16.5">
      <c r="D77" s="133">
        <v>5</v>
      </c>
      <c r="E77" s="133" t="s">
        <v>258</v>
      </c>
      <c r="F77" s="134">
        <v>18700</v>
      </c>
      <c r="G77" s="135">
        <v>93500</v>
      </c>
    </row>
    <row r="78" spans="4:7" ht="16.5">
      <c r="D78" s="133">
        <v>5</v>
      </c>
      <c r="E78" s="133" t="s">
        <v>259</v>
      </c>
      <c r="F78" s="134">
        <v>18700</v>
      </c>
      <c r="G78" s="135">
        <v>93500</v>
      </c>
    </row>
    <row r="79" spans="4:7" ht="16.5">
      <c r="D79" s="133">
        <v>5</v>
      </c>
      <c r="E79" s="133" t="s">
        <v>260</v>
      </c>
      <c r="F79" s="134">
        <v>18700</v>
      </c>
      <c r="G79" s="135">
        <v>93500</v>
      </c>
    </row>
    <row r="80" spans="4:7" ht="16.5">
      <c r="D80" s="133">
        <v>5</v>
      </c>
      <c r="E80" s="133" t="s">
        <v>261</v>
      </c>
      <c r="F80" s="134">
        <v>18700</v>
      </c>
      <c r="G80" s="135">
        <v>93500</v>
      </c>
    </row>
    <row r="81" spans="4:7" ht="16.5">
      <c r="D81" s="133">
        <v>10</v>
      </c>
      <c r="E81" s="133" t="s">
        <v>262</v>
      </c>
      <c r="F81" s="134">
        <v>5000</v>
      </c>
      <c r="G81" s="135">
        <v>50000</v>
      </c>
    </row>
    <row r="82" spans="4:7" ht="16.5">
      <c r="D82" s="133">
        <v>5</v>
      </c>
      <c r="E82" s="133" t="s">
        <v>263</v>
      </c>
      <c r="F82" s="134">
        <v>17500</v>
      </c>
      <c r="G82" s="135">
        <v>87500</v>
      </c>
    </row>
    <row r="83" spans="4:7" ht="16.5">
      <c r="D83" s="133">
        <v>5</v>
      </c>
      <c r="E83" s="133" t="s">
        <v>264</v>
      </c>
      <c r="F83" s="134">
        <v>17500</v>
      </c>
      <c r="G83" s="135">
        <v>87500</v>
      </c>
    </row>
    <row r="84" spans="4:7" ht="16.5">
      <c r="D84" s="133">
        <v>5</v>
      </c>
      <c r="E84" s="133" t="s">
        <v>265</v>
      </c>
      <c r="F84" s="134">
        <v>17500</v>
      </c>
      <c r="G84" s="135">
        <v>87500</v>
      </c>
    </row>
    <row r="85" spans="4:7" ht="16.5">
      <c r="D85" s="133">
        <v>5</v>
      </c>
      <c r="E85" s="133" t="s">
        <v>266</v>
      </c>
      <c r="F85" s="134">
        <v>17500</v>
      </c>
      <c r="G85" s="135">
        <v>87500</v>
      </c>
    </row>
    <row r="86" spans="4:7" ht="16.5">
      <c r="D86" s="133">
        <v>5</v>
      </c>
      <c r="E86" s="133" t="s">
        <v>267</v>
      </c>
      <c r="F86" s="134">
        <v>3000</v>
      </c>
      <c r="G86" s="135">
        <v>15000</v>
      </c>
    </row>
    <row r="87" spans="4:7" ht="16.5">
      <c r="D87" s="133">
        <v>10</v>
      </c>
      <c r="E87" s="133" t="s">
        <v>268</v>
      </c>
      <c r="F87" s="134">
        <v>5000</v>
      </c>
      <c r="G87" s="135">
        <v>50000</v>
      </c>
    </row>
    <row r="88" spans="4:7" ht="16.5">
      <c r="D88" s="133">
        <v>5</v>
      </c>
      <c r="E88" s="133" t="s">
        <v>269</v>
      </c>
      <c r="F88" s="134">
        <v>17000</v>
      </c>
      <c r="G88" s="135">
        <v>85000</v>
      </c>
    </row>
    <row r="89" spans="4:7" ht="16.5">
      <c r="D89" s="133">
        <v>5</v>
      </c>
      <c r="E89" s="133" t="s">
        <v>270</v>
      </c>
      <c r="F89" s="134">
        <v>17000</v>
      </c>
      <c r="G89" s="135">
        <v>85000</v>
      </c>
    </row>
    <row r="90" spans="4:7" ht="16.5">
      <c r="D90" s="133">
        <v>5</v>
      </c>
      <c r="E90" s="133" t="s">
        <v>271</v>
      </c>
      <c r="F90" s="134">
        <v>17758</v>
      </c>
      <c r="G90" s="135">
        <v>88790</v>
      </c>
    </row>
    <row r="91" spans="4:7" ht="16.5">
      <c r="D91" s="133">
        <v>5</v>
      </c>
      <c r="E91" s="133" t="s">
        <v>272</v>
      </c>
      <c r="F91" s="134">
        <v>18000</v>
      </c>
      <c r="G91" s="135">
        <v>90000</v>
      </c>
    </row>
    <row r="92" spans="4:7" ht="16.5">
      <c r="D92" s="133">
        <v>10</v>
      </c>
      <c r="E92" s="133" t="s">
        <v>273</v>
      </c>
      <c r="F92" s="134">
        <v>5000</v>
      </c>
      <c r="G92" s="135">
        <v>50000</v>
      </c>
    </row>
    <row r="93" spans="4:7" ht="16.5">
      <c r="D93" s="133">
        <v>5</v>
      </c>
      <c r="E93" s="133" t="s">
        <v>274</v>
      </c>
      <c r="F93" s="134">
        <v>13850</v>
      </c>
      <c r="G93" s="135">
        <v>69250</v>
      </c>
    </row>
    <row r="94" spans="4:7" ht="16.5">
      <c r="D94" s="133">
        <v>5</v>
      </c>
      <c r="E94" s="133" t="s">
        <v>275</v>
      </c>
      <c r="F94" s="134">
        <v>13750</v>
      </c>
      <c r="G94" s="135">
        <v>68750</v>
      </c>
    </row>
    <row r="95" spans="4:7" ht="16.5">
      <c r="D95" s="133">
        <v>5</v>
      </c>
      <c r="E95" s="133" t="s">
        <v>276</v>
      </c>
      <c r="F95" s="134">
        <v>13900</v>
      </c>
      <c r="G95" s="135">
        <v>69500</v>
      </c>
    </row>
    <row r="96" spans="4:7" ht="16.5">
      <c r="D96" s="133">
        <v>5</v>
      </c>
      <c r="E96" s="133" t="s">
        <v>277</v>
      </c>
      <c r="F96" s="134">
        <v>13300</v>
      </c>
      <c r="G96" s="135">
        <v>66500</v>
      </c>
    </row>
    <row r="97" spans="4:7" ht="16.5">
      <c r="D97" s="133">
        <v>5</v>
      </c>
      <c r="E97" s="133" t="s">
        <v>278</v>
      </c>
      <c r="F97" s="134">
        <v>3000</v>
      </c>
      <c r="G97" s="135">
        <v>15000</v>
      </c>
    </row>
    <row r="98" spans="4:7" ht="16.5">
      <c r="D98" s="133">
        <v>5</v>
      </c>
      <c r="E98" s="133" t="s">
        <v>279</v>
      </c>
      <c r="F98" s="134">
        <v>3000</v>
      </c>
      <c r="G98" s="135">
        <v>15000</v>
      </c>
    </row>
    <row r="99" spans="4:7" ht="16.5">
      <c r="D99" s="133">
        <v>1</v>
      </c>
      <c r="E99" s="133" t="s">
        <v>244</v>
      </c>
      <c r="F99" s="134">
        <v>20300</v>
      </c>
      <c r="G99" s="135">
        <v>20300</v>
      </c>
    </row>
    <row r="100" spans="4:7" ht="16.5">
      <c r="D100" s="133">
        <v>1</v>
      </c>
      <c r="E100" s="133" t="s">
        <v>280</v>
      </c>
      <c r="F100" s="134">
        <v>20000</v>
      </c>
      <c r="G100" s="135">
        <v>20000</v>
      </c>
    </row>
    <row r="101" spans="4:7" ht="16.5">
      <c r="D101" s="133">
        <v>1</v>
      </c>
      <c r="E101" s="133" t="s">
        <v>281</v>
      </c>
      <c r="F101" s="134">
        <v>20000</v>
      </c>
      <c r="G101" s="135">
        <v>20000</v>
      </c>
    </row>
    <row r="102" spans="4:7" ht="16.5">
      <c r="D102" s="133">
        <v>1</v>
      </c>
      <c r="E102" s="133" t="s">
        <v>282</v>
      </c>
      <c r="F102" s="134">
        <v>20000</v>
      </c>
      <c r="G102" s="135">
        <v>20000</v>
      </c>
    </row>
    <row r="103" spans="4:7" ht="16.5">
      <c r="D103" s="133">
        <v>1</v>
      </c>
      <c r="E103" s="133" t="s">
        <v>283</v>
      </c>
      <c r="F103" s="134">
        <v>20000</v>
      </c>
      <c r="G103" s="135">
        <v>20000</v>
      </c>
    </row>
    <row r="104" spans="4:7" ht="16.5">
      <c r="D104" s="133">
        <v>1</v>
      </c>
      <c r="E104" s="133" t="s">
        <v>284</v>
      </c>
      <c r="F104" s="134">
        <v>20000</v>
      </c>
      <c r="G104" s="135">
        <v>20000</v>
      </c>
    </row>
    <row r="105" spans="4:7" ht="16.5">
      <c r="D105" s="133">
        <v>1</v>
      </c>
      <c r="E105" s="133" t="s">
        <v>285</v>
      </c>
      <c r="F105" s="134">
        <v>20000</v>
      </c>
      <c r="G105" s="135">
        <v>20000</v>
      </c>
    </row>
    <row r="106" spans="4:7" ht="16.5">
      <c r="D106" s="133">
        <v>1</v>
      </c>
      <c r="E106" s="133" t="s">
        <v>286</v>
      </c>
      <c r="F106" s="134">
        <v>18200</v>
      </c>
      <c r="G106" s="135">
        <v>18200</v>
      </c>
    </row>
    <row r="107" spans="4:7" ht="16.5">
      <c r="D107" s="133">
        <v>1</v>
      </c>
      <c r="E107" s="133" t="s">
        <v>287</v>
      </c>
      <c r="F107" s="134">
        <v>20000</v>
      </c>
      <c r="G107" s="135">
        <v>20000</v>
      </c>
    </row>
    <row r="108" spans="4:7" ht="16.5">
      <c r="D108" s="133">
        <v>1</v>
      </c>
      <c r="E108" s="133" t="s">
        <v>288</v>
      </c>
      <c r="F108" s="134">
        <v>13500</v>
      </c>
      <c r="G108" s="135">
        <v>13500</v>
      </c>
    </row>
    <row r="109" spans="4:7" ht="16.5">
      <c r="D109" s="133">
        <v>1</v>
      </c>
      <c r="E109" s="133" t="s">
        <v>289</v>
      </c>
      <c r="F109" s="134">
        <v>13500</v>
      </c>
      <c r="G109" s="135">
        <v>13500</v>
      </c>
    </row>
    <row r="110" spans="4:7" ht="16.5">
      <c r="D110" s="133">
        <v>1</v>
      </c>
      <c r="E110" s="133" t="s">
        <v>290</v>
      </c>
      <c r="F110" s="134">
        <v>13500</v>
      </c>
      <c r="G110" s="135">
        <v>13500</v>
      </c>
    </row>
    <row r="111" spans="4:7" ht="16.5">
      <c r="D111" s="133">
        <v>1</v>
      </c>
      <c r="E111" s="133" t="s">
        <v>291</v>
      </c>
      <c r="F111" s="134">
        <v>13500</v>
      </c>
      <c r="G111" s="135">
        <v>13500</v>
      </c>
    </row>
    <row r="112" spans="4:7" ht="16.5">
      <c r="D112" s="133">
        <v>1</v>
      </c>
      <c r="E112" s="133" t="s">
        <v>292</v>
      </c>
      <c r="F112" s="134">
        <v>13500</v>
      </c>
      <c r="G112" s="135">
        <v>13500</v>
      </c>
    </row>
    <row r="113" spans="4:7" ht="16.5">
      <c r="D113" s="133">
        <v>1</v>
      </c>
      <c r="E113" s="133" t="s">
        <v>293</v>
      </c>
      <c r="F113" s="134">
        <v>13500</v>
      </c>
      <c r="G113" s="135">
        <v>13500</v>
      </c>
    </row>
    <row r="114" spans="4:7" ht="16.5">
      <c r="D114" s="133">
        <v>1</v>
      </c>
      <c r="E114" s="133" t="s">
        <v>294</v>
      </c>
      <c r="F114" s="134">
        <v>15500</v>
      </c>
      <c r="G114" s="135">
        <v>15500</v>
      </c>
    </row>
    <row r="115" spans="4:7" ht="16.5">
      <c r="D115" s="133">
        <v>1</v>
      </c>
      <c r="E115" s="133" t="s">
        <v>295</v>
      </c>
      <c r="F115" s="134">
        <v>15500</v>
      </c>
      <c r="G115" s="135">
        <v>15500</v>
      </c>
    </row>
    <row r="116" spans="4:6" ht="16.5">
      <c r="D116" s="132" t="s">
        <v>296</v>
      </c>
      <c r="E116" s="136">
        <v>967363</v>
      </c>
      <c r="F116" s="137">
        <v>3550474</v>
      </c>
    </row>
    <row r="117" ht="16.5">
      <c r="D117" s="4" t="s">
        <v>297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21.28125" style="0" customWidth="1"/>
    <col min="2" max="2" width="17.28125" style="0" customWidth="1"/>
    <col min="3" max="3" width="18.421875" style="0" customWidth="1"/>
  </cols>
  <sheetData>
    <row r="2" spans="1:7" ht="48.75" customHeight="1">
      <c r="A2" s="212" t="s">
        <v>96</v>
      </c>
      <c r="B2" s="212"/>
      <c r="C2" s="212"/>
      <c r="D2" s="212"/>
      <c r="E2" s="212"/>
      <c r="F2" s="212"/>
      <c r="G2" s="212"/>
    </row>
    <row r="4" ht="13.5" thickBot="1"/>
    <row r="5" spans="1:3" ht="15.75" thickBot="1">
      <c r="A5" s="49" t="s">
        <v>16</v>
      </c>
      <c r="B5" s="50">
        <v>35064</v>
      </c>
      <c r="C5" s="50">
        <v>35430</v>
      </c>
    </row>
    <row r="6" spans="1:3" ht="15">
      <c r="A6" s="51" t="s">
        <v>97</v>
      </c>
      <c r="B6" s="52">
        <v>1550</v>
      </c>
      <c r="C6" s="52">
        <v>2170</v>
      </c>
    </row>
    <row r="7" spans="1:3" ht="15">
      <c r="A7" s="51" t="s">
        <v>86</v>
      </c>
      <c r="B7" s="53">
        <v>50</v>
      </c>
      <c r="C7" s="53">
        <v>150</v>
      </c>
    </row>
    <row r="8" spans="1:3" ht="15">
      <c r="A8" s="51" t="s">
        <v>98</v>
      </c>
      <c r="B8" s="53">
        <v>500</v>
      </c>
      <c r="C8" s="52">
        <v>1200</v>
      </c>
    </row>
    <row r="9" spans="1:3" ht="15">
      <c r="A9" s="51" t="s">
        <v>88</v>
      </c>
      <c r="B9" s="52">
        <v>1000</v>
      </c>
      <c r="C9" s="53">
        <v>820</v>
      </c>
    </row>
    <row r="10" spans="1:3" ht="15">
      <c r="A10" s="51" t="s">
        <v>99</v>
      </c>
      <c r="B10" s="52">
        <v>3000</v>
      </c>
      <c r="C10" s="52">
        <v>2000</v>
      </c>
    </row>
    <row r="11" spans="1:3" ht="15">
      <c r="A11" s="51" t="s">
        <v>100</v>
      </c>
      <c r="B11" s="52">
        <v>7000</v>
      </c>
      <c r="C11" s="52">
        <v>10000</v>
      </c>
    </row>
    <row r="12" spans="1:3" ht="15.75" thickBot="1">
      <c r="A12" s="51" t="s">
        <v>101</v>
      </c>
      <c r="B12" s="54">
        <v>11550</v>
      </c>
      <c r="C12" s="54">
        <v>14170</v>
      </c>
    </row>
    <row r="13" spans="1:3" ht="15.75" thickBot="1">
      <c r="A13" s="49" t="s">
        <v>17</v>
      </c>
      <c r="B13" s="50">
        <v>35064</v>
      </c>
      <c r="C13" s="50">
        <v>35430</v>
      </c>
    </row>
    <row r="14" spans="1:3" ht="15">
      <c r="A14" s="51" t="s">
        <v>102</v>
      </c>
      <c r="B14" s="53">
        <v>850</v>
      </c>
      <c r="C14" s="52">
        <v>1320</v>
      </c>
    </row>
    <row r="15" spans="1:3" ht="15">
      <c r="A15" s="51" t="s">
        <v>103</v>
      </c>
      <c r="B15" s="53">
        <v>50</v>
      </c>
      <c r="C15" s="53">
        <v>800</v>
      </c>
    </row>
    <row r="16" spans="1:3" ht="15">
      <c r="A16" s="51" t="s">
        <v>87</v>
      </c>
      <c r="B16" s="53">
        <v>800</v>
      </c>
      <c r="C16" s="53">
        <v>520</v>
      </c>
    </row>
    <row r="17" spans="1:3" ht="15">
      <c r="A17" s="51" t="s">
        <v>104</v>
      </c>
      <c r="B17" s="52">
        <v>2000</v>
      </c>
      <c r="C17" s="52">
        <v>2850</v>
      </c>
    </row>
    <row r="18" spans="1:3" ht="15">
      <c r="A18" s="51" t="s">
        <v>105</v>
      </c>
      <c r="B18" s="52">
        <v>8700</v>
      </c>
      <c r="C18" s="52">
        <v>10000</v>
      </c>
    </row>
    <row r="19" spans="1:3" ht="15.75" thickBot="1">
      <c r="A19" s="55" t="s">
        <v>106</v>
      </c>
      <c r="B19" s="56">
        <v>11550</v>
      </c>
      <c r="C19" s="56">
        <v>14170</v>
      </c>
    </row>
    <row r="23" ht="13.5" thickBot="1"/>
    <row r="24" spans="1:6" ht="15.75" thickBot="1" thickTop="1">
      <c r="A24" s="57" t="s">
        <v>107</v>
      </c>
      <c r="B24" s="57" t="s">
        <v>108</v>
      </c>
      <c r="C24" s="276">
        <v>95</v>
      </c>
      <c r="D24" s="277"/>
      <c r="E24" s="276">
        <v>96</v>
      </c>
      <c r="F24" s="278"/>
    </row>
    <row r="25" spans="1:6" ht="13.5">
      <c r="A25" s="58" t="s">
        <v>109</v>
      </c>
      <c r="B25" s="60" t="s">
        <v>111</v>
      </c>
      <c r="C25" s="61"/>
      <c r="D25" s="279"/>
      <c r="E25" s="61"/>
      <c r="F25" s="281"/>
    </row>
    <row r="26" spans="1:6" ht="15" thickBot="1">
      <c r="A26" s="59" t="s">
        <v>110</v>
      </c>
      <c r="B26" s="62" t="s">
        <v>112</v>
      </c>
      <c r="C26" s="63"/>
      <c r="D26" s="280"/>
      <c r="E26" s="63"/>
      <c r="F26" s="282"/>
    </row>
    <row r="27" spans="1:6" ht="13.5">
      <c r="A27" s="58" t="s">
        <v>109</v>
      </c>
      <c r="B27" s="60" t="s">
        <v>114</v>
      </c>
      <c r="C27" s="61"/>
      <c r="D27" s="279"/>
      <c r="E27" s="61"/>
      <c r="F27" s="283"/>
    </row>
    <row r="28" spans="1:6" ht="15" thickBot="1">
      <c r="A28" s="59" t="s">
        <v>113</v>
      </c>
      <c r="B28" s="62" t="s">
        <v>115</v>
      </c>
      <c r="C28" s="63"/>
      <c r="D28" s="280"/>
      <c r="E28" s="63"/>
      <c r="F28" s="284"/>
    </row>
    <row r="29" spans="1:6" ht="13.5">
      <c r="A29" s="58" t="s">
        <v>109</v>
      </c>
      <c r="B29" s="60" t="s">
        <v>117</v>
      </c>
      <c r="C29" s="61"/>
      <c r="D29" s="279"/>
      <c r="E29" s="61"/>
      <c r="F29" s="281"/>
    </row>
    <row r="30" spans="1:6" ht="15" thickBot="1">
      <c r="A30" s="59" t="s">
        <v>116</v>
      </c>
      <c r="B30" s="62" t="s">
        <v>115</v>
      </c>
      <c r="C30" s="63"/>
      <c r="D30" s="280"/>
      <c r="E30" s="63"/>
      <c r="F30" s="282"/>
    </row>
    <row r="31" spans="1:6" ht="13.5">
      <c r="A31" s="58" t="s">
        <v>109</v>
      </c>
      <c r="B31" s="60" t="s">
        <v>119</v>
      </c>
      <c r="C31" s="61"/>
      <c r="D31" s="279"/>
      <c r="E31" s="61"/>
      <c r="F31" s="281"/>
    </row>
    <row r="32" spans="1:6" ht="15" thickBot="1">
      <c r="A32" s="64" t="s">
        <v>118</v>
      </c>
      <c r="B32" s="65" t="s">
        <v>115</v>
      </c>
      <c r="C32" s="66"/>
      <c r="D32" s="285"/>
      <c r="E32" s="66"/>
      <c r="F32" s="286"/>
    </row>
    <row r="33" ht="13.5" thickTop="1"/>
  </sheetData>
  <sheetProtection/>
  <mergeCells count="11">
    <mergeCell ref="D29:D30"/>
    <mergeCell ref="F29:F30"/>
    <mergeCell ref="D31:D32"/>
    <mergeCell ref="F31:F32"/>
    <mergeCell ref="A2:G2"/>
    <mergeCell ref="C24:D24"/>
    <mergeCell ref="E24:F24"/>
    <mergeCell ref="D25:D26"/>
    <mergeCell ref="F25:F26"/>
    <mergeCell ref="D27:D28"/>
    <mergeCell ref="F27:F28"/>
  </mergeCells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160" zoomScaleNormal="160" zoomScalePageLayoutView="0" workbookViewId="0" topLeftCell="A1">
      <selection activeCell="E24" sqref="E24"/>
    </sheetView>
  </sheetViews>
  <sheetFormatPr defaultColWidth="11.421875" defaultRowHeight="12.75"/>
  <cols>
    <col min="3" max="3" width="10.8515625" style="1" customWidth="1"/>
    <col min="5" max="5" width="41.140625" style="0" customWidth="1"/>
  </cols>
  <sheetData>
    <row r="1" ht="12.75">
      <c r="A1" t="s">
        <v>70</v>
      </c>
    </row>
    <row r="2" ht="13.5" thickBot="1"/>
    <row r="3" spans="2:5" ht="15.75">
      <c r="B3" s="39"/>
      <c r="C3" s="40"/>
      <c r="D3" s="287" t="s">
        <v>71</v>
      </c>
      <c r="E3" s="288"/>
    </row>
    <row r="4" spans="2:5" ht="12.75">
      <c r="B4" s="289" t="s">
        <v>78</v>
      </c>
      <c r="C4" s="41" t="s">
        <v>73</v>
      </c>
      <c r="D4" t="s">
        <v>84</v>
      </c>
      <c r="E4" s="35"/>
    </row>
    <row r="5" spans="2:6" ht="12.75">
      <c r="B5" s="289"/>
      <c r="C5" s="41" t="s">
        <v>80</v>
      </c>
      <c r="D5" t="s">
        <v>76</v>
      </c>
      <c r="E5" s="35"/>
      <c r="F5" t="s">
        <v>74</v>
      </c>
    </row>
    <row r="6" spans="2:6" ht="12.75">
      <c r="B6" s="289"/>
      <c r="C6" s="42">
        <v>15</v>
      </c>
      <c r="D6" s="34" t="s">
        <v>79</v>
      </c>
      <c r="E6" s="35"/>
      <c r="F6" t="s">
        <v>75</v>
      </c>
    </row>
    <row r="7" spans="2:5" ht="12.75">
      <c r="B7" s="289"/>
      <c r="C7" s="42">
        <v>19</v>
      </c>
      <c r="D7" t="s">
        <v>85</v>
      </c>
      <c r="E7" s="35"/>
    </row>
    <row r="8" spans="2:5" ht="12.75">
      <c r="B8" s="289"/>
      <c r="C8" s="42">
        <v>22</v>
      </c>
      <c r="D8" t="s">
        <v>85</v>
      </c>
      <c r="E8" s="35"/>
    </row>
    <row r="9" spans="2:5" ht="12.75">
      <c r="B9" s="289"/>
      <c r="C9" s="42">
        <v>26</v>
      </c>
      <c r="D9" s="34" t="s">
        <v>82</v>
      </c>
      <c r="E9" s="35"/>
    </row>
    <row r="10" spans="2:5" ht="12.75">
      <c r="B10" s="289"/>
      <c r="C10" s="42">
        <v>29</v>
      </c>
      <c r="D10" s="34" t="s">
        <v>82</v>
      </c>
      <c r="E10" s="35"/>
    </row>
    <row r="11" spans="2:5" ht="12.75">
      <c r="B11" s="289"/>
      <c r="C11" s="42" t="s">
        <v>77</v>
      </c>
      <c r="D11" s="34" t="s">
        <v>81</v>
      </c>
      <c r="E11" s="35"/>
    </row>
    <row r="12" spans="2:5" ht="12.75">
      <c r="B12" s="290" t="s">
        <v>72</v>
      </c>
      <c r="C12" s="43">
        <v>5</v>
      </c>
      <c r="D12" s="34" t="s">
        <v>81</v>
      </c>
      <c r="E12" s="38"/>
    </row>
    <row r="13" spans="2:5" ht="12.75">
      <c r="B13" s="291"/>
      <c r="C13" s="43">
        <v>9</v>
      </c>
      <c r="D13" s="34" t="s">
        <v>81</v>
      </c>
      <c r="E13" s="38"/>
    </row>
    <row r="14" spans="2:5" ht="12.75">
      <c r="B14" s="291"/>
      <c r="C14" s="43">
        <v>12</v>
      </c>
      <c r="D14" s="37" t="s">
        <v>83</v>
      </c>
      <c r="E14" s="38"/>
    </row>
    <row r="15" spans="2:5" ht="12.75">
      <c r="B15" s="291"/>
      <c r="C15" s="43">
        <v>16</v>
      </c>
      <c r="D15" s="37" t="s">
        <v>83</v>
      </c>
      <c r="E15" s="38"/>
    </row>
    <row r="16" spans="2:5" ht="12.75">
      <c r="B16" s="291"/>
      <c r="C16" s="43">
        <v>19</v>
      </c>
      <c r="D16" s="37" t="s">
        <v>83</v>
      </c>
      <c r="E16" s="38"/>
    </row>
    <row r="17" spans="2:5" ht="12.75">
      <c r="B17" s="291"/>
      <c r="C17" s="43">
        <v>23</v>
      </c>
      <c r="D17" s="37" t="s">
        <v>83</v>
      </c>
      <c r="E17" s="38"/>
    </row>
    <row r="18" spans="2:5" ht="13.5" thickBot="1">
      <c r="B18" s="292"/>
      <c r="C18" s="44">
        <v>26</v>
      </c>
      <c r="D18" s="37" t="s">
        <v>83</v>
      </c>
      <c r="E18" s="36"/>
    </row>
  </sheetData>
  <sheetProtection/>
  <mergeCells count="3">
    <mergeCell ref="D3:E3"/>
    <mergeCell ref="B4:B11"/>
    <mergeCell ref="B12:B1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"/>
  <sheetViews>
    <sheetView tabSelected="1" zoomScale="110" zoomScaleNormal="110" zoomScalePageLayoutView="0" workbookViewId="0" topLeftCell="M1">
      <selection activeCell="U19" sqref="U19"/>
    </sheetView>
  </sheetViews>
  <sheetFormatPr defaultColWidth="9.140625" defaultRowHeight="12.75"/>
  <cols>
    <col min="1" max="1" width="5.00390625" style="293" customWidth="1"/>
    <col min="2" max="2" width="36.140625" style="293" customWidth="1"/>
    <col min="3" max="3" width="6.7109375" style="293" bestFit="1" customWidth="1"/>
    <col min="4" max="4" width="8.7109375" style="293" bestFit="1" customWidth="1"/>
    <col min="5" max="5" width="9.140625" style="293" customWidth="1"/>
    <col min="6" max="6" width="1.421875" style="293" customWidth="1"/>
    <col min="7" max="7" width="36.28125" style="293" bestFit="1" customWidth="1"/>
    <col min="8" max="8" width="12.28125" style="294" bestFit="1" customWidth="1"/>
    <col min="9" max="9" width="22.7109375" style="293" bestFit="1" customWidth="1"/>
    <col min="10" max="10" width="8.7109375" style="293" bestFit="1" customWidth="1"/>
    <col min="11" max="12" width="9.140625" style="293" customWidth="1"/>
    <col min="13" max="13" width="82.00390625" style="293" bestFit="1" customWidth="1"/>
    <col min="14" max="15" width="9.140625" style="293" customWidth="1"/>
    <col min="16" max="16" width="9.8515625" style="293" bestFit="1" customWidth="1"/>
    <col min="17" max="20" width="9.140625" style="293" customWidth="1"/>
    <col min="21" max="21" width="9.28125" style="293" customWidth="1"/>
    <col min="22" max="16384" width="9.140625" style="293" customWidth="1"/>
  </cols>
  <sheetData>
    <row r="1" spans="16:21" ht="12.75">
      <c r="P1" s="31" t="s">
        <v>483</v>
      </c>
      <c r="U1" s="295"/>
    </row>
    <row r="2" spans="13:21" ht="15.75">
      <c r="M2" s="32" t="s">
        <v>66</v>
      </c>
      <c r="N2" s="296"/>
      <c r="O2" s="297"/>
      <c r="P2" s="296"/>
      <c r="Q2" s="297"/>
      <c r="R2" s="297"/>
      <c r="S2" s="297"/>
      <c r="T2" s="297"/>
      <c r="U2" s="297"/>
    </row>
    <row r="3" spans="12:21" ht="15.75">
      <c r="L3" s="298"/>
      <c r="M3" s="33" t="s">
        <v>68</v>
      </c>
      <c r="N3" s="299">
        <f>H11/C12*365</f>
        <v>175.2</v>
      </c>
      <c r="O3" s="297"/>
      <c r="P3" s="31" t="s">
        <v>484</v>
      </c>
      <c r="Q3" s="297"/>
      <c r="R3" s="297"/>
      <c r="S3" s="297"/>
      <c r="T3" s="297"/>
      <c r="U3" s="297"/>
    </row>
    <row r="4" spans="7:21" ht="12.75">
      <c r="G4" s="4" t="s">
        <v>56</v>
      </c>
      <c r="L4" s="298"/>
      <c r="M4" s="31" t="s">
        <v>67</v>
      </c>
      <c r="N4" s="299">
        <f>H10/C11*365</f>
        <v>63.47826086956522</v>
      </c>
      <c r="O4" s="297"/>
      <c r="P4" s="31" t="s">
        <v>485</v>
      </c>
      <c r="Q4" s="297"/>
      <c r="R4" s="297"/>
      <c r="S4" s="297"/>
      <c r="T4" s="297"/>
      <c r="U4" s="297"/>
    </row>
    <row r="5" spans="4:21" ht="15.75" thickBot="1">
      <c r="D5" s="30">
        <v>1000</v>
      </c>
      <c r="J5" s="30">
        <v>1000</v>
      </c>
      <c r="M5" s="31" t="s">
        <v>63</v>
      </c>
      <c r="N5" s="300">
        <f>J8/C12*365</f>
        <v>73</v>
      </c>
      <c r="O5" s="297"/>
      <c r="P5" s="31" t="s">
        <v>486</v>
      </c>
      <c r="Q5" s="297"/>
      <c r="R5" s="297"/>
      <c r="S5" s="297"/>
      <c r="T5" s="297"/>
      <c r="U5" s="297"/>
    </row>
    <row r="6" spans="2:21" ht="22.5" thickBot="1">
      <c r="B6" s="209" t="s">
        <v>38</v>
      </c>
      <c r="C6" s="210"/>
      <c r="D6" s="211"/>
      <c r="G6" s="19" t="s">
        <v>16</v>
      </c>
      <c r="H6" s="19"/>
      <c r="I6" s="19" t="s">
        <v>17</v>
      </c>
      <c r="J6" s="20"/>
      <c r="M6" s="32" t="s">
        <v>59</v>
      </c>
      <c r="N6" s="299"/>
      <c r="O6" s="297"/>
      <c r="P6" s="296"/>
      <c r="Q6" s="297"/>
      <c r="R6" s="297"/>
      <c r="S6" s="297"/>
      <c r="T6" s="297"/>
      <c r="U6" s="297"/>
    </row>
    <row r="7" spans="2:21" ht="15.75">
      <c r="B7" s="21"/>
      <c r="C7" s="22" t="s">
        <v>0</v>
      </c>
      <c r="D7" s="23" t="s">
        <v>14</v>
      </c>
      <c r="G7" s="5" t="s">
        <v>18</v>
      </c>
      <c r="H7" s="13">
        <f>SUM(H8:H11)</f>
        <v>2600</v>
      </c>
      <c r="I7" s="5" t="s">
        <v>18</v>
      </c>
      <c r="J7" s="15">
        <f>SUM(J8:J11)</f>
        <v>1500</v>
      </c>
      <c r="M7" s="33" t="s">
        <v>41</v>
      </c>
      <c r="N7" s="299">
        <f>H7/J7</f>
        <v>1.7333333333333334</v>
      </c>
      <c r="O7" s="297"/>
      <c r="P7" s="34" t="s">
        <v>487</v>
      </c>
      <c r="Q7" s="297"/>
      <c r="R7" s="297"/>
      <c r="S7" s="297"/>
      <c r="T7" s="297"/>
      <c r="U7" s="297"/>
    </row>
    <row r="8" spans="2:21" ht="15.75">
      <c r="B8" s="24" t="s">
        <v>1</v>
      </c>
      <c r="C8" s="25">
        <v>8400</v>
      </c>
      <c r="D8" s="26">
        <v>100</v>
      </c>
      <c r="G8" s="6" t="s">
        <v>21</v>
      </c>
      <c r="H8" s="294">
        <v>80</v>
      </c>
      <c r="I8" s="6" t="s">
        <v>30</v>
      </c>
      <c r="J8" s="301">
        <v>500</v>
      </c>
      <c r="M8" s="33" t="s">
        <v>42</v>
      </c>
      <c r="N8" s="299">
        <f>H8/J7</f>
        <v>0.05333333333333334</v>
      </c>
      <c r="O8" s="297"/>
      <c r="P8" s="34" t="s">
        <v>488</v>
      </c>
      <c r="Q8" s="297"/>
      <c r="R8" s="297"/>
      <c r="S8" s="297"/>
      <c r="T8" s="297"/>
      <c r="U8" s="297"/>
    </row>
    <row r="9" spans="2:21" ht="15.75">
      <c r="B9" s="24" t="s">
        <v>2</v>
      </c>
      <c r="C9" s="22">
        <v>500</v>
      </c>
      <c r="D9" s="26">
        <f>C9/$C$8*100</f>
        <v>5.952380952380952</v>
      </c>
      <c r="G9" s="6" t="s">
        <v>22</v>
      </c>
      <c r="H9" s="294">
        <v>120</v>
      </c>
      <c r="I9" s="6" t="s">
        <v>31</v>
      </c>
      <c r="J9" s="301">
        <v>300</v>
      </c>
      <c r="M9" s="33" t="s">
        <v>57</v>
      </c>
      <c r="N9" s="299">
        <f>H11/C12*365</f>
        <v>175.2</v>
      </c>
      <c r="O9" s="297"/>
      <c r="P9" s="34" t="s">
        <v>489</v>
      </c>
      <c r="Q9" s="297"/>
      <c r="R9" s="297"/>
      <c r="S9" s="297"/>
      <c r="T9" s="297"/>
      <c r="U9" s="297"/>
    </row>
    <row r="10" spans="2:21" ht="15.75">
      <c r="B10" s="24" t="s">
        <v>3</v>
      </c>
      <c r="C10" s="22">
        <v>1000</v>
      </c>
      <c r="D10" s="26">
        <f aca="true" t="shared" si="0" ref="D10:D20">C10/$C$8*100</f>
        <v>11.904761904761903</v>
      </c>
      <c r="G10" s="6" t="s">
        <v>23</v>
      </c>
      <c r="H10" s="294">
        <v>1200</v>
      </c>
      <c r="I10" s="6" t="s">
        <v>32</v>
      </c>
      <c r="J10" s="301">
        <v>200</v>
      </c>
      <c r="M10" s="33" t="s">
        <v>43</v>
      </c>
      <c r="N10" s="299">
        <f>H10/C11*360</f>
        <v>62.608695652173914</v>
      </c>
      <c r="O10" s="297"/>
      <c r="P10" s="34" t="s">
        <v>489</v>
      </c>
      <c r="Q10" s="297"/>
      <c r="R10" s="297"/>
      <c r="S10" s="297"/>
      <c r="T10" s="297"/>
      <c r="U10" s="297"/>
    </row>
    <row r="11" spans="2:21" ht="15.75">
      <c r="B11" s="24" t="s">
        <v>4</v>
      </c>
      <c r="C11" s="25">
        <f>C8-C9-C10</f>
        <v>6900</v>
      </c>
      <c r="D11" s="26">
        <f t="shared" si="0"/>
        <v>82.14285714285714</v>
      </c>
      <c r="G11" s="6" t="s">
        <v>24</v>
      </c>
      <c r="H11" s="2">
        <v>1200</v>
      </c>
      <c r="I11" s="6" t="s">
        <v>33</v>
      </c>
      <c r="J11" s="14">
        <v>500</v>
      </c>
      <c r="M11" s="32" t="s">
        <v>60</v>
      </c>
      <c r="N11" s="299"/>
      <c r="O11" s="297"/>
      <c r="P11" s="296"/>
      <c r="Q11" s="297"/>
      <c r="R11" s="297"/>
      <c r="S11" s="297"/>
      <c r="T11" s="297"/>
      <c r="U11" s="297"/>
    </row>
    <row r="12" spans="2:21" ht="16.5" customHeight="1">
      <c r="B12" s="24" t="s">
        <v>5</v>
      </c>
      <c r="C12" s="25">
        <v>2500</v>
      </c>
      <c r="D12" s="26">
        <f t="shared" si="0"/>
        <v>29.761904761904763</v>
      </c>
      <c r="E12" s="4" t="s">
        <v>15</v>
      </c>
      <c r="G12" s="7"/>
      <c r="I12" s="7"/>
      <c r="J12" s="301"/>
      <c r="M12" s="33" t="s">
        <v>44</v>
      </c>
      <c r="N12" s="299">
        <f>C12/H11</f>
        <v>2.0833333333333335</v>
      </c>
      <c r="O12" s="297"/>
      <c r="P12" s="34" t="s">
        <v>490</v>
      </c>
      <c r="Q12" s="297"/>
      <c r="R12" s="297"/>
      <c r="S12" s="297"/>
      <c r="T12" s="297"/>
      <c r="U12" s="297"/>
    </row>
    <row r="13" spans="2:21" ht="15.75">
      <c r="B13" s="24" t="s">
        <v>6</v>
      </c>
      <c r="C13" s="25">
        <f>C11-C12</f>
        <v>4400</v>
      </c>
      <c r="D13" s="26">
        <f t="shared" si="0"/>
        <v>52.38095238095239</v>
      </c>
      <c r="G13" s="5"/>
      <c r="H13" s="11"/>
      <c r="I13" s="5"/>
      <c r="J13" s="301"/>
      <c r="M13" s="33" t="s">
        <v>45</v>
      </c>
      <c r="N13" s="299">
        <f>H14/J14</f>
        <v>0.75</v>
      </c>
      <c r="O13" s="297"/>
      <c r="P13" s="302"/>
      <c r="Q13" s="297"/>
      <c r="R13" s="297"/>
      <c r="S13" s="297"/>
      <c r="T13" s="297"/>
      <c r="U13" s="297"/>
    </row>
    <row r="14" spans="2:21" ht="15.75">
      <c r="B14" s="24" t="s">
        <v>7</v>
      </c>
      <c r="C14" s="25">
        <f>SUM(C15:C17)</f>
        <v>1100</v>
      </c>
      <c r="D14" s="26">
        <f t="shared" si="0"/>
        <v>13.095238095238097</v>
      </c>
      <c r="G14" s="5" t="s">
        <v>19</v>
      </c>
      <c r="H14" s="11">
        <f>H15+H18</f>
        <v>3300</v>
      </c>
      <c r="I14" s="5" t="s">
        <v>20</v>
      </c>
      <c r="J14" s="301">
        <f>H20-J7</f>
        <v>4400</v>
      </c>
      <c r="M14" s="33" t="s">
        <v>46</v>
      </c>
      <c r="N14" s="303">
        <f>SUM(J8:J11)/J7</f>
        <v>1</v>
      </c>
      <c r="O14" s="297"/>
      <c r="P14" s="34" t="s">
        <v>491</v>
      </c>
      <c r="Q14" s="297"/>
      <c r="R14" s="297"/>
      <c r="S14" s="297"/>
      <c r="T14" s="297"/>
      <c r="U14" s="297"/>
    </row>
    <row r="15" spans="2:21" ht="15.75">
      <c r="B15" s="27" t="s">
        <v>8</v>
      </c>
      <c r="C15" s="25">
        <v>200</v>
      </c>
      <c r="D15" s="26">
        <f t="shared" si="0"/>
        <v>2.380952380952381</v>
      </c>
      <c r="E15" s="4" t="s">
        <v>15</v>
      </c>
      <c r="G15" s="6" t="s">
        <v>25</v>
      </c>
      <c r="H15" s="294">
        <f>SUM(H16:H17)</f>
        <v>2800</v>
      </c>
      <c r="I15" s="10"/>
      <c r="J15" s="301"/>
      <c r="M15" s="33" t="s">
        <v>47</v>
      </c>
      <c r="N15" s="299">
        <f>C11/J14</f>
        <v>1.5681818181818181</v>
      </c>
      <c r="O15" s="297"/>
      <c r="P15" s="34" t="s">
        <v>492</v>
      </c>
      <c r="Q15" s="297"/>
      <c r="R15" s="297"/>
      <c r="S15" s="297"/>
      <c r="T15" s="297"/>
      <c r="U15" s="297"/>
    </row>
    <row r="16" spans="2:21" ht="15" customHeight="1">
      <c r="B16" s="27" t="s">
        <v>9</v>
      </c>
      <c r="C16" s="22">
        <v>400</v>
      </c>
      <c r="D16" s="26">
        <f t="shared" si="0"/>
        <v>4.761904761904762</v>
      </c>
      <c r="E16" s="4" t="s">
        <v>15</v>
      </c>
      <c r="G16" s="8" t="s">
        <v>26</v>
      </c>
      <c r="H16" s="294">
        <v>3000</v>
      </c>
      <c r="I16" s="6" t="s">
        <v>34</v>
      </c>
      <c r="J16" s="301">
        <v>1890</v>
      </c>
      <c r="M16" s="32" t="s">
        <v>61</v>
      </c>
      <c r="N16" s="299"/>
      <c r="O16" s="297"/>
      <c r="P16" s="296"/>
      <c r="Q16" s="297"/>
      <c r="R16" s="297"/>
      <c r="S16" s="297"/>
      <c r="T16" s="297"/>
      <c r="U16" s="297"/>
    </row>
    <row r="17" spans="2:21" ht="15" customHeight="1">
      <c r="B17" s="27" t="s">
        <v>10</v>
      </c>
      <c r="C17" s="22">
        <v>500</v>
      </c>
      <c r="D17" s="26">
        <f t="shared" si="0"/>
        <v>5.952380952380952</v>
      </c>
      <c r="G17" s="8" t="s">
        <v>27</v>
      </c>
      <c r="H17" s="294">
        <f>-200</f>
        <v>-200</v>
      </c>
      <c r="I17" s="6" t="s">
        <v>35</v>
      </c>
      <c r="J17" s="301">
        <v>200</v>
      </c>
      <c r="M17" s="33" t="s">
        <v>48</v>
      </c>
      <c r="N17" s="304">
        <f>C13/C11</f>
        <v>0.6376811594202898</v>
      </c>
      <c r="O17" s="297"/>
      <c r="P17" s="34" t="s">
        <v>493</v>
      </c>
      <c r="Q17" s="297"/>
      <c r="R17" s="297"/>
      <c r="S17" s="297"/>
      <c r="T17" s="297"/>
      <c r="U17" s="297"/>
    </row>
    <row r="18" spans="2:21" ht="15.75">
      <c r="B18" s="24" t="s">
        <v>11</v>
      </c>
      <c r="C18" s="25">
        <f>C13-C14</f>
        <v>3300</v>
      </c>
      <c r="D18" s="26">
        <f t="shared" si="0"/>
        <v>39.285714285714285</v>
      </c>
      <c r="G18" s="6" t="s">
        <v>28</v>
      </c>
      <c r="H18" s="12">
        <v>500</v>
      </c>
      <c r="I18" s="6" t="s">
        <v>36</v>
      </c>
      <c r="J18" s="301">
        <f>C20</f>
        <v>2310</v>
      </c>
      <c r="K18" s="305"/>
      <c r="M18" s="33" t="s">
        <v>49</v>
      </c>
      <c r="N18" s="304">
        <f>C15/C11</f>
        <v>0.028985507246376812</v>
      </c>
      <c r="O18" s="297"/>
      <c r="P18" s="34" t="s">
        <v>494</v>
      </c>
      <c r="Q18" s="297"/>
      <c r="R18" s="297"/>
      <c r="S18" s="297"/>
      <c r="T18" s="297"/>
      <c r="U18" s="297"/>
    </row>
    <row r="19" spans="2:21" ht="15.75">
      <c r="B19" s="24" t="s">
        <v>12</v>
      </c>
      <c r="C19" s="22">
        <f>0.3*C18</f>
        <v>990</v>
      </c>
      <c r="D19" s="26">
        <f t="shared" si="0"/>
        <v>11.785714285714285</v>
      </c>
      <c r="G19" s="9"/>
      <c r="I19" s="7"/>
      <c r="J19" s="301"/>
      <c r="M19" s="33" t="s">
        <v>50</v>
      </c>
      <c r="N19" s="304">
        <f>C16/C11</f>
        <v>0.057971014492753624</v>
      </c>
      <c r="O19" s="297"/>
      <c r="P19" s="34" t="s">
        <v>495</v>
      </c>
      <c r="Q19" s="297"/>
      <c r="R19" s="297"/>
      <c r="S19" s="297"/>
      <c r="T19" s="297"/>
      <c r="U19" s="297"/>
    </row>
    <row r="20" spans="2:21" ht="25.5" customHeight="1" thickBot="1">
      <c r="B20" s="28" t="s">
        <v>13</v>
      </c>
      <c r="C20" s="3">
        <f>C18-C19</f>
        <v>2310</v>
      </c>
      <c r="D20" s="29">
        <f t="shared" si="0"/>
        <v>27.500000000000004</v>
      </c>
      <c r="G20" s="16" t="s">
        <v>29</v>
      </c>
      <c r="H20" s="18">
        <f>H7+H14</f>
        <v>5900</v>
      </c>
      <c r="I20" s="16" t="s">
        <v>37</v>
      </c>
      <c r="J20" s="17">
        <f>J7+J14</f>
        <v>5900</v>
      </c>
      <c r="M20" s="33" t="s">
        <v>51</v>
      </c>
      <c r="N20" s="304">
        <f>C17/C11</f>
        <v>0.07246376811594203</v>
      </c>
      <c r="O20" s="297"/>
      <c r="P20" s="34" t="s">
        <v>496</v>
      </c>
      <c r="Q20" s="297"/>
      <c r="R20" s="297"/>
      <c r="S20" s="297"/>
      <c r="T20" s="297"/>
      <c r="U20" s="297"/>
    </row>
    <row r="21" spans="2:21" ht="20.25" customHeight="1">
      <c r="B21" s="4"/>
      <c r="M21" s="32" t="s">
        <v>62</v>
      </c>
      <c r="N21" s="296"/>
      <c r="O21" s="297"/>
      <c r="P21" s="296"/>
      <c r="Q21" s="297"/>
      <c r="R21" s="297"/>
      <c r="S21" s="297"/>
      <c r="T21" s="297"/>
      <c r="U21" s="297"/>
    </row>
    <row r="22" spans="2:21" ht="15.75">
      <c r="B22" s="306" t="s">
        <v>69</v>
      </c>
      <c r="C22" s="307"/>
      <c r="M22" s="33" t="s">
        <v>52</v>
      </c>
      <c r="N22" s="304">
        <f>C18/C11</f>
        <v>0.4782608695652174</v>
      </c>
      <c r="O22" s="297"/>
      <c r="P22" s="34" t="s">
        <v>497</v>
      </c>
      <c r="Q22" s="297"/>
      <c r="R22" s="297"/>
      <c r="S22" s="297"/>
      <c r="T22" s="297"/>
      <c r="U22" s="297"/>
    </row>
    <row r="23" spans="9:21" ht="15.75">
      <c r="I23" s="4" t="s">
        <v>39</v>
      </c>
      <c r="J23" s="307">
        <f>J18/H14</f>
        <v>0.7</v>
      </c>
      <c r="M23" s="33" t="s">
        <v>53</v>
      </c>
      <c r="N23" s="299">
        <f>C20/J14</f>
        <v>0.525</v>
      </c>
      <c r="O23" s="297"/>
      <c r="P23" s="34" t="s">
        <v>498</v>
      </c>
      <c r="Q23" s="297"/>
      <c r="R23" s="297"/>
      <c r="S23" s="297"/>
      <c r="T23" s="297"/>
      <c r="U23" s="297"/>
    </row>
    <row r="24" spans="9:21" ht="15.75">
      <c r="I24" s="4" t="s">
        <v>40</v>
      </c>
      <c r="J24" s="307">
        <f>J18/J14</f>
        <v>0.525</v>
      </c>
      <c r="M24" s="33" t="s">
        <v>54</v>
      </c>
      <c r="N24" s="299">
        <f>C20/H18</f>
        <v>4.62</v>
      </c>
      <c r="O24" s="297"/>
      <c r="P24" s="34" t="s">
        <v>499</v>
      </c>
      <c r="Q24" s="297"/>
      <c r="R24" s="297"/>
      <c r="S24" s="297"/>
      <c r="T24" s="297"/>
      <c r="U24" s="297"/>
    </row>
    <row r="25" spans="13:21" ht="15.75">
      <c r="M25" s="33" t="s">
        <v>64</v>
      </c>
      <c r="N25" s="299">
        <f>C20/H20</f>
        <v>0.39152542372881355</v>
      </c>
      <c r="O25" s="297"/>
      <c r="P25" s="34" t="s">
        <v>500</v>
      </c>
      <c r="Q25" s="297"/>
      <c r="R25" s="297"/>
      <c r="S25" s="297"/>
      <c r="T25" s="297"/>
      <c r="U25" s="297"/>
    </row>
    <row r="26" spans="13:21" ht="15.75">
      <c r="M26" s="33" t="s">
        <v>65</v>
      </c>
      <c r="N26" s="300">
        <f>C8/H20</f>
        <v>1.423728813559322</v>
      </c>
      <c r="O26" s="297"/>
      <c r="P26" s="34" t="s">
        <v>501</v>
      </c>
      <c r="Q26" s="297"/>
      <c r="R26" s="297"/>
      <c r="S26" s="297"/>
      <c r="T26" s="297"/>
      <c r="U26" s="297"/>
    </row>
    <row r="27" spans="12:21" ht="12.75">
      <c r="L27" s="4" t="s">
        <v>58</v>
      </c>
      <c r="O27" s="297"/>
      <c r="P27" s="297"/>
      <c r="Q27" s="297"/>
      <c r="R27" s="297"/>
      <c r="S27" s="297"/>
      <c r="T27" s="297"/>
      <c r="U27" s="297"/>
    </row>
    <row r="28" spans="7:8" ht="12.75">
      <c r="G28" s="308" t="s">
        <v>502</v>
      </c>
      <c r="H28" s="309"/>
    </row>
    <row r="29" spans="7:8" ht="12.75">
      <c r="G29" s="310" t="s">
        <v>503</v>
      </c>
      <c r="H29" s="311">
        <v>10334356</v>
      </c>
    </row>
    <row r="30" spans="7:8" ht="12.75">
      <c r="G30" s="310" t="s">
        <v>504</v>
      </c>
      <c r="H30" s="311">
        <v>10334464</v>
      </c>
    </row>
    <row r="31" spans="7:8" ht="12.75">
      <c r="G31" s="310" t="s">
        <v>505</v>
      </c>
      <c r="H31" s="311">
        <v>10334450</v>
      </c>
    </row>
  </sheetData>
  <sheetProtection/>
  <mergeCells count="2">
    <mergeCell ref="B6:D6"/>
    <mergeCell ref="G28:H28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33"/>
  <sheetViews>
    <sheetView zoomScale="120" zoomScaleNormal="120" zoomScalePageLayoutView="0" workbookViewId="0" topLeftCell="A5">
      <selection activeCell="F12" sqref="F12"/>
    </sheetView>
  </sheetViews>
  <sheetFormatPr defaultColWidth="11.421875" defaultRowHeight="12.75"/>
  <sheetData>
    <row r="5" spans="1:12" ht="15.75" customHeight="1">
      <c r="A5" s="212" t="s">
        <v>142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5.7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90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12" spans="2:6" ht="12.75">
      <c r="B12" t="s">
        <v>143</v>
      </c>
      <c r="F12">
        <v>30</v>
      </c>
    </row>
    <row r="13" spans="2:6" ht="12.75">
      <c r="B13" t="s">
        <v>144</v>
      </c>
      <c r="F13">
        <v>20</v>
      </c>
    </row>
    <row r="14" spans="2:6" ht="12.75">
      <c r="B14" t="s">
        <v>145</v>
      </c>
      <c r="F14">
        <v>10</v>
      </c>
    </row>
    <row r="15" spans="2:6" ht="12.75">
      <c r="B15" t="s">
        <v>146</v>
      </c>
      <c r="F15">
        <v>20</v>
      </c>
    </row>
    <row r="16" spans="2:6" ht="12.75">
      <c r="B16" t="s">
        <v>147</v>
      </c>
      <c r="F16">
        <v>20</v>
      </c>
    </row>
    <row r="20" spans="1:9" ht="12.75">
      <c r="A20" t="s">
        <v>148</v>
      </c>
      <c r="F20" t="s">
        <v>149</v>
      </c>
      <c r="I20" t="s">
        <v>150</v>
      </c>
    </row>
    <row r="21" spans="1:11" ht="12.75">
      <c r="A21" s="1">
        <v>0</v>
      </c>
      <c r="B21" s="1">
        <v>10</v>
      </c>
      <c r="C21" s="1">
        <v>20</v>
      </c>
      <c r="D21" s="1">
        <v>30</v>
      </c>
      <c r="E21" s="1">
        <v>40</v>
      </c>
      <c r="F21" s="1">
        <v>50</v>
      </c>
      <c r="G21" s="1">
        <v>60</v>
      </c>
      <c r="H21" s="1">
        <v>70</v>
      </c>
      <c r="I21" s="1">
        <v>80</v>
      </c>
      <c r="J21" s="1"/>
      <c r="K21" s="1"/>
    </row>
    <row r="22" spans="1:2" ht="12.75">
      <c r="A22" s="87" t="s">
        <v>151</v>
      </c>
      <c r="B22" s="88"/>
    </row>
    <row r="23" spans="3:4" ht="12.75">
      <c r="C23" s="88" t="s">
        <v>152</v>
      </c>
      <c r="D23" s="88"/>
    </row>
    <row r="24" spans="5:6" ht="12.75">
      <c r="E24" s="88" t="s">
        <v>153</v>
      </c>
      <c r="F24" s="88"/>
    </row>
    <row r="25" spans="7:9" ht="12.75">
      <c r="G25" s="88" t="s">
        <v>154</v>
      </c>
      <c r="H25" s="88"/>
      <c r="I25" s="88"/>
    </row>
    <row r="27" spans="1:2" ht="12.75">
      <c r="A27" s="88" t="s">
        <v>155</v>
      </c>
      <c r="B27" s="88"/>
    </row>
    <row r="30" spans="1:10" ht="12.75">
      <c r="A30" s="89" t="s">
        <v>156</v>
      </c>
      <c r="B30" s="89"/>
      <c r="C30" s="89"/>
      <c r="D30" s="89"/>
      <c r="E30" s="89"/>
      <c r="F30" s="89"/>
      <c r="G30" s="89"/>
      <c r="H30" s="89"/>
      <c r="I30" s="89"/>
      <c r="J30" t="s">
        <v>157</v>
      </c>
    </row>
    <row r="33" spans="3:10" ht="12.75">
      <c r="C33" s="89" t="s">
        <v>158</v>
      </c>
      <c r="D33" s="89"/>
      <c r="E33" s="89"/>
      <c r="F33" s="89"/>
      <c r="G33" s="89"/>
      <c r="H33" s="89"/>
      <c r="I33" s="89"/>
      <c r="J33" t="s">
        <v>159</v>
      </c>
    </row>
  </sheetData>
  <sheetProtection/>
  <mergeCells count="1">
    <mergeCell ref="A5:L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6"/>
  <sheetViews>
    <sheetView zoomScalePageLayoutView="0" workbookViewId="0" topLeftCell="A1">
      <selection activeCell="J22" sqref="J22"/>
    </sheetView>
  </sheetViews>
  <sheetFormatPr defaultColWidth="8.8515625" defaultRowHeight="12.75"/>
  <cols>
    <col min="1" max="1" width="8.8515625" style="0" customWidth="1"/>
    <col min="2" max="2" width="27.140625" style="0" bestFit="1" customWidth="1"/>
    <col min="3" max="3" width="5.421875" style="0" customWidth="1"/>
    <col min="4" max="14" width="4.421875" style="0" customWidth="1"/>
  </cols>
  <sheetData>
    <row r="3" spans="2:5" ht="12.75">
      <c r="B3" t="s">
        <v>177</v>
      </c>
      <c r="C3">
        <v>30</v>
      </c>
      <c r="E3">
        <v>60</v>
      </c>
    </row>
    <row r="4" spans="2:5" ht="12.75">
      <c r="B4" t="s">
        <v>178</v>
      </c>
      <c r="C4">
        <v>20</v>
      </c>
      <c r="E4">
        <v>30</v>
      </c>
    </row>
    <row r="5" spans="2:5" ht="12.75">
      <c r="B5" t="s">
        <v>179</v>
      </c>
      <c r="C5">
        <v>10</v>
      </c>
      <c r="E5">
        <v>45</v>
      </c>
    </row>
    <row r="6" spans="2:5" ht="12.75">
      <c r="B6" t="s">
        <v>180</v>
      </c>
      <c r="C6">
        <v>20</v>
      </c>
      <c r="E6">
        <v>30</v>
      </c>
    </row>
    <row r="7" spans="2:5" ht="12.75">
      <c r="B7" t="s">
        <v>181</v>
      </c>
      <c r="C7">
        <v>20</v>
      </c>
      <c r="E7">
        <v>15</v>
      </c>
    </row>
    <row r="8" spans="2:5" ht="12.75">
      <c r="B8" t="s">
        <v>182</v>
      </c>
      <c r="C8">
        <f>C5+C6+C7</f>
        <v>50</v>
      </c>
      <c r="E8">
        <f>E5+E6+E7</f>
        <v>90</v>
      </c>
    </row>
    <row r="9" spans="2:5" ht="12.75">
      <c r="B9" t="s">
        <v>183</v>
      </c>
      <c r="C9">
        <f>C8+C3</f>
        <v>80</v>
      </c>
      <c r="E9">
        <f>E8+E3</f>
        <v>150</v>
      </c>
    </row>
    <row r="10" spans="2:5" ht="12.75">
      <c r="B10" t="s">
        <v>184</v>
      </c>
      <c r="C10">
        <f>C8+C3-C4</f>
        <v>60</v>
      </c>
      <c r="E10">
        <f>E8+E3-E4</f>
        <v>120</v>
      </c>
    </row>
    <row r="11" spans="5:17" ht="12.75">
      <c r="E11">
        <v>0</v>
      </c>
      <c r="F11">
        <v>10</v>
      </c>
      <c r="G11">
        <v>20</v>
      </c>
      <c r="H11">
        <v>30</v>
      </c>
      <c r="I11">
        <v>40</v>
      </c>
      <c r="J11">
        <v>50</v>
      </c>
      <c r="K11">
        <v>60</v>
      </c>
      <c r="L11">
        <v>70</v>
      </c>
      <c r="M11">
        <v>80</v>
      </c>
      <c r="N11">
        <v>90</v>
      </c>
      <c r="O11">
        <v>100</v>
      </c>
      <c r="P11">
        <v>110</v>
      </c>
      <c r="Q11">
        <v>120</v>
      </c>
    </row>
    <row r="13" spans="5:7" ht="12.75">
      <c r="E13" s="213" t="s">
        <v>178</v>
      </c>
      <c r="F13" s="213"/>
      <c r="G13" s="213"/>
    </row>
    <row r="14" spans="5:13" ht="12.75">
      <c r="E14" s="214" t="s">
        <v>185</v>
      </c>
      <c r="F14" s="214"/>
      <c r="G14" s="214"/>
      <c r="H14" s="214"/>
      <c r="I14" s="214"/>
      <c r="J14" s="214"/>
      <c r="K14" s="215" t="s">
        <v>177</v>
      </c>
      <c r="L14" s="215"/>
      <c r="M14" s="215"/>
    </row>
    <row r="15" spans="8:13" ht="12.75">
      <c r="H15" s="216" t="s">
        <v>186</v>
      </c>
      <c r="I15" s="216"/>
      <c r="J15" s="216"/>
      <c r="K15" s="216"/>
      <c r="L15" s="216"/>
      <c r="M15" s="216"/>
    </row>
    <row r="16" spans="5:13" ht="12.75">
      <c r="E16" s="217" t="s">
        <v>187</v>
      </c>
      <c r="F16" s="217"/>
      <c r="G16" s="217"/>
      <c r="H16" s="217"/>
      <c r="I16" s="217"/>
      <c r="J16" s="217"/>
      <c r="K16" s="217"/>
      <c r="L16" s="217"/>
      <c r="M16" s="217"/>
    </row>
  </sheetData>
  <sheetProtection/>
  <mergeCells count="5">
    <mergeCell ref="E13:G13"/>
    <mergeCell ref="E14:J14"/>
    <mergeCell ref="K14:M14"/>
    <mergeCell ref="H15:M15"/>
    <mergeCell ref="E16:M16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23">
      <selection activeCell="G30" sqref="G30"/>
    </sheetView>
  </sheetViews>
  <sheetFormatPr defaultColWidth="11.421875" defaultRowHeight="12.75"/>
  <sheetData>
    <row r="3" ht="15.75">
      <c r="A3" s="67" t="s">
        <v>120</v>
      </c>
    </row>
    <row r="5" ht="13.5" thickBot="1">
      <c r="B5" s="81" t="s">
        <v>130</v>
      </c>
    </row>
    <row r="6" spans="1:6" ht="15" thickBot="1">
      <c r="A6" s="45" t="s">
        <v>16</v>
      </c>
      <c r="B6" s="46" t="s">
        <v>121</v>
      </c>
      <c r="C6" s="46" t="s">
        <v>122</v>
      </c>
      <c r="D6" s="46" t="s">
        <v>17</v>
      </c>
      <c r="E6" s="46" t="s">
        <v>121</v>
      </c>
      <c r="F6" s="46" t="s">
        <v>122</v>
      </c>
    </row>
    <row r="7" spans="1:6" ht="12.75">
      <c r="A7" s="68" t="s">
        <v>18</v>
      </c>
      <c r="B7" s="69">
        <v>51500</v>
      </c>
      <c r="C7" s="69">
        <v>53070</v>
      </c>
      <c r="D7" s="70" t="s">
        <v>18</v>
      </c>
      <c r="E7" s="69">
        <v>46100</v>
      </c>
      <c r="F7" s="69">
        <v>44470</v>
      </c>
    </row>
    <row r="8" spans="1:6" ht="12.75">
      <c r="A8" s="47" t="s">
        <v>86</v>
      </c>
      <c r="B8" s="71">
        <v>1500</v>
      </c>
      <c r="C8" s="72">
        <v>2070</v>
      </c>
      <c r="D8" s="48" t="s">
        <v>87</v>
      </c>
      <c r="E8" s="71">
        <v>15000</v>
      </c>
      <c r="F8" s="71">
        <v>17570</v>
      </c>
    </row>
    <row r="9" spans="1:6" ht="25.5">
      <c r="A9" s="47" t="s">
        <v>123</v>
      </c>
      <c r="B9" s="71">
        <v>22500</v>
      </c>
      <c r="C9" s="72">
        <v>25000</v>
      </c>
      <c r="D9" s="48" t="s">
        <v>124</v>
      </c>
      <c r="E9" s="71">
        <v>2500</v>
      </c>
      <c r="F9" s="71">
        <v>1900</v>
      </c>
    </row>
    <row r="10" spans="1:6" ht="12.75">
      <c r="A10" s="47" t="s">
        <v>88</v>
      </c>
      <c r="B10" s="71">
        <v>27500</v>
      </c>
      <c r="C10" s="72">
        <v>26000</v>
      </c>
      <c r="D10" s="48" t="s">
        <v>89</v>
      </c>
      <c r="E10" s="71">
        <v>28600</v>
      </c>
      <c r="F10" s="71">
        <v>25000</v>
      </c>
    </row>
    <row r="11" spans="1:6" ht="24">
      <c r="A11" s="73" t="s">
        <v>90</v>
      </c>
      <c r="B11" s="74">
        <v>3500</v>
      </c>
      <c r="C11" s="74">
        <v>5000</v>
      </c>
      <c r="D11" s="75" t="s">
        <v>91</v>
      </c>
      <c r="E11" s="74">
        <v>10000</v>
      </c>
      <c r="F11" s="74">
        <v>12000</v>
      </c>
    </row>
    <row r="12" spans="1:6" ht="25.5">
      <c r="A12" s="47" t="s">
        <v>92</v>
      </c>
      <c r="B12" s="76">
        <v>3500</v>
      </c>
      <c r="C12" s="72">
        <v>5000</v>
      </c>
      <c r="D12" s="48" t="s">
        <v>89</v>
      </c>
      <c r="E12" s="71">
        <v>10000</v>
      </c>
      <c r="F12" s="71">
        <v>12000</v>
      </c>
    </row>
    <row r="13" spans="1:6" ht="24">
      <c r="A13" s="73" t="s">
        <v>19</v>
      </c>
      <c r="B13" s="74">
        <v>53000</v>
      </c>
      <c r="C13" s="74">
        <v>53430</v>
      </c>
      <c r="D13" s="75" t="s">
        <v>20</v>
      </c>
      <c r="E13" s="74">
        <v>51900</v>
      </c>
      <c r="F13" s="74">
        <v>55530</v>
      </c>
    </row>
    <row r="14" spans="1:6" ht="12.75">
      <c r="A14" s="47" t="s">
        <v>125</v>
      </c>
      <c r="B14" s="71">
        <v>5000</v>
      </c>
      <c r="C14" s="72">
        <v>7000</v>
      </c>
      <c r="D14" s="48" t="s">
        <v>93</v>
      </c>
      <c r="E14" s="71">
        <v>40000</v>
      </c>
      <c r="F14" s="71">
        <v>40000</v>
      </c>
    </row>
    <row r="15" spans="1:6" ht="12.75">
      <c r="A15" s="47" t="s">
        <v>126</v>
      </c>
      <c r="B15" s="71">
        <v>45800</v>
      </c>
      <c r="C15" s="72">
        <v>45800</v>
      </c>
      <c r="D15" s="48" t="s">
        <v>127</v>
      </c>
      <c r="E15" s="71">
        <v>8500</v>
      </c>
      <c r="F15" s="71">
        <v>10000</v>
      </c>
    </row>
    <row r="16" spans="1:6" ht="27" thickBot="1">
      <c r="A16" s="47" t="s">
        <v>128</v>
      </c>
      <c r="B16" s="71">
        <v>2200</v>
      </c>
      <c r="C16" s="72">
        <v>1130</v>
      </c>
      <c r="D16" s="48" t="s">
        <v>129</v>
      </c>
      <c r="E16" s="71">
        <v>3400</v>
      </c>
      <c r="F16" s="71">
        <v>5530</v>
      </c>
    </row>
    <row r="17" spans="1:6" ht="24.75" thickBot="1">
      <c r="A17" s="77" t="s">
        <v>94</v>
      </c>
      <c r="B17" s="78">
        <v>108000</v>
      </c>
      <c r="C17" s="79">
        <v>112000</v>
      </c>
      <c r="D17" s="80" t="s">
        <v>95</v>
      </c>
      <c r="E17" s="78">
        <v>108000</v>
      </c>
      <c r="F17" s="78">
        <v>112000</v>
      </c>
    </row>
    <row r="19" ht="13.5" thickBot="1"/>
    <row r="20" spans="1:3" ht="51.75" thickBot="1">
      <c r="A20" s="82" t="s">
        <v>131</v>
      </c>
      <c r="B20" s="83" t="s">
        <v>121</v>
      </c>
      <c r="C20" s="83" t="s">
        <v>122</v>
      </c>
    </row>
    <row r="21" spans="1:3" ht="18" thickBot="1">
      <c r="A21" s="84" t="s">
        <v>132</v>
      </c>
      <c r="B21" s="85">
        <v>180000</v>
      </c>
      <c r="C21" s="85">
        <v>200000</v>
      </c>
    </row>
    <row r="22" spans="1:3" ht="51.75" thickBot="1">
      <c r="A22" s="84" t="s">
        <v>133</v>
      </c>
      <c r="B22" s="86"/>
      <c r="C22" s="86"/>
    </row>
    <row r="23" spans="1:3" ht="34.5" thickBot="1">
      <c r="A23" s="84" t="s">
        <v>134</v>
      </c>
      <c r="B23" s="85">
        <v>12500</v>
      </c>
      <c r="C23" s="85">
        <v>9500</v>
      </c>
    </row>
    <row r="24" spans="1:3" ht="51.75" thickBot="1">
      <c r="A24" s="84" t="s">
        <v>135</v>
      </c>
      <c r="B24" s="85">
        <v>5000</v>
      </c>
      <c r="C24" s="85">
        <v>6000</v>
      </c>
    </row>
    <row r="25" spans="1:3" ht="34.5" thickBot="1">
      <c r="A25" s="84" t="s">
        <v>136</v>
      </c>
      <c r="B25" s="85">
        <v>10000</v>
      </c>
      <c r="C25" s="85">
        <v>10500</v>
      </c>
    </row>
    <row r="26" spans="1:3" ht="51.75" thickBot="1">
      <c r="A26" s="84" t="s">
        <v>137</v>
      </c>
      <c r="B26" s="85">
        <v>90000</v>
      </c>
      <c r="C26" s="85">
        <v>76000</v>
      </c>
    </row>
    <row r="27" spans="1:3" ht="51.75" thickBot="1">
      <c r="A27" s="84" t="s">
        <v>138</v>
      </c>
      <c r="B27" s="85">
        <v>120000</v>
      </c>
      <c r="C27" s="85">
        <v>135000</v>
      </c>
    </row>
    <row r="28" spans="1:3" ht="34.5" thickBot="1">
      <c r="A28" s="84" t="s">
        <v>139</v>
      </c>
      <c r="B28" s="85">
        <v>108000</v>
      </c>
      <c r="C28" s="85">
        <v>115000</v>
      </c>
    </row>
    <row r="29" spans="1:3" ht="51.75" thickBot="1">
      <c r="A29" s="84" t="s">
        <v>140</v>
      </c>
      <c r="B29" s="85">
        <v>45000</v>
      </c>
      <c r="C29" s="85">
        <v>38000</v>
      </c>
    </row>
    <row r="32" spans="1:7" ht="15.75">
      <c r="A32" s="218" t="s">
        <v>141</v>
      </c>
      <c r="B32" s="218"/>
      <c r="C32" s="218"/>
      <c r="D32" s="218"/>
      <c r="E32" s="218"/>
      <c r="F32" s="218"/>
      <c r="G32" s="218"/>
    </row>
    <row r="34" spans="1:6" ht="36" customHeight="1">
      <c r="A34" s="219"/>
      <c r="B34" s="219"/>
      <c r="C34" s="219"/>
      <c r="D34" s="219"/>
      <c r="E34" s="219"/>
      <c r="F34" s="219"/>
    </row>
  </sheetData>
  <sheetProtection/>
  <mergeCells count="2">
    <mergeCell ref="A32:G32"/>
    <mergeCell ref="A34:F34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8">
      <selection activeCell="A17" sqref="A17"/>
    </sheetView>
  </sheetViews>
  <sheetFormatPr defaultColWidth="8.8515625" defaultRowHeight="12.75"/>
  <cols>
    <col min="1" max="4" width="8.8515625" style="0" customWidth="1"/>
    <col min="5" max="5" width="20.28125" style="0" customWidth="1"/>
  </cols>
  <sheetData>
    <row r="1" ht="13.5" thickBot="1"/>
    <row r="2" spans="4:13" ht="13.5" thickBot="1">
      <c r="D2" s="90"/>
      <c r="E2" s="91" t="s">
        <v>16</v>
      </c>
      <c r="F2" s="251" t="s">
        <v>121</v>
      </c>
      <c r="G2" s="252"/>
      <c r="H2" s="251" t="s">
        <v>122</v>
      </c>
      <c r="I2" s="252"/>
      <c r="J2" s="251" t="s">
        <v>17</v>
      </c>
      <c r="K2" s="252"/>
      <c r="L2" s="92" t="s">
        <v>121</v>
      </c>
      <c r="M2" s="92" t="s">
        <v>122</v>
      </c>
    </row>
    <row r="3" spans="4:13" ht="12.75">
      <c r="D3" s="90"/>
      <c r="E3" s="93" t="s">
        <v>18</v>
      </c>
      <c r="F3" s="253">
        <v>51500</v>
      </c>
      <c r="G3" s="254"/>
      <c r="H3" s="253">
        <v>53070</v>
      </c>
      <c r="I3" s="254"/>
      <c r="J3" s="255" t="s">
        <v>18</v>
      </c>
      <c r="K3" s="256"/>
      <c r="L3" s="94">
        <v>46100</v>
      </c>
      <c r="M3" s="94">
        <v>44470</v>
      </c>
    </row>
    <row r="4" spans="4:13" ht="12.75">
      <c r="D4" s="90"/>
      <c r="E4" s="95" t="s">
        <v>86</v>
      </c>
      <c r="F4" s="241">
        <v>1500</v>
      </c>
      <c r="G4" s="242"/>
      <c r="H4" s="243">
        <v>2070</v>
      </c>
      <c r="I4" s="244"/>
      <c r="J4" s="245" t="s">
        <v>87</v>
      </c>
      <c r="K4" s="246"/>
      <c r="L4" s="96">
        <v>15000</v>
      </c>
      <c r="M4" s="96">
        <v>17570</v>
      </c>
    </row>
    <row r="5" spans="4:13" ht="12.75">
      <c r="D5" s="90"/>
      <c r="E5" s="95" t="s">
        <v>123</v>
      </c>
      <c r="F5" s="241">
        <v>22500</v>
      </c>
      <c r="G5" s="242"/>
      <c r="H5" s="243">
        <v>25000</v>
      </c>
      <c r="I5" s="244"/>
      <c r="J5" s="245" t="s">
        <v>124</v>
      </c>
      <c r="K5" s="246"/>
      <c r="L5" s="96">
        <v>2500</v>
      </c>
      <c r="M5" s="96">
        <v>1900</v>
      </c>
    </row>
    <row r="6" spans="4:13" ht="12.75">
      <c r="D6" s="90"/>
      <c r="E6" s="95" t="s">
        <v>88</v>
      </c>
      <c r="F6" s="241">
        <v>27500</v>
      </c>
      <c r="G6" s="242"/>
      <c r="H6" s="243">
        <v>26000</v>
      </c>
      <c r="I6" s="244"/>
      <c r="J6" s="245" t="s">
        <v>89</v>
      </c>
      <c r="K6" s="246"/>
      <c r="L6" s="96">
        <v>28600</v>
      </c>
      <c r="M6" s="96">
        <v>25000</v>
      </c>
    </row>
    <row r="7" spans="4:13" ht="24">
      <c r="D7" s="90"/>
      <c r="E7" s="97" t="s">
        <v>90</v>
      </c>
      <c r="F7" s="247">
        <v>3500</v>
      </c>
      <c r="G7" s="248"/>
      <c r="H7" s="247">
        <v>5000</v>
      </c>
      <c r="I7" s="248"/>
      <c r="J7" s="249" t="s">
        <v>91</v>
      </c>
      <c r="K7" s="250"/>
      <c r="L7" s="98">
        <v>10000</v>
      </c>
      <c r="M7" s="98">
        <v>12000</v>
      </c>
    </row>
    <row r="8" spans="4:13" ht="12.75">
      <c r="D8" s="90"/>
      <c r="E8" s="95" t="s">
        <v>92</v>
      </c>
      <c r="F8" s="241">
        <v>3500</v>
      </c>
      <c r="G8" s="242"/>
      <c r="H8" s="243">
        <v>5000</v>
      </c>
      <c r="I8" s="244"/>
      <c r="J8" s="245" t="s">
        <v>89</v>
      </c>
      <c r="K8" s="246"/>
      <c r="L8" s="96">
        <v>10000</v>
      </c>
      <c r="M8" s="96">
        <v>12000</v>
      </c>
    </row>
    <row r="9" spans="4:13" ht="12.75">
      <c r="D9" s="90"/>
      <c r="E9" s="97" t="s">
        <v>19</v>
      </c>
      <c r="F9" s="247">
        <v>53000</v>
      </c>
      <c r="G9" s="248"/>
      <c r="H9" s="247">
        <v>53430</v>
      </c>
      <c r="I9" s="248"/>
      <c r="J9" s="249" t="s">
        <v>20</v>
      </c>
      <c r="K9" s="250"/>
      <c r="L9" s="98">
        <v>51900</v>
      </c>
      <c r="M9" s="98">
        <v>55530</v>
      </c>
    </row>
    <row r="10" spans="4:13" ht="12.75">
      <c r="D10" s="90"/>
      <c r="E10" s="95" t="s">
        <v>125</v>
      </c>
      <c r="F10" s="241">
        <v>5000</v>
      </c>
      <c r="G10" s="242"/>
      <c r="H10" s="243">
        <v>7000</v>
      </c>
      <c r="I10" s="244"/>
      <c r="J10" s="245" t="s">
        <v>93</v>
      </c>
      <c r="K10" s="246"/>
      <c r="L10" s="96">
        <v>40000</v>
      </c>
      <c r="M10" s="96">
        <v>40000</v>
      </c>
    </row>
    <row r="11" spans="4:13" ht="12.75">
      <c r="D11" s="90"/>
      <c r="E11" s="95" t="s">
        <v>126</v>
      </c>
      <c r="F11" s="241">
        <v>45800</v>
      </c>
      <c r="G11" s="242"/>
      <c r="H11" s="243">
        <v>45800</v>
      </c>
      <c r="I11" s="244"/>
      <c r="J11" s="245" t="s">
        <v>127</v>
      </c>
      <c r="K11" s="246"/>
      <c r="L11" s="96">
        <v>8500</v>
      </c>
      <c r="M11" s="96">
        <v>10000</v>
      </c>
    </row>
    <row r="12" spans="4:13" ht="13.5" thickBot="1">
      <c r="D12" s="90"/>
      <c r="E12" s="95" t="s">
        <v>128</v>
      </c>
      <c r="F12" s="231">
        <v>2200</v>
      </c>
      <c r="G12" s="232"/>
      <c r="H12" s="233">
        <v>1130</v>
      </c>
      <c r="I12" s="234"/>
      <c r="J12" s="235" t="s">
        <v>129</v>
      </c>
      <c r="K12" s="236"/>
      <c r="L12" s="96">
        <v>3400</v>
      </c>
      <c r="M12" s="96">
        <v>5530</v>
      </c>
    </row>
    <row r="13" spans="4:13" ht="13.5" thickBot="1">
      <c r="D13" s="99"/>
      <c r="E13" s="100" t="s">
        <v>94</v>
      </c>
      <c r="F13" s="237">
        <v>108000</v>
      </c>
      <c r="G13" s="238"/>
      <c r="H13" s="237">
        <v>112000</v>
      </c>
      <c r="I13" s="238"/>
      <c r="J13" s="239" t="s">
        <v>95</v>
      </c>
      <c r="K13" s="240"/>
      <c r="L13" s="101">
        <v>108000</v>
      </c>
      <c r="M13" s="101">
        <v>112000</v>
      </c>
    </row>
    <row r="14" spans="9:15" ht="13.5" thickBot="1">
      <c r="I14" s="226" t="s">
        <v>131</v>
      </c>
      <c r="J14" s="227"/>
      <c r="K14" s="228"/>
      <c r="L14" s="229" t="s">
        <v>121</v>
      </c>
      <c r="M14" s="230"/>
      <c r="N14" s="102" t="s">
        <v>122</v>
      </c>
      <c r="O14" s="103"/>
    </row>
    <row r="15" spans="9:15" ht="13.5" thickBot="1">
      <c r="I15" s="220" t="s">
        <v>160</v>
      </c>
      <c r="J15" s="221"/>
      <c r="K15" s="222"/>
      <c r="L15" s="223">
        <v>200000</v>
      </c>
      <c r="M15" s="224"/>
      <c r="N15" s="104">
        <v>250000</v>
      </c>
      <c r="O15" s="105"/>
    </row>
    <row r="16" spans="1:15" ht="13.5" thickBot="1">
      <c r="A16" s="1" t="s">
        <v>161</v>
      </c>
      <c r="B16" s="1" t="s">
        <v>122</v>
      </c>
      <c r="I16" s="220" t="s">
        <v>138</v>
      </c>
      <c r="J16" s="221"/>
      <c r="K16" s="222"/>
      <c r="L16" s="223">
        <v>100000</v>
      </c>
      <c r="M16" s="224"/>
      <c r="N16" s="104">
        <v>135000</v>
      </c>
      <c r="O16" s="105"/>
    </row>
    <row r="17" spans="1:15" ht="13.5" thickBot="1">
      <c r="A17" s="106">
        <f>(F3-F6)/L3</f>
        <v>0.5206073752711496</v>
      </c>
      <c r="B17" s="106">
        <f>(H3-H6)/M3</f>
        <v>0.6087249831346976</v>
      </c>
      <c r="C17" s="225" t="s">
        <v>162</v>
      </c>
      <c r="D17" s="225"/>
      <c r="E17" s="225"/>
      <c r="F17" s="225"/>
      <c r="G17" s="225"/>
      <c r="H17" s="225"/>
      <c r="I17" s="220" t="s">
        <v>163</v>
      </c>
      <c r="J17" s="221"/>
      <c r="K17" s="222"/>
      <c r="L17" s="223">
        <v>60000</v>
      </c>
      <c r="M17" s="224"/>
      <c r="N17" s="104">
        <v>65000</v>
      </c>
      <c r="O17" s="105"/>
    </row>
    <row r="18" spans="1:15" ht="13.5" thickBot="1">
      <c r="A18" s="106">
        <f>L19/L15</f>
        <v>0.225</v>
      </c>
      <c r="B18" s="106">
        <f>N19/N15</f>
        <v>0.168</v>
      </c>
      <c r="C18" s="107" t="s">
        <v>164</v>
      </c>
      <c r="I18" s="220" t="s">
        <v>140</v>
      </c>
      <c r="J18" s="221"/>
      <c r="K18" s="222"/>
      <c r="L18" s="223">
        <v>45000</v>
      </c>
      <c r="M18" s="224"/>
      <c r="N18" s="104">
        <v>38000</v>
      </c>
      <c r="O18" s="105"/>
    </row>
    <row r="19" spans="1:15" ht="13.5" thickBot="1">
      <c r="A19" s="106">
        <f>L21/L9</f>
        <v>0.674373795761079</v>
      </c>
      <c r="B19" s="106">
        <f>N21/M9</f>
        <v>0.612281649558797</v>
      </c>
      <c r="C19" s="107" t="s">
        <v>53</v>
      </c>
      <c r="I19" s="220" t="s">
        <v>165</v>
      </c>
      <c r="J19" s="221"/>
      <c r="K19" s="222"/>
      <c r="L19" s="223">
        <v>45000</v>
      </c>
      <c r="M19" s="224"/>
      <c r="N19" s="104">
        <v>42000</v>
      </c>
      <c r="O19" s="105"/>
    </row>
    <row r="20" spans="1:15" ht="13.5" thickBot="1">
      <c r="A20" s="106">
        <f>L21/F9</f>
        <v>0.660377358490566</v>
      </c>
      <c r="B20" s="108">
        <f>N21/H9</f>
        <v>0.6363466217480817</v>
      </c>
      <c r="C20" s="107" t="s">
        <v>54</v>
      </c>
      <c r="I20" s="220" t="s">
        <v>166</v>
      </c>
      <c r="J20" s="221"/>
      <c r="K20" s="222"/>
      <c r="L20" s="223">
        <v>10000</v>
      </c>
      <c r="M20" s="224"/>
      <c r="N20" s="104">
        <v>8000</v>
      </c>
      <c r="O20" s="105"/>
    </row>
    <row r="21" spans="9:15" ht="13.5" thickBot="1">
      <c r="I21" s="220" t="s">
        <v>167</v>
      </c>
      <c r="J21" s="221"/>
      <c r="K21" s="222"/>
      <c r="L21" s="223">
        <v>35000</v>
      </c>
      <c r="M21" s="224"/>
      <c r="N21" s="104">
        <v>34000</v>
      </c>
      <c r="O21" s="105"/>
    </row>
    <row r="22" spans="1:4" ht="12.75">
      <c r="A22" s="106">
        <f>L21/F13</f>
        <v>0.32407407407407407</v>
      </c>
      <c r="B22" s="106">
        <f>N21/H13</f>
        <v>0.30357142857142855</v>
      </c>
      <c r="D22" s="109" t="s">
        <v>168</v>
      </c>
    </row>
    <row r="25" spans="1:4" ht="13.5">
      <c r="A25" s="110">
        <f>F6/L16*365</f>
        <v>100.37500000000001</v>
      </c>
      <c r="B25" s="111">
        <f>H6/N16*365</f>
        <v>70.29629629629629</v>
      </c>
      <c r="D25" s="112" t="s">
        <v>169</v>
      </c>
    </row>
    <row r="27" spans="1:4" ht="12.75">
      <c r="A27" s="113">
        <f>F5/L15*365</f>
        <v>41.0625</v>
      </c>
      <c r="B27">
        <f>H5/N15*365</f>
        <v>36.5</v>
      </c>
      <c r="D27" s="114" t="s">
        <v>170</v>
      </c>
    </row>
    <row r="30" spans="1:4" ht="15">
      <c r="A30">
        <f>L4/L16*0.7*365</f>
        <v>38.324999999999996</v>
      </c>
      <c r="B30">
        <f>M4/N16*0.7*365</f>
        <v>33.25285185185185</v>
      </c>
      <c r="D30" s="115" t="s">
        <v>171</v>
      </c>
    </row>
    <row r="33" spans="1:5" ht="15">
      <c r="A33" s="113">
        <f>A25+A27</f>
        <v>141.4375</v>
      </c>
      <c r="B33" s="113">
        <f>B25+B27</f>
        <v>106.79629629629629</v>
      </c>
      <c r="D33" s="115"/>
      <c r="E33" t="s">
        <v>172</v>
      </c>
    </row>
    <row r="34" spans="8:9" ht="12.75">
      <c r="H34" t="s">
        <v>173</v>
      </c>
      <c r="I34" t="s">
        <v>174</v>
      </c>
    </row>
    <row r="35" spans="1:5" ht="12.75">
      <c r="A35" s="113">
        <f>A25+A27-A30</f>
        <v>103.11250000000001</v>
      </c>
      <c r="B35" s="113">
        <f>B25+B27-B30</f>
        <v>73.54344444444445</v>
      </c>
      <c r="E35" t="s">
        <v>175</v>
      </c>
    </row>
    <row r="36" ht="12.75">
      <c r="H36" t="s">
        <v>176</v>
      </c>
    </row>
  </sheetData>
  <sheetProtection/>
  <mergeCells count="53">
    <mergeCell ref="F2:G2"/>
    <mergeCell ref="H2:I2"/>
    <mergeCell ref="J2:K2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L19:M19"/>
    <mergeCell ref="I14:K14"/>
    <mergeCell ref="L14:M14"/>
    <mergeCell ref="I15:K15"/>
    <mergeCell ref="L15:M15"/>
    <mergeCell ref="I16:K16"/>
    <mergeCell ref="L16:M16"/>
    <mergeCell ref="I20:K20"/>
    <mergeCell ref="L20:M20"/>
    <mergeCell ref="I21:K21"/>
    <mergeCell ref="L21:M21"/>
    <mergeCell ref="C17:H17"/>
    <mergeCell ref="I17:K17"/>
    <mergeCell ref="L17:M17"/>
    <mergeCell ref="I18:K18"/>
    <mergeCell ref="L18:M18"/>
    <mergeCell ref="I19:K19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68.421875" style="0" customWidth="1"/>
  </cols>
  <sheetData>
    <row r="4" ht="13.5" thickBot="1"/>
    <row r="5" spans="2:8" ht="19.5">
      <c r="B5" s="117" t="s">
        <v>188</v>
      </c>
      <c r="C5" s="118" t="s">
        <v>189</v>
      </c>
      <c r="D5" s="118" t="s">
        <v>190</v>
      </c>
      <c r="E5" s="118" t="s">
        <v>191</v>
      </c>
      <c r="F5" s="118" t="s">
        <v>192</v>
      </c>
      <c r="G5" s="118" t="s">
        <v>193</v>
      </c>
      <c r="H5" s="119" t="s">
        <v>194</v>
      </c>
    </row>
    <row r="6" spans="2:8" ht="42">
      <c r="B6" s="120" t="s">
        <v>206</v>
      </c>
      <c r="C6" s="126" t="s">
        <v>195</v>
      </c>
      <c r="D6" s="127" t="s">
        <v>196</v>
      </c>
      <c r="E6" s="127" t="s">
        <v>196</v>
      </c>
      <c r="F6" s="127" t="s">
        <v>196</v>
      </c>
      <c r="G6" s="127" t="s">
        <v>196</v>
      </c>
      <c r="H6" s="128" t="s">
        <v>196</v>
      </c>
    </row>
    <row r="7" spans="2:8" ht="19.5">
      <c r="B7" s="121" t="s">
        <v>197</v>
      </c>
      <c r="C7" s="127"/>
      <c r="D7" s="127" t="s">
        <v>196</v>
      </c>
      <c r="E7" s="127"/>
      <c r="F7" s="127"/>
      <c r="G7" s="127"/>
      <c r="H7" s="128"/>
    </row>
    <row r="8" spans="2:8" ht="63">
      <c r="B8" s="120" t="s">
        <v>207</v>
      </c>
      <c r="C8" s="127"/>
      <c r="D8" s="127" t="s">
        <v>196</v>
      </c>
      <c r="E8" s="127"/>
      <c r="F8" s="127"/>
      <c r="G8" s="127"/>
      <c r="H8" s="128"/>
    </row>
    <row r="9" spans="2:8" ht="19.5">
      <c r="B9" s="122" t="s">
        <v>198</v>
      </c>
      <c r="C9" s="127"/>
      <c r="D9" s="127"/>
      <c r="E9" s="127" t="s">
        <v>196</v>
      </c>
      <c r="F9" s="127" t="s">
        <v>196</v>
      </c>
      <c r="G9" s="127" t="s">
        <v>196</v>
      </c>
      <c r="H9" s="128" t="s">
        <v>196</v>
      </c>
    </row>
    <row r="10" spans="2:8" ht="19.5">
      <c r="B10" s="123" t="s">
        <v>199</v>
      </c>
      <c r="C10" s="127"/>
      <c r="D10" s="127"/>
      <c r="E10" s="127" t="s">
        <v>196</v>
      </c>
      <c r="F10" s="127" t="s">
        <v>196</v>
      </c>
      <c r="G10" s="127" t="s">
        <v>196</v>
      </c>
      <c r="H10" s="128" t="s">
        <v>196</v>
      </c>
    </row>
    <row r="11" spans="2:8" ht="84">
      <c r="B11" s="124" t="s">
        <v>200</v>
      </c>
      <c r="C11" s="127"/>
      <c r="D11" s="127"/>
      <c r="E11" s="126" t="s">
        <v>201</v>
      </c>
      <c r="F11" s="127" t="s">
        <v>196</v>
      </c>
      <c r="G11" s="127" t="s">
        <v>196</v>
      </c>
      <c r="H11" s="128" t="s">
        <v>196</v>
      </c>
    </row>
    <row r="12" spans="2:8" ht="19.5">
      <c r="B12" s="123" t="s">
        <v>202</v>
      </c>
      <c r="C12" s="127"/>
      <c r="D12" s="127"/>
      <c r="E12" s="127"/>
      <c r="F12" s="127" t="s">
        <v>196</v>
      </c>
      <c r="G12" s="127" t="s">
        <v>196</v>
      </c>
      <c r="H12" s="128" t="s">
        <v>196</v>
      </c>
    </row>
    <row r="13" spans="2:8" ht="45" customHeight="1">
      <c r="B13" s="124" t="s">
        <v>203</v>
      </c>
      <c r="C13" s="127"/>
      <c r="D13" s="127"/>
      <c r="E13" s="127"/>
      <c r="F13" s="127" t="s">
        <v>196</v>
      </c>
      <c r="G13" s="127" t="s">
        <v>196</v>
      </c>
      <c r="H13" s="128"/>
    </row>
    <row r="14" spans="2:8" ht="63">
      <c r="B14" s="120" t="s">
        <v>204</v>
      </c>
      <c r="C14" s="127"/>
      <c r="D14" s="127"/>
      <c r="E14" s="127"/>
      <c r="F14" s="127"/>
      <c r="G14" s="127" t="s">
        <v>196</v>
      </c>
      <c r="H14" s="128"/>
    </row>
    <row r="15" spans="2:8" ht="21" thickBot="1">
      <c r="B15" s="125" t="s">
        <v>205</v>
      </c>
      <c r="C15" s="129"/>
      <c r="D15" s="129"/>
      <c r="E15" s="129"/>
      <c r="F15" s="129"/>
      <c r="G15" s="129"/>
      <c r="H15" s="130" t="s">
        <v>196</v>
      </c>
    </row>
    <row r="16" spans="3:8" ht="12.75">
      <c r="C16" s="116"/>
      <c r="D16" s="116"/>
      <c r="E16" s="116"/>
      <c r="F16" s="116"/>
      <c r="G16" s="116"/>
      <c r="H16" s="116"/>
    </row>
  </sheetData>
  <sheetProtection/>
  <hyperlinks>
    <hyperlink ref="B6" r:id="rId1" tooltip="Moeda" display="https://pt.wikipedia.org/wiki/Moeda"/>
    <hyperlink ref="C6" r:id="rId2" display="https://pt.wikipedia.org/wiki/Dinheiro_circulante#cite_note-dollardaze.org-8"/>
    <hyperlink ref="B7" r:id="rId3" tooltip="Reservas bancárias" display="https://pt.wikipedia.org/wiki/Reservas_banc%C3%A1rias"/>
    <hyperlink ref="B8" r:id="rId4" tooltip="Depósito compulsório" display="https://pt.wikipedia.org/wiki/Dep%C3%B3sito_compuls%C3%B3rio"/>
    <hyperlink ref="B10" r:id="rId5" tooltip="Moeda escritural" display="https://pt.wikipedia.org/wiki/Moeda_escritural"/>
    <hyperlink ref="E11" r:id="rId6" display="https://pt.wikipedia.org/wiki/Dinheiro_circulante#cite_note-9"/>
    <hyperlink ref="B12" r:id="rId7" tooltip="Conta poupança" display="https://pt.wikipedia.org/wiki/Conta_poupan%C3%A7a"/>
    <hyperlink ref="B14" r:id="rId8" display="https://pt.wikipedia.org/wiki/Dinheiro_circulante#cite_note-10"/>
  </hyperlink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D12:M18"/>
  <sheetViews>
    <sheetView zoomScalePageLayoutView="0" workbookViewId="0" topLeftCell="A1">
      <selection activeCell="C27" sqref="C27"/>
    </sheetView>
  </sheetViews>
  <sheetFormatPr defaultColWidth="11.421875" defaultRowHeight="12.75"/>
  <sheetData>
    <row r="11" ht="13.5" thickBot="1"/>
    <row r="12" spans="4:13" ht="30" customHeight="1">
      <c r="D12" s="257" t="s">
        <v>208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4:13" ht="57" customHeight="1">
      <c r="D13" s="260" t="s">
        <v>211</v>
      </c>
      <c r="E13" s="261"/>
      <c r="F13" s="261"/>
      <c r="G13" s="261"/>
      <c r="H13" s="261"/>
      <c r="I13" s="261"/>
      <c r="J13" s="261"/>
      <c r="K13" s="261"/>
      <c r="L13" s="261"/>
      <c r="M13" s="262"/>
    </row>
    <row r="14" spans="4:13" ht="15.75">
      <c r="D14" s="272" t="s">
        <v>212</v>
      </c>
      <c r="E14" s="273"/>
      <c r="F14" s="273"/>
      <c r="G14" s="273"/>
      <c r="H14" s="273"/>
      <c r="I14" s="273"/>
      <c r="J14" s="273"/>
      <c r="K14" s="273"/>
      <c r="L14" s="273"/>
      <c r="M14" s="274"/>
    </row>
    <row r="15" spans="4:13" ht="36" customHeight="1">
      <c r="D15" s="263" t="s">
        <v>213</v>
      </c>
      <c r="E15" s="264"/>
      <c r="F15" s="264"/>
      <c r="G15" s="264"/>
      <c r="H15" s="264"/>
      <c r="I15" s="264"/>
      <c r="J15" s="264"/>
      <c r="K15" s="264"/>
      <c r="L15" s="264"/>
      <c r="M15" s="265"/>
    </row>
    <row r="16" spans="4:13" ht="46.5" customHeight="1">
      <c r="D16" s="266" t="s">
        <v>209</v>
      </c>
      <c r="E16" s="267"/>
      <c r="F16" s="267"/>
      <c r="G16" s="267"/>
      <c r="H16" s="267"/>
      <c r="I16" s="267"/>
      <c r="J16" s="267"/>
      <c r="K16" s="267"/>
      <c r="L16" s="267"/>
      <c r="M16" s="268"/>
    </row>
    <row r="17" spans="4:13" ht="37.5" customHeight="1">
      <c r="D17" s="260" t="s">
        <v>214</v>
      </c>
      <c r="E17" s="261"/>
      <c r="F17" s="261"/>
      <c r="G17" s="261"/>
      <c r="H17" s="261"/>
      <c r="I17" s="261"/>
      <c r="J17" s="261"/>
      <c r="K17" s="261"/>
      <c r="L17" s="261"/>
      <c r="M17" s="262"/>
    </row>
    <row r="18" spans="4:13" ht="42" customHeight="1" thickBot="1">
      <c r="D18" s="269" t="s">
        <v>210</v>
      </c>
      <c r="E18" s="270"/>
      <c r="F18" s="270"/>
      <c r="G18" s="270"/>
      <c r="H18" s="270"/>
      <c r="I18" s="270"/>
      <c r="J18" s="270"/>
      <c r="K18" s="270"/>
      <c r="L18" s="270"/>
      <c r="M18" s="271"/>
    </row>
  </sheetData>
  <sheetProtection/>
  <mergeCells count="7">
    <mergeCell ref="D12:M12"/>
    <mergeCell ref="D13:M13"/>
    <mergeCell ref="D15:M15"/>
    <mergeCell ref="D16:M16"/>
    <mergeCell ref="D17:M17"/>
    <mergeCell ref="D18:M18"/>
    <mergeCell ref="D14:M14"/>
  </mergeCells>
  <hyperlinks>
    <hyperlink ref="D12" r:id="rId1" display="https://pt.wikipedia.org/wiki/Dinheiro_circulante#cite_note-11"/>
    <hyperlink ref="D16" r:id="rId2" display="https://pt.wikipedia.org/wiki/Dinheiro_circulante#cite_note-fedM3disc-15"/>
    <hyperlink ref="D18" r:id="rId3" tooltip="Multiplicador bancário" display="https://pt.wikipedia.org/wiki/Multiplicador_banc%C3%A1rio"/>
  </hyperlink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F119">
      <selection activeCell="F139" sqref="F139"/>
    </sheetView>
  </sheetViews>
  <sheetFormatPr defaultColWidth="11.421875" defaultRowHeight="12.75"/>
  <sheetData>
    <row r="1" spans="1:17" ht="15.75">
      <c r="A1" s="275" t="s">
        <v>298</v>
      </c>
      <c r="B1" s="275"/>
      <c r="C1" s="275"/>
      <c r="D1" s="275"/>
      <c r="E1" s="275"/>
      <c r="F1" s="275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30">
      <c r="A2" s="148" t="s">
        <v>299</v>
      </c>
      <c r="B2" s="148" t="s">
        <v>300</v>
      </c>
      <c r="C2" s="148" t="s">
        <v>301</v>
      </c>
      <c r="D2" s="148" t="s">
        <v>302</v>
      </c>
      <c r="E2" s="148" t="s">
        <v>303</v>
      </c>
      <c r="F2" s="148" t="s">
        <v>304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5.75">
      <c r="A3" s="148" t="s">
        <v>305</v>
      </c>
      <c r="B3" s="149">
        <v>4.5</v>
      </c>
      <c r="C3" s="149">
        <v>5.63</v>
      </c>
      <c r="D3" s="149">
        <v>2.5</v>
      </c>
      <c r="E3" s="149">
        <v>6.5</v>
      </c>
      <c r="F3" s="150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5.75">
      <c r="A4" s="148" t="s">
        <v>306</v>
      </c>
      <c r="B4" s="149">
        <v>4.5</v>
      </c>
      <c r="C4" s="149">
        <v>5.91</v>
      </c>
      <c r="D4" s="149">
        <v>2.5</v>
      </c>
      <c r="E4" s="149">
        <v>6.5</v>
      </c>
      <c r="F4" s="150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5.75">
      <c r="A5" s="148" t="s">
        <v>307</v>
      </c>
      <c r="B5" s="149">
        <v>4.5</v>
      </c>
      <c r="C5" s="149">
        <v>5.99</v>
      </c>
      <c r="D5" s="149">
        <v>2.5</v>
      </c>
      <c r="E5" s="149">
        <v>6.5</v>
      </c>
      <c r="F5" s="150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5.75">
      <c r="A6" s="148" t="s">
        <v>308</v>
      </c>
      <c r="B6" s="149">
        <v>4.5</v>
      </c>
      <c r="C6" s="149">
        <v>6.01</v>
      </c>
      <c r="D6" s="149">
        <v>2.5</v>
      </c>
      <c r="E6" s="149">
        <v>6.5</v>
      </c>
      <c r="F6" s="150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t="15.75">
      <c r="A7" s="148" t="s">
        <v>309</v>
      </c>
      <c r="B7" s="149">
        <v>4.5</v>
      </c>
      <c r="C7" s="149">
        <v>6.3</v>
      </c>
      <c r="D7" s="149">
        <v>2.5</v>
      </c>
      <c r="E7" s="149">
        <v>6.5</v>
      </c>
      <c r="F7" s="150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ht="15.75">
      <c r="A8" s="148" t="s">
        <v>310</v>
      </c>
      <c r="B8" s="149">
        <v>4.5</v>
      </c>
      <c r="C8" s="149">
        <v>6.51</v>
      </c>
      <c r="D8" s="149">
        <v>2.5</v>
      </c>
      <c r="E8" s="149">
        <v>6.5</v>
      </c>
      <c r="F8" s="150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.75">
      <c r="A9" s="148" t="s">
        <v>311</v>
      </c>
      <c r="B9" s="149">
        <v>4.5</v>
      </c>
      <c r="C9" s="149">
        <v>6.55</v>
      </c>
      <c r="D9" s="149">
        <v>2.5</v>
      </c>
      <c r="E9" s="149">
        <v>6.5</v>
      </c>
      <c r="F9" s="150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5.75">
      <c r="A10" s="148" t="s">
        <v>312</v>
      </c>
      <c r="B10" s="149">
        <v>4.5</v>
      </c>
      <c r="C10" s="149">
        <v>6.71</v>
      </c>
      <c r="D10" s="149">
        <v>2.5</v>
      </c>
      <c r="E10" s="149">
        <v>6.5</v>
      </c>
      <c r="F10" s="150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148" t="s">
        <v>313</v>
      </c>
      <c r="B11" s="149">
        <v>4.5</v>
      </c>
      <c r="C11" s="149">
        <v>6.87</v>
      </c>
      <c r="D11" s="149">
        <v>2.5</v>
      </c>
      <c r="E11" s="149">
        <v>6.5</v>
      </c>
      <c r="F11" s="150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>
      <c r="A12" s="148" t="s">
        <v>314</v>
      </c>
      <c r="B12" s="149">
        <v>4.5</v>
      </c>
      <c r="C12" s="149">
        <v>7.23</v>
      </c>
      <c r="D12" s="149">
        <v>2.5</v>
      </c>
      <c r="E12" s="149">
        <v>6.5</v>
      </c>
      <c r="F12" s="15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5.75">
      <c r="A13" s="148" t="s">
        <v>315</v>
      </c>
      <c r="B13" s="149">
        <v>4.5</v>
      </c>
      <c r="C13" s="149">
        <v>7.31</v>
      </c>
      <c r="D13" s="149">
        <v>2.5</v>
      </c>
      <c r="E13" s="149">
        <v>6.5</v>
      </c>
      <c r="F13" s="150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ht="15.75">
      <c r="A14" s="148" t="s">
        <v>316</v>
      </c>
      <c r="B14" s="149">
        <v>4.5</v>
      </c>
      <c r="C14" s="149">
        <v>6.97</v>
      </c>
      <c r="D14" s="149">
        <v>2.5</v>
      </c>
      <c r="E14" s="149">
        <v>6.5</v>
      </c>
      <c r="F14" s="150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>
      <c r="A15" s="148" t="s">
        <v>317</v>
      </c>
      <c r="B15" s="149">
        <v>4.5</v>
      </c>
      <c r="C15" s="149">
        <v>6.64</v>
      </c>
      <c r="D15" s="149">
        <v>2.5</v>
      </c>
      <c r="E15" s="149">
        <v>6.5</v>
      </c>
      <c r="F15" s="150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5.75">
      <c r="A16" s="148" t="s">
        <v>318</v>
      </c>
      <c r="B16" s="149">
        <v>4.5</v>
      </c>
      <c r="C16" s="149">
        <v>6.5</v>
      </c>
      <c r="D16" s="149">
        <v>2.5</v>
      </c>
      <c r="E16" s="149">
        <v>6.5</v>
      </c>
      <c r="F16" s="150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5.75">
      <c r="A17" s="148" t="s">
        <v>319</v>
      </c>
      <c r="B17" s="149">
        <v>4.5</v>
      </c>
      <c r="C17" s="149">
        <v>6.22</v>
      </c>
      <c r="D17" s="149">
        <v>2.5</v>
      </c>
      <c r="E17" s="149">
        <v>6.5</v>
      </c>
      <c r="F17" s="150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.75">
      <c r="A18" s="148" t="s">
        <v>320</v>
      </c>
      <c r="B18" s="149">
        <v>4.5</v>
      </c>
      <c r="C18" s="149">
        <v>5.85</v>
      </c>
      <c r="D18" s="149">
        <v>2.5</v>
      </c>
      <c r="E18" s="149">
        <v>6.5</v>
      </c>
      <c r="F18" s="150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5.75">
      <c r="A19" s="148" t="s">
        <v>321</v>
      </c>
      <c r="B19" s="149">
        <v>4.5</v>
      </c>
      <c r="C19" s="149">
        <v>5.24</v>
      </c>
      <c r="D19" s="149">
        <v>2.5</v>
      </c>
      <c r="E19" s="149">
        <v>6.5</v>
      </c>
      <c r="F19" s="150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.75">
      <c r="A20" s="148" t="s">
        <v>322</v>
      </c>
      <c r="B20" s="149">
        <v>4.5</v>
      </c>
      <c r="C20" s="149">
        <v>5.1</v>
      </c>
      <c r="D20" s="149">
        <v>2.5</v>
      </c>
      <c r="E20" s="149">
        <v>6.5</v>
      </c>
      <c r="F20" s="150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15.75">
      <c r="A21" s="148" t="s">
        <v>323</v>
      </c>
      <c r="B21" s="149">
        <v>4.5</v>
      </c>
      <c r="C21" s="149">
        <v>4.99</v>
      </c>
      <c r="D21" s="149">
        <v>2.5</v>
      </c>
      <c r="E21" s="149">
        <v>6.5</v>
      </c>
      <c r="F21" s="150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75">
      <c r="A22" s="148" t="s">
        <v>324</v>
      </c>
      <c r="B22" s="149">
        <v>4.5</v>
      </c>
      <c r="C22" s="149">
        <v>4.92</v>
      </c>
      <c r="D22" s="149">
        <v>2.5</v>
      </c>
      <c r="E22" s="149">
        <v>6.5</v>
      </c>
      <c r="F22" s="150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15.75">
      <c r="A23" s="148" t="s">
        <v>325</v>
      </c>
      <c r="B23" s="149">
        <v>4.5</v>
      </c>
      <c r="C23" s="149">
        <v>5.2</v>
      </c>
      <c r="D23" s="149">
        <v>2.5</v>
      </c>
      <c r="E23" s="149">
        <v>6.5</v>
      </c>
      <c r="F23" s="150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5.75">
      <c r="A24" s="148" t="s">
        <v>326</v>
      </c>
      <c r="B24" s="149">
        <v>4.5</v>
      </c>
      <c r="C24" s="149">
        <v>5.24</v>
      </c>
      <c r="D24" s="149">
        <v>2.5</v>
      </c>
      <c r="E24" s="149">
        <v>6.5</v>
      </c>
      <c r="F24" s="150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15.75">
      <c r="A25" s="148" t="s">
        <v>327</v>
      </c>
      <c r="B25" s="149">
        <v>4.5</v>
      </c>
      <c r="C25" s="149">
        <v>5.28</v>
      </c>
      <c r="D25" s="149">
        <v>2.5</v>
      </c>
      <c r="E25" s="149">
        <v>6.5</v>
      </c>
      <c r="F25" s="150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.75">
      <c r="A26" s="148" t="s">
        <v>328</v>
      </c>
      <c r="B26" s="149">
        <v>4.5</v>
      </c>
      <c r="C26" s="149">
        <v>5.45</v>
      </c>
      <c r="D26" s="149">
        <v>2.5</v>
      </c>
      <c r="E26" s="149">
        <v>6.5</v>
      </c>
      <c r="F26" s="150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.75">
      <c r="A27" s="148" t="s">
        <v>329</v>
      </c>
      <c r="B27" s="149">
        <v>4.5</v>
      </c>
      <c r="C27" s="149">
        <v>5.53</v>
      </c>
      <c r="D27" s="149">
        <v>2.5</v>
      </c>
      <c r="E27" s="149">
        <v>6.5</v>
      </c>
      <c r="F27" s="150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5.75">
      <c r="A28" s="148" t="s">
        <v>330</v>
      </c>
      <c r="B28" s="149">
        <v>4.5</v>
      </c>
      <c r="C28" s="149">
        <v>5.84</v>
      </c>
      <c r="D28" s="149">
        <v>2.5</v>
      </c>
      <c r="E28" s="149">
        <v>6.5</v>
      </c>
      <c r="F28" s="150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5.75">
      <c r="A29" s="148" t="s">
        <v>331</v>
      </c>
      <c r="B29" s="149">
        <v>4.5</v>
      </c>
      <c r="C29" s="149">
        <v>6.15</v>
      </c>
      <c r="D29" s="149">
        <v>2.5</v>
      </c>
      <c r="E29" s="149">
        <v>6.5</v>
      </c>
      <c r="F29" s="15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ht="15.75">
      <c r="A30" s="148" t="s">
        <v>332</v>
      </c>
      <c r="B30" s="149">
        <v>4.5</v>
      </c>
      <c r="C30" s="149">
        <v>6.31</v>
      </c>
      <c r="D30" s="149">
        <v>2.5</v>
      </c>
      <c r="E30" s="149">
        <v>6.5</v>
      </c>
      <c r="F30" s="150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5.75">
      <c r="A31" s="148" t="s">
        <v>333</v>
      </c>
      <c r="B31" s="149">
        <v>4.5</v>
      </c>
      <c r="C31" s="149">
        <v>6.59</v>
      </c>
      <c r="D31" s="149">
        <v>2.5</v>
      </c>
      <c r="E31" s="149">
        <v>6.5</v>
      </c>
      <c r="F31" s="150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ht="15.75">
      <c r="A32" s="148" t="s">
        <v>334</v>
      </c>
      <c r="B32" s="149">
        <v>4.5</v>
      </c>
      <c r="C32" s="149">
        <v>6.49</v>
      </c>
      <c r="D32" s="149">
        <v>2.5</v>
      </c>
      <c r="E32" s="149">
        <v>6.5</v>
      </c>
      <c r="F32" s="150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ht="15.75">
      <c r="A33" s="148" t="s">
        <v>335</v>
      </c>
      <c r="B33" s="149">
        <v>4.5</v>
      </c>
      <c r="C33" s="149">
        <v>6.5</v>
      </c>
      <c r="D33" s="149">
        <v>2.5</v>
      </c>
      <c r="E33" s="149">
        <v>6.5</v>
      </c>
      <c r="F33" s="150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15.75">
      <c r="A34" s="148" t="s">
        <v>336</v>
      </c>
      <c r="B34" s="149">
        <v>4.5</v>
      </c>
      <c r="C34" s="149">
        <v>6.7</v>
      </c>
      <c r="D34" s="149">
        <v>2.5</v>
      </c>
      <c r="E34" s="149">
        <v>6.5</v>
      </c>
      <c r="F34" s="15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ht="15.75">
      <c r="A35" s="148" t="s">
        <v>337</v>
      </c>
      <c r="B35" s="149">
        <v>4.5</v>
      </c>
      <c r="C35" s="149">
        <v>6.27</v>
      </c>
      <c r="D35" s="149">
        <v>2.5</v>
      </c>
      <c r="E35" s="149">
        <v>6.5</v>
      </c>
      <c r="F35" s="15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5.75">
      <c r="A36" s="148" t="s">
        <v>338</v>
      </c>
      <c r="B36" s="149">
        <v>4.5</v>
      </c>
      <c r="C36" s="149">
        <v>6.09</v>
      </c>
      <c r="D36" s="149">
        <v>2.5</v>
      </c>
      <c r="E36" s="149">
        <v>6.5</v>
      </c>
      <c r="F36" s="150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ht="15.75">
      <c r="A37" s="148" t="s">
        <v>339</v>
      </c>
      <c r="B37" s="149">
        <v>4.5</v>
      </c>
      <c r="C37" s="149">
        <v>5.86</v>
      </c>
      <c r="D37" s="149">
        <v>2.5</v>
      </c>
      <c r="E37" s="149">
        <v>6.5</v>
      </c>
      <c r="F37" s="150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</row>
    <row r="38" spans="1:17" ht="15.75">
      <c r="A38" s="148" t="s">
        <v>340</v>
      </c>
      <c r="B38" s="149">
        <v>4.5</v>
      </c>
      <c r="C38" s="149">
        <v>5.84</v>
      </c>
      <c r="D38" s="149">
        <v>2.5</v>
      </c>
      <c r="E38" s="149">
        <v>6.5</v>
      </c>
      <c r="F38" s="150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5.75">
      <c r="A39" s="148" t="s">
        <v>341</v>
      </c>
      <c r="B39" s="149">
        <v>4.5</v>
      </c>
      <c r="C39" s="149">
        <v>5.77</v>
      </c>
      <c r="D39" s="149">
        <v>2.5</v>
      </c>
      <c r="E39" s="149">
        <v>6.5</v>
      </c>
      <c r="F39" s="150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5.75">
      <c r="A40" s="148" t="s">
        <v>342</v>
      </c>
      <c r="B40" s="149">
        <v>4.5</v>
      </c>
      <c r="C40" s="149">
        <v>5.91</v>
      </c>
      <c r="D40" s="149">
        <v>2.5</v>
      </c>
      <c r="E40" s="149">
        <v>6.5</v>
      </c>
      <c r="F40" s="150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15.75">
      <c r="A41" s="148" t="s">
        <v>343</v>
      </c>
      <c r="B41" s="149">
        <v>4.5</v>
      </c>
      <c r="C41" s="149">
        <v>5.59</v>
      </c>
      <c r="D41" s="149">
        <v>2.5</v>
      </c>
      <c r="E41" s="149">
        <v>6.5</v>
      </c>
      <c r="F41" s="150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15.75">
      <c r="A42" s="148" t="s">
        <v>344</v>
      </c>
      <c r="B42" s="149">
        <v>4.5</v>
      </c>
      <c r="C42" s="149">
        <v>5.68</v>
      </c>
      <c r="D42" s="149">
        <v>2.5</v>
      </c>
      <c r="E42" s="149">
        <v>6.5</v>
      </c>
      <c r="F42" s="150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15.75">
      <c r="A43" s="148" t="s">
        <v>345</v>
      </c>
      <c r="B43" s="149">
        <v>4.5</v>
      </c>
      <c r="C43" s="149">
        <v>6.15</v>
      </c>
      <c r="D43" s="149">
        <v>2.5</v>
      </c>
      <c r="E43" s="149">
        <v>6.5</v>
      </c>
      <c r="F43" s="150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15.75">
      <c r="A44" s="148" t="s">
        <v>346</v>
      </c>
      <c r="B44" s="149">
        <v>4.5</v>
      </c>
      <c r="C44" s="149">
        <v>6.28</v>
      </c>
      <c r="D44" s="149">
        <v>2.5</v>
      </c>
      <c r="E44" s="149">
        <v>6.5</v>
      </c>
      <c r="F44" s="150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15.75">
      <c r="A45" s="148" t="s">
        <v>347</v>
      </c>
      <c r="B45" s="149">
        <v>4.5</v>
      </c>
      <c r="C45" s="149">
        <v>6.37</v>
      </c>
      <c r="D45" s="149">
        <v>2.5</v>
      </c>
      <c r="E45" s="149">
        <v>6.5</v>
      </c>
      <c r="F45" s="150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15.75">
      <c r="A46" s="148" t="s">
        <v>348</v>
      </c>
      <c r="B46" s="149">
        <v>4.5</v>
      </c>
      <c r="C46" s="149">
        <v>6.52</v>
      </c>
      <c r="D46" s="149">
        <v>2.5</v>
      </c>
      <c r="E46" s="149">
        <v>6.5</v>
      </c>
      <c r="F46" s="150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5.75">
      <c r="A47" s="148" t="s">
        <v>349</v>
      </c>
      <c r="B47" s="149">
        <v>4.5</v>
      </c>
      <c r="C47" s="149">
        <v>6.5</v>
      </c>
      <c r="D47" s="149">
        <v>2.5</v>
      </c>
      <c r="E47" s="149">
        <v>6.5</v>
      </c>
      <c r="F47" s="150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ht="15.75">
      <c r="A48" s="148" t="s">
        <v>350</v>
      </c>
      <c r="B48" s="149">
        <v>4.5</v>
      </c>
      <c r="C48" s="149">
        <v>6.51</v>
      </c>
      <c r="D48" s="149">
        <v>2.5</v>
      </c>
      <c r="E48" s="149">
        <v>6.5</v>
      </c>
      <c r="F48" s="150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  <row r="49" spans="1:17" ht="15.75">
      <c r="A49" s="148" t="s">
        <v>351</v>
      </c>
      <c r="B49" s="149">
        <v>4.5</v>
      </c>
      <c r="C49" s="149">
        <v>6.75</v>
      </c>
      <c r="D49" s="149">
        <v>2.5</v>
      </c>
      <c r="E49" s="149">
        <v>6.5</v>
      </c>
      <c r="F49" s="150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7" ht="15.75">
      <c r="A50" s="148" t="s">
        <v>352</v>
      </c>
      <c r="B50" s="149">
        <v>4.5</v>
      </c>
      <c r="C50" s="149">
        <v>6.59</v>
      </c>
      <c r="D50" s="149">
        <v>2.5</v>
      </c>
      <c r="E50" s="149">
        <v>6.5</v>
      </c>
      <c r="F50" s="150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 ht="15.75">
      <c r="A51" s="148" t="s">
        <v>353</v>
      </c>
      <c r="B51" s="149">
        <v>4.5</v>
      </c>
      <c r="C51" s="149">
        <v>6.56</v>
      </c>
      <c r="D51" s="149">
        <v>2.5</v>
      </c>
      <c r="E51" s="149">
        <v>6.5</v>
      </c>
      <c r="F51" s="150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ht="15.75">
      <c r="A52" s="148" t="s">
        <v>354</v>
      </c>
      <c r="B52" s="149">
        <v>4.5</v>
      </c>
      <c r="C52" s="149">
        <v>6.41</v>
      </c>
      <c r="D52" s="149">
        <v>2.5</v>
      </c>
      <c r="E52" s="149">
        <v>6.5</v>
      </c>
      <c r="F52" s="150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ht="15.75">
      <c r="A53" s="148" t="s">
        <v>355</v>
      </c>
      <c r="B53" s="149">
        <v>4.5</v>
      </c>
      <c r="C53" s="149">
        <v>7.14</v>
      </c>
      <c r="D53" s="149">
        <v>2.5</v>
      </c>
      <c r="E53" s="149">
        <v>6.5</v>
      </c>
      <c r="F53" s="150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 ht="15.75">
      <c r="A54" s="148" t="s">
        <v>356</v>
      </c>
      <c r="B54" s="149">
        <v>4.5</v>
      </c>
      <c r="C54" s="149">
        <v>7.7</v>
      </c>
      <c r="D54" s="149">
        <v>2.5</v>
      </c>
      <c r="E54" s="149">
        <v>6.5</v>
      </c>
      <c r="F54" s="150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15.75">
      <c r="A55" s="148" t="s">
        <v>357</v>
      </c>
      <c r="B55" s="149">
        <v>4.5</v>
      </c>
      <c r="C55" s="149">
        <v>8.13</v>
      </c>
      <c r="D55" s="149">
        <v>2.5</v>
      </c>
      <c r="E55" s="149">
        <v>6.5</v>
      </c>
      <c r="F55" s="150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.75">
      <c r="A56" s="148" t="s">
        <v>358</v>
      </c>
      <c r="B56" s="149">
        <v>4.5</v>
      </c>
      <c r="C56" s="149">
        <v>8.17</v>
      </c>
      <c r="D56" s="149">
        <v>2.5</v>
      </c>
      <c r="E56" s="149">
        <v>6.5</v>
      </c>
      <c r="F56" s="150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ht="15.75">
      <c r="A57" s="148" t="s">
        <v>359</v>
      </c>
      <c r="B57" s="149">
        <v>4.5</v>
      </c>
      <c r="C57" s="149">
        <v>8.47</v>
      </c>
      <c r="D57" s="149">
        <v>2.5</v>
      </c>
      <c r="E57" s="149">
        <v>6.5</v>
      </c>
      <c r="F57" s="150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 ht="15.75">
      <c r="A58" s="148" t="s">
        <v>360</v>
      </c>
      <c r="B58" s="149">
        <v>4.5</v>
      </c>
      <c r="C58" s="149">
        <v>8.89</v>
      </c>
      <c r="D58" s="149">
        <v>2.5</v>
      </c>
      <c r="E58" s="149">
        <v>6.5</v>
      </c>
      <c r="F58" s="150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 ht="15.75">
      <c r="A59" s="148" t="s">
        <v>361</v>
      </c>
      <c r="B59" s="149">
        <v>4.5</v>
      </c>
      <c r="C59" s="149">
        <v>9.56</v>
      </c>
      <c r="D59" s="149">
        <v>2.5</v>
      </c>
      <c r="E59" s="149">
        <v>6.5</v>
      </c>
      <c r="F59" s="15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 ht="15.75">
      <c r="A60" s="148" t="s">
        <v>362</v>
      </c>
      <c r="B60" s="149">
        <v>4.5</v>
      </c>
      <c r="C60" s="149">
        <v>9.53</v>
      </c>
      <c r="D60" s="149">
        <v>2.5</v>
      </c>
      <c r="E60" s="149">
        <v>6.5</v>
      </c>
      <c r="F60" s="150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1" spans="1:17" ht="15.75">
      <c r="A61" s="148" t="s">
        <v>363</v>
      </c>
      <c r="B61" s="149">
        <v>4.5</v>
      </c>
      <c r="C61" s="149">
        <v>9.49</v>
      </c>
      <c r="D61" s="149">
        <v>2.5</v>
      </c>
      <c r="E61" s="149">
        <v>6.5</v>
      </c>
      <c r="F61" s="150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15.75">
      <c r="A62" s="148" t="s">
        <v>364</v>
      </c>
      <c r="B62" s="149">
        <v>4.5</v>
      </c>
      <c r="C62" s="149">
        <v>9.93</v>
      </c>
      <c r="D62" s="149">
        <v>2.5</v>
      </c>
      <c r="E62" s="149">
        <v>6.5</v>
      </c>
      <c r="F62" s="150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5.75">
      <c r="A63" s="148" t="s">
        <v>365</v>
      </c>
      <c r="B63" s="149">
        <v>4.5</v>
      </c>
      <c r="C63" s="149">
        <v>10.48</v>
      </c>
      <c r="D63" s="149">
        <v>2.5</v>
      </c>
      <c r="E63" s="149">
        <v>6.5</v>
      </c>
      <c r="F63" s="150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 ht="15.75">
      <c r="A64" s="148" t="s">
        <v>366</v>
      </c>
      <c r="B64" s="149">
        <v>4.5</v>
      </c>
      <c r="C64" s="149">
        <v>10.67</v>
      </c>
      <c r="D64" s="149">
        <v>2.5</v>
      </c>
      <c r="E64" s="149">
        <v>6.5</v>
      </c>
      <c r="F64" s="150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 ht="15.75">
      <c r="A65" s="148" t="s">
        <v>367</v>
      </c>
      <c r="B65" s="149">
        <v>4.5</v>
      </c>
      <c r="C65" s="149">
        <v>10.71</v>
      </c>
      <c r="D65" s="149">
        <v>2.5</v>
      </c>
      <c r="E65" s="149">
        <v>6.5</v>
      </c>
      <c r="F65" s="15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 ht="15.75">
      <c r="A66" s="148" t="s">
        <v>368</v>
      </c>
      <c r="B66" s="149">
        <v>4.5</v>
      </c>
      <c r="C66" s="149">
        <v>10.36</v>
      </c>
      <c r="D66" s="149">
        <v>2.5</v>
      </c>
      <c r="E66" s="149">
        <v>6.5</v>
      </c>
      <c r="F66" s="150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</row>
    <row r="67" spans="1:17" ht="15.75">
      <c r="A67" s="148" t="s">
        <v>369</v>
      </c>
      <c r="B67" s="149">
        <v>4.5</v>
      </c>
      <c r="C67" s="149">
        <v>9.39</v>
      </c>
      <c r="D67" s="149">
        <v>2.5</v>
      </c>
      <c r="E67" s="149">
        <v>6.5</v>
      </c>
      <c r="F67" s="150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 ht="15.75">
      <c r="A68" s="148" t="s">
        <v>370</v>
      </c>
      <c r="B68" s="149">
        <v>4.5</v>
      </c>
      <c r="C68" s="149">
        <v>9.28</v>
      </c>
      <c r="D68" s="149">
        <v>2.5</v>
      </c>
      <c r="E68" s="149">
        <v>6.5</v>
      </c>
      <c r="F68" s="150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ht="15.75">
      <c r="A69" s="148" t="s">
        <v>371</v>
      </c>
      <c r="B69" s="149">
        <v>4.5</v>
      </c>
      <c r="C69" s="149">
        <v>9.32</v>
      </c>
      <c r="D69" s="149">
        <v>2.5</v>
      </c>
      <c r="E69" s="149">
        <v>6.5</v>
      </c>
      <c r="F69" s="150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 ht="15.75">
      <c r="A70" s="148" t="s">
        <v>372</v>
      </c>
      <c r="B70" s="149">
        <v>4.5</v>
      </c>
      <c r="C70" s="149">
        <v>8.84</v>
      </c>
      <c r="D70" s="149">
        <v>2.5</v>
      </c>
      <c r="E70" s="149">
        <v>6.5</v>
      </c>
      <c r="F70" s="150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15.75">
      <c r="A71" s="148" t="s">
        <v>373</v>
      </c>
      <c r="B71" s="149">
        <v>4.5</v>
      </c>
      <c r="C71" s="149">
        <v>8.74</v>
      </c>
      <c r="D71" s="149">
        <v>2.5</v>
      </c>
      <c r="E71" s="149">
        <v>6.5</v>
      </c>
      <c r="F71" s="150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ht="15.75">
      <c r="A72" s="148" t="s">
        <v>374</v>
      </c>
      <c r="B72" s="149">
        <v>4.5</v>
      </c>
      <c r="C72" s="149">
        <v>8.97</v>
      </c>
      <c r="D72" s="149">
        <v>2.5</v>
      </c>
      <c r="E72" s="149">
        <v>6.5</v>
      </c>
      <c r="F72" s="150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</row>
    <row r="73" spans="1:17" ht="15.75">
      <c r="A73" s="148" t="s">
        <v>375</v>
      </c>
      <c r="B73" s="149">
        <v>4.5</v>
      </c>
      <c r="C73" s="149">
        <v>8.48</v>
      </c>
      <c r="D73" s="149">
        <v>2.5</v>
      </c>
      <c r="E73" s="149">
        <v>6.5</v>
      </c>
      <c r="F73" s="150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</row>
    <row r="74" spans="1:17" ht="15.75">
      <c r="A74" s="148" t="s">
        <v>376</v>
      </c>
      <c r="B74" s="149">
        <v>4.5</v>
      </c>
      <c r="C74" s="149">
        <v>7.87</v>
      </c>
      <c r="D74" s="149">
        <v>2.5</v>
      </c>
      <c r="E74" s="149">
        <v>6.5</v>
      </c>
      <c r="F74" s="150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</row>
    <row r="75" spans="1:17" ht="15.75">
      <c r="A75" s="148" t="s">
        <v>377</v>
      </c>
      <c r="B75" s="149">
        <v>4.5</v>
      </c>
      <c r="C75" s="149">
        <v>6.99</v>
      </c>
      <c r="D75" s="149">
        <v>2.5</v>
      </c>
      <c r="E75" s="149">
        <v>6.5</v>
      </c>
      <c r="F75" s="15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</row>
    <row r="76" spans="1:17" ht="15.75">
      <c r="A76" s="148" t="s">
        <v>378</v>
      </c>
      <c r="B76" s="149">
        <v>4.5</v>
      </c>
      <c r="C76" s="149">
        <v>6.29</v>
      </c>
      <c r="D76" s="149">
        <v>2.5</v>
      </c>
      <c r="E76" s="149">
        <v>6.5</v>
      </c>
      <c r="F76" s="150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</row>
    <row r="77" spans="1:17" ht="15.75">
      <c r="A77" s="148" t="s">
        <v>379</v>
      </c>
      <c r="B77" s="149">
        <v>4.5</v>
      </c>
      <c r="C77" s="149">
        <v>5.35</v>
      </c>
      <c r="D77" s="149">
        <v>3</v>
      </c>
      <c r="E77" s="149">
        <v>6</v>
      </c>
      <c r="F77" s="150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</row>
    <row r="78" spans="1:17" ht="15.75">
      <c r="A78" s="148" t="s">
        <v>380</v>
      </c>
      <c r="B78" s="149">
        <v>4.5</v>
      </c>
      <c r="C78" s="149">
        <v>4.76</v>
      </c>
      <c r="D78" s="149">
        <v>3</v>
      </c>
      <c r="E78" s="149">
        <v>6</v>
      </c>
      <c r="F78" s="150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</row>
    <row r="79" spans="1:17" ht="15.75">
      <c r="A79" s="148" t="s">
        <v>381</v>
      </c>
      <c r="B79" s="149">
        <v>4.5</v>
      </c>
      <c r="C79" s="149">
        <v>4.57</v>
      </c>
      <c r="D79" s="149">
        <v>3</v>
      </c>
      <c r="E79" s="149">
        <v>6</v>
      </c>
      <c r="F79" s="150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15.75">
      <c r="A80" s="148" t="s">
        <v>382</v>
      </c>
      <c r="B80" s="149">
        <v>4.5</v>
      </c>
      <c r="C80" s="149">
        <v>4.08</v>
      </c>
      <c r="D80" s="149">
        <v>3</v>
      </c>
      <c r="E80" s="149">
        <v>6</v>
      </c>
      <c r="F80" s="150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</row>
    <row r="81" spans="1:17" ht="15.75">
      <c r="A81" s="148" t="s">
        <v>383</v>
      </c>
      <c r="B81" s="149">
        <v>4.5</v>
      </c>
      <c r="C81" s="149">
        <v>3.6</v>
      </c>
      <c r="D81" s="149">
        <v>3</v>
      </c>
      <c r="E81" s="149">
        <v>6</v>
      </c>
      <c r="F81" s="150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</row>
    <row r="82" spans="1:17" ht="15.75">
      <c r="A82" s="148" t="s">
        <v>384</v>
      </c>
      <c r="B82" s="149">
        <v>4.5</v>
      </c>
      <c r="C82" s="149">
        <v>3</v>
      </c>
      <c r="D82" s="149">
        <v>3</v>
      </c>
      <c r="E82" s="149">
        <v>6</v>
      </c>
      <c r="F82" s="150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</row>
    <row r="83" spans="1:17" ht="15.75">
      <c r="A83" s="148" t="s">
        <v>385</v>
      </c>
      <c r="B83" s="149">
        <v>4.5</v>
      </c>
      <c r="C83" s="149">
        <v>2.71</v>
      </c>
      <c r="D83" s="149">
        <v>3</v>
      </c>
      <c r="E83" s="149">
        <v>6</v>
      </c>
      <c r="F83" s="150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</row>
    <row r="84" spans="1:17" ht="15.75">
      <c r="A84" s="148" t="s">
        <v>386</v>
      </c>
      <c r="B84" s="149">
        <v>4.5</v>
      </c>
      <c r="C84" s="149">
        <v>2.46</v>
      </c>
      <c r="D84" s="149">
        <v>3</v>
      </c>
      <c r="E84" s="149">
        <v>6</v>
      </c>
      <c r="F84" s="150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</row>
    <row r="85" spans="1:17" ht="15.75">
      <c r="A85" s="148" t="s">
        <v>387</v>
      </c>
      <c r="B85" s="149">
        <v>4.5</v>
      </c>
      <c r="C85" s="149">
        <v>2.54</v>
      </c>
      <c r="D85" s="149">
        <v>3</v>
      </c>
      <c r="E85" s="149">
        <v>6</v>
      </c>
      <c r="F85" s="150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</row>
    <row r="86" spans="1:17" ht="15.75">
      <c r="A86" s="148" t="s">
        <v>388</v>
      </c>
      <c r="B86" s="149">
        <v>4.5</v>
      </c>
      <c r="C86" s="149">
        <v>2.7</v>
      </c>
      <c r="D86" s="149">
        <v>3</v>
      </c>
      <c r="E86" s="149">
        <v>6</v>
      </c>
      <c r="F86" s="150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</row>
    <row r="87" spans="1:17" ht="15.75">
      <c r="A87" s="148" t="s">
        <v>389</v>
      </c>
      <c r="B87" s="149">
        <v>4.5</v>
      </c>
      <c r="C87" s="149">
        <v>2.8</v>
      </c>
      <c r="D87" s="149">
        <v>3</v>
      </c>
      <c r="E87" s="149">
        <v>6</v>
      </c>
      <c r="F87" s="150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</row>
    <row r="88" spans="1:17" ht="15.75">
      <c r="A88" s="148" t="s">
        <v>390</v>
      </c>
      <c r="B88" s="149">
        <v>4.5</v>
      </c>
      <c r="C88" s="149">
        <v>2.95</v>
      </c>
      <c r="D88" s="149">
        <v>3</v>
      </c>
      <c r="E88" s="149">
        <v>6</v>
      </c>
      <c r="F88" s="150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1:17" ht="15.75">
      <c r="A89" s="148" t="s">
        <v>391</v>
      </c>
      <c r="B89" s="149">
        <v>4.5</v>
      </c>
      <c r="C89" s="149">
        <v>2.86</v>
      </c>
      <c r="D89" s="149">
        <v>3</v>
      </c>
      <c r="E89" s="149">
        <v>6</v>
      </c>
      <c r="F89" s="150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</row>
    <row r="90" spans="1:17" ht="15.75">
      <c r="A90" s="148" t="s">
        <v>392</v>
      </c>
      <c r="B90" s="149">
        <v>4.5</v>
      </c>
      <c r="C90" s="149">
        <v>2.84</v>
      </c>
      <c r="D90" s="149">
        <v>3</v>
      </c>
      <c r="E90" s="149">
        <v>6</v>
      </c>
      <c r="F90" s="150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1:17" ht="15.75">
      <c r="A91" s="148" t="s">
        <v>393</v>
      </c>
      <c r="B91" s="149">
        <v>4.5</v>
      </c>
      <c r="C91" s="149">
        <v>2.68</v>
      </c>
      <c r="D91" s="149">
        <v>3</v>
      </c>
      <c r="E91" s="149">
        <v>6</v>
      </c>
      <c r="F91" s="150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</row>
    <row r="92" spans="1:17" ht="15.75">
      <c r="A92" s="148" t="s">
        <v>394</v>
      </c>
      <c r="B92" s="149">
        <v>4.5</v>
      </c>
      <c r="C92" s="149">
        <v>2.76</v>
      </c>
      <c r="D92" s="149">
        <v>3</v>
      </c>
      <c r="E92" s="149">
        <v>6</v>
      </c>
      <c r="F92" s="150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</row>
    <row r="93" spans="1:17" ht="15.75">
      <c r="A93" s="148" t="s">
        <v>395</v>
      </c>
      <c r="B93" s="149">
        <v>4.5</v>
      </c>
      <c r="C93" s="149">
        <v>2.86</v>
      </c>
      <c r="D93" s="149">
        <v>3</v>
      </c>
      <c r="E93" s="149">
        <v>6</v>
      </c>
      <c r="F93" s="150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1:17" ht="15.75">
      <c r="A94" s="148" t="s">
        <v>396</v>
      </c>
      <c r="B94" s="149">
        <v>4.5</v>
      </c>
      <c r="C94" s="149">
        <v>4.39</v>
      </c>
      <c r="D94" s="149">
        <v>3</v>
      </c>
      <c r="E94" s="149">
        <v>6</v>
      </c>
      <c r="F94" s="150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5" spans="1:17" ht="15.75">
      <c r="A95" s="148" t="s">
        <v>397</v>
      </c>
      <c r="B95" s="149">
        <v>4.5</v>
      </c>
      <c r="C95" s="149">
        <v>4.48</v>
      </c>
      <c r="D95" s="149">
        <v>3</v>
      </c>
      <c r="E95" s="149">
        <v>6</v>
      </c>
      <c r="F95" s="150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</row>
    <row r="96" spans="1:17" ht="15.75">
      <c r="A96" s="148" t="s">
        <v>398</v>
      </c>
      <c r="B96" s="149">
        <v>4.5</v>
      </c>
      <c r="C96" s="149">
        <v>4.19</v>
      </c>
      <c r="D96" s="149">
        <v>3</v>
      </c>
      <c r="E96" s="149">
        <v>6</v>
      </c>
      <c r="F96" s="150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</row>
    <row r="97" spans="1:17" ht="15.75">
      <c r="A97" s="148" t="s">
        <v>399</v>
      </c>
      <c r="B97" s="149">
        <v>4.5</v>
      </c>
      <c r="C97" s="149">
        <v>4.53</v>
      </c>
      <c r="D97" s="149">
        <v>3</v>
      </c>
      <c r="E97" s="149">
        <v>6</v>
      </c>
      <c r="F97" s="150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</row>
    <row r="98" spans="1:17" ht="15.75">
      <c r="A98" s="148" t="s">
        <v>400</v>
      </c>
      <c r="B98" s="149">
        <v>4.5</v>
      </c>
      <c r="C98" s="149">
        <v>4.56</v>
      </c>
      <c r="D98" s="149">
        <v>3</v>
      </c>
      <c r="E98" s="149">
        <v>6</v>
      </c>
      <c r="F98" s="150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</row>
    <row r="99" spans="1:17" ht="15.75">
      <c r="A99" s="148" t="s">
        <v>401</v>
      </c>
      <c r="B99" s="149">
        <v>4.5</v>
      </c>
      <c r="C99" s="149">
        <v>4.05</v>
      </c>
      <c r="D99" s="149">
        <v>3</v>
      </c>
      <c r="E99" s="149">
        <v>6</v>
      </c>
      <c r="F99" s="150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</row>
    <row r="100" spans="1:17" ht="15.75">
      <c r="A100" s="148" t="s">
        <v>402</v>
      </c>
      <c r="B100" s="149">
        <v>4.5</v>
      </c>
      <c r="C100" s="149">
        <v>3.75</v>
      </c>
      <c r="D100" s="149">
        <v>3</v>
      </c>
      <c r="E100" s="149">
        <v>6</v>
      </c>
      <c r="F100" s="150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</row>
    <row r="101" spans="1:17" ht="15.75">
      <c r="A101" s="148" t="s">
        <v>403</v>
      </c>
      <c r="B101" s="149">
        <v>4.25</v>
      </c>
      <c r="C101" s="149">
        <v>3.78</v>
      </c>
      <c r="D101" s="149">
        <v>2.75</v>
      </c>
      <c r="E101" s="149">
        <v>5.75</v>
      </c>
      <c r="F101" s="150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</row>
    <row r="102" spans="1:17" ht="15.75">
      <c r="A102" s="148" t="s">
        <v>404</v>
      </c>
      <c r="B102" s="149">
        <v>4.25</v>
      </c>
      <c r="C102" s="149">
        <v>3.89</v>
      </c>
      <c r="D102" s="149">
        <v>2.75</v>
      </c>
      <c r="E102" s="149">
        <v>5.75</v>
      </c>
      <c r="F102" s="150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</row>
    <row r="103" spans="1:17" ht="15.75">
      <c r="A103" s="148" t="s">
        <v>405</v>
      </c>
      <c r="B103" s="149">
        <v>4.25</v>
      </c>
      <c r="C103" s="149">
        <v>4.58</v>
      </c>
      <c r="D103" s="149">
        <v>2.75</v>
      </c>
      <c r="E103" s="149">
        <v>5.75</v>
      </c>
      <c r="F103" s="150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</row>
    <row r="104" spans="1:17" ht="15.75">
      <c r="A104" s="148" t="s">
        <v>406</v>
      </c>
      <c r="B104" s="149">
        <v>4.25</v>
      </c>
      <c r="C104" s="149">
        <v>4.94</v>
      </c>
      <c r="D104" s="149">
        <v>2.75</v>
      </c>
      <c r="E104" s="149">
        <v>5.75</v>
      </c>
      <c r="F104" s="150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</row>
    <row r="105" spans="1:17" ht="15.75">
      <c r="A105" s="148" t="s">
        <v>407</v>
      </c>
      <c r="B105" s="149">
        <v>4.25</v>
      </c>
      <c r="C105" s="149">
        <v>4.66</v>
      </c>
      <c r="D105" s="149">
        <v>2.75</v>
      </c>
      <c r="E105" s="149">
        <v>5.75</v>
      </c>
      <c r="F105" s="150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</row>
    <row r="106" spans="1:17" ht="15.75">
      <c r="A106" s="148" t="s">
        <v>408</v>
      </c>
      <c r="B106" s="149">
        <v>4.25</v>
      </c>
      <c r="C106" s="149">
        <v>3.37</v>
      </c>
      <c r="D106" s="149">
        <v>2.75</v>
      </c>
      <c r="E106" s="149">
        <v>5.75</v>
      </c>
      <c r="F106" s="150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</row>
    <row r="107" spans="1:17" ht="15.75">
      <c r="A107" s="148" t="s">
        <v>409</v>
      </c>
      <c r="B107" s="149">
        <v>4.25</v>
      </c>
      <c r="C107" s="149">
        <v>3.22</v>
      </c>
      <c r="D107" s="149">
        <v>2.75</v>
      </c>
      <c r="E107" s="149">
        <v>5.75</v>
      </c>
      <c r="F107" s="150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</row>
    <row r="108" spans="1:17" ht="15.75">
      <c r="A108" s="148" t="s">
        <v>410</v>
      </c>
      <c r="B108" s="149">
        <v>4.25</v>
      </c>
      <c r="C108" s="149">
        <v>3.43</v>
      </c>
      <c r="D108" s="149">
        <v>2.75</v>
      </c>
      <c r="E108" s="149">
        <v>5.75</v>
      </c>
      <c r="F108" s="150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</row>
    <row r="109" spans="1:17" ht="15.75">
      <c r="A109" s="148" t="s">
        <v>411</v>
      </c>
      <c r="B109" s="149">
        <v>4.25</v>
      </c>
      <c r="C109" s="149">
        <v>2.89</v>
      </c>
      <c r="D109" s="149">
        <v>2.75</v>
      </c>
      <c r="E109" s="149">
        <v>5.75</v>
      </c>
      <c r="F109" s="150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</row>
    <row r="110" spans="1:17" ht="15.75">
      <c r="A110" s="148" t="s">
        <v>412</v>
      </c>
      <c r="B110" s="149">
        <v>4.25</v>
      </c>
      <c r="C110" s="149">
        <v>2.54</v>
      </c>
      <c r="D110" s="149">
        <v>2.75</v>
      </c>
      <c r="E110" s="149">
        <v>5.75</v>
      </c>
      <c r="F110" s="150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</row>
    <row r="111" spans="1:17" ht="15.75">
      <c r="A111" s="148" t="s">
        <v>413</v>
      </c>
      <c r="B111" s="149">
        <v>4.25</v>
      </c>
      <c r="C111" s="149">
        <v>3.27</v>
      </c>
      <c r="D111" s="149">
        <v>2.75</v>
      </c>
      <c r="E111" s="149">
        <v>5.75</v>
      </c>
      <c r="F111" s="150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</row>
    <row r="112" spans="1:17" ht="15.75">
      <c r="A112" s="148" t="s">
        <v>414</v>
      </c>
      <c r="B112" s="149">
        <v>4.25</v>
      </c>
      <c r="C112" s="149">
        <v>4.31</v>
      </c>
      <c r="D112" s="149">
        <v>2.75</v>
      </c>
      <c r="E112" s="149">
        <v>5.75</v>
      </c>
      <c r="F112" s="150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</row>
    <row r="113" spans="1:17" ht="15.75">
      <c r="A113" s="148" t="s">
        <v>415</v>
      </c>
      <c r="B113" s="149">
        <v>4</v>
      </c>
      <c r="C113" s="149">
        <v>4.19</v>
      </c>
      <c r="D113" s="149">
        <v>2.5</v>
      </c>
      <c r="E113" s="149">
        <v>5.5</v>
      </c>
      <c r="F113" s="150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</row>
    <row r="114" spans="1:17" ht="15.75">
      <c r="A114" s="148" t="s">
        <v>416</v>
      </c>
      <c r="B114" s="149">
        <v>4</v>
      </c>
      <c r="C114" s="149">
        <v>4.01</v>
      </c>
      <c r="D114" s="149">
        <v>2.5</v>
      </c>
      <c r="E114" s="149">
        <v>5.5</v>
      </c>
      <c r="F114" s="150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</row>
    <row r="115" spans="1:17" ht="15.75">
      <c r="A115" s="148" t="s">
        <v>417</v>
      </c>
      <c r="B115" s="149">
        <v>4</v>
      </c>
      <c r="C115" s="149">
        <v>3.3</v>
      </c>
      <c r="D115" s="149">
        <v>2.5</v>
      </c>
      <c r="E115" s="149">
        <v>5.5</v>
      </c>
      <c r="F115" s="150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</row>
    <row r="116" spans="1:17" ht="15.75">
      <c r="A116" s="148" t="s">
        <v>418</v>
      </c>
      <c r="B116" s="149">
        <v>4</v>
      </c>
      <c r="C116" s="149">
        <v>2.4</v>
      </c>
      <c r="D116" s="149">
        <v>2.5</v>
      </c>
      <c r="E116" s="149">
        <v>5.5</v>
      </c>
      <c r="F116" s="150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</row>
    <row r="117" spans="1:17" ht="15.75">
      <c r="A117" s="148" t="s">
        <v>419</v>
      </c>
      <c r="B117" s="149">
        <v>4</v>
      </c>
      <c r="C117" s="149">
        <v>1.88</v>
      </c>
      <c r="D117" s="149">
        <v>2.5</v>
      </c>
      <c r="E117" s="149">
        <v>5.5</v>
      </c>
      <c r="F117" s="150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</row>
    <row r="118" spans="1:17" ht="25.5">
      <c r="A118" s="148" t="s">
        <v>420</v>
      </c>
      <c r="B118" s="149">
        <v>4</v>
      </c>
      <c r="C118" s="149">
        <v>2.13</v>
      </c>
      <c r="D118" s="149">
        <v>2.5</v>
      </c>
      <c r="E118" s="149">
        <v>5.5</v>
      </c>
      <c r="F118" s="150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1:17" ht="25.5">
      <c r="A119" s="148" t="s">
        <v>421</v>
      </c>
      <c r="B119" s="149">
        <v>4</v>
      </c>
      <c r="C119" s="149">
        <v>2.31</v>
      </c>
      <c r="D119" s="149">
        <v>2.5</v>
      </c>
      <c r="E119" s="149">
        <v>5.5</v>
      </c>
      <c r="F119" s="150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1:17" ht="25.5">
      <c r="A120" s="148" t="s">
        <v>422</v>
      </c>
      <c r="B120" s="149">
        <v>4</v>
      </c>
      <c r="C120" s="149">
        <v>2.44</v>
      </c>
      <c r="D120" s="149">
        <v>2.5</v>
      </c>
      <c r="E120" s="149">
        <v>5.5</v>
      </c>
      <c r="F120" s="150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</row>
    <row r="121" spans="1:17" ht="25.5">
      <c r="A121" s="148" t="s">
        <v>423</v>
      </c>
      <c r="B121" s="149">
        <v>4</v>
      </c>
      <c r="C121" s="149">
        <v>3.14</v>
      </c>
      <c r="D121" s="149">
        <v>2.5</v>
      </c>
      <c r="E121" s="149">
        <v>5.5</v>
      </c>
      <c r="F121" s="150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1:17" ht="25.5">
      <c r="A122" s="148" t="s">
        <v>424</v>
      </c>
      <c r="B122" s="149">
        <v>4</v>
      </c>
      <c r="C122" s="150"/>
      <c r="D122" s="149">
        <v>2.5</v>
      </c>
      <c r="E122" s="149">
        <v>5.5</v>
      </c>
      <c r="F122" s="149">
        <v>3.8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1:17" ht="25.5">
      <c r="A123" s="148" t="s">
        <v>425</v>
      </c>
      <c r="B123" s="149">
        <v>4</v>
      </c>
      <c r="C123" s="150"/>
      <c r="D123" s="149">
        <v>2.5</v>
      </c>
      <c r="E123" s="149">
        <v>5.5</v>
      </c>
      <c r="F123" s="149">
        <v>3.64</v>
      </c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1:17" ht="25.5">
      <c r="A124" s="148" t="s">
        <v>426</v>
      </c>
      <c r="B124" s="149">
        <v>4</v>
      </c>
      <c r="C124" s="150"/>
      <c r="D124" s="149">
        <v>2.5</v>
      </c>
      <c r="E124" s="149">
        <v>5.5</v>
      </c>
      <c r="F124" s="149">
        <v>2.98</v>
      </c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1:17" ht="25.5">
      <c r="A125" s="148" t="s">
        <v>427</v>
      </c>
      <c r="B125" s="149">
        <v>3.75</v>
      </c>
      <c r="C125" s="150"/>
      <c r="D125" s="149">
        <v>2.25</v>
      </c>
      <c r="E125" s="149">
        <v>5.25</v>
      </c>
      <c r="F125" s="149">
        <v>3.13</v>
      </c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</row>
    <row r="126" spans="1:17" ht="25.5">
      <c r="A126" s="148" t="s">
        <v>428</v>
      </c>
      <c r="B126" s="149">
        <v>3.75</v>
      </c>
      <c r="C126" s="150"/>
      <c r="D126" s="149">
        <v>2.25</v>
      </c>
      <c r="E126" s="149">
        <v>5.25</v>
      </c>
      <c r="F126" s="149">
        <v>3.26</v>
      </c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1:17" ht="25.5">
      <c r="A127" s="148" t="s">
        <v>429</v>
      </c>
      <c r="B127" s="149">
        <v>3.75</v>
      </c>
      <c r="C127" s="150"/>
      <c r="D127" s="149">
        <v>2.25</v>
      </c>
      <c r="E127" s="149">
        <v>5.25</v>
      </c>
      <c r="F127" s="149">
        <v>3.45</v>
      </c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1:17" ht="25.5">
      <c r="A128" s="148" t="s">
        <v>430</v>
      </c>
      <c r="B128" s="149">
        <v>3.75</v>
      </c>
      <c r="C128" s="150"/>
      <c r="D128" s="149">
        <v>2.25</v>
      </c>
      <c r="E128" s="149">
        <v>5.25</v>
      </c>
      <c r="F128" s="149">
        <v>4.06</v>
      </c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</row>
    <row r="129" spans="1:17" ht="25.5">
      <c r="A129" s="148" t="s">
        <v>431</v>
      </c>
      <c r="B129" s="149">
        <v>3.75</v>
      </c>
      <c r="C129" s="150"/>
      <c r="D129" s="149">
        <v>2.25</v>
      </c>
      <c r="E129" s="149">
        <v>5.25</v>
      </c>
      <c r="F129" s="149">
        <v>4.67</v>
      </c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spans="1:17" ht="25.5">
      <c r="A130" s="148" t="s">
        <v>432</v>
      </c>
      <c r="B130" s="149">
        <v>3.75</v>
      </c>
      <c r="C130" s="150"/>
      <c r="D130" s="149">
        <v>2.25</v>
      </c>
      <c r="E130" s="149">
        <v>5.25</v>
      </c>
      <c r="F130" s="149">
        <v>4.58</v>
      </c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</row>
    <row r="131" spans="1:17" ht="25.5">
      <c r="A131" s="148" t="s">
        <v>433</v>
      </c>
      <c r="B131" s="149">
        <v>3.75</v>
      </c>
      <c r="C131" s="150"/>
      <c r="D131" s="149">
        <v>2.25</v>
      </c>
      <c r="E131" s="149">
        <v>5.25</v>
      </c>
      <c r="F131" s="149">
        <v>4.39</v>
      </c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</row>
    <row r="132" spans="1:17" ht="25.5">
      <c r="A132" s="148" t="s">
        <v>434</v>
      </c>
      <c r="B132" s="149">
        <v>3.75</v>
      </c>
      <c r="C132" s="150"/>
      <c r="D132" s="149">
        <v>2.25</v>
      </c>
      <c r="E132" s="149">
        <v>5.25</v>
      </c>
      <c r="F132" s="149">
        <v>4.29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</row>
    <row r="133" spans="1:17" ht="25.5">
      <c r="A133" s="148" t="s">
        <v>435</v>
      </c>
      <c r="B133" s="149">
        <v>3.75</v>
      </c>
      <c r="C133" s="150"/>
      <c r="D133" s="149">
        <v>2.25</v>
      </c>
      <c r="E133" s="149">
        <v>5.25</v>
      </c>
      <c r="F133" s="149">
        <v>3.83</v>
      </c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</row>
    <row r="134" spans="1:17" ht="25.5">
      <c r="A134" s="148" t="s">
        <v>436</v>
      </c>
      <c r="B134" s="149">
        <v>3.75</v>
      </c>
      <c r="C134" s="150"/>
      <c r="D134" s="149">
        <v>2.25</v>
      </c>
      <c r="E134" s="149">
        <v>5.25</v>
      </c>
      <c r="F134" s="149">
        <v>3.32</v>
      </c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ht="25.5">
      <c r="A135" s="148" t="s">
        <v>437</v>
      </c>
      <c r="B135" s="149">
        <v>3.75</v>
      </c>
      <c r="C135" s="150"/>
      <c r="D135" s="149">
        <v>2.25</v>
      </c>
      <c r="E135" s="149">
        <v>5.25</v>
      </c>
      <c r="F135" s="149">
        <v>3.21</v>
      </c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spans="1:17" ht="25.5">
      <c r="A136" s="148" t="s">
        <v>438</v>
      </c>
      <c r="B136" s="149">
        <v>3.75</v>
      </c>
      <c r="C136" s="150"/>
      <c r="D136" s="149">
        <v>2.25</v>
      </c>
      <c r="E136" s="149">
        <v>5.25</v>
      </c>
      <c r="F136" s="149">
        <v>3.07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</row>
    <row r="137" spans="1:17" ht="25.5">
      <c r="A137" s="148" t="s">
        <v>439</v>
      </c>
      <c r="B137" s="149">
        <v>3.5</v>
      </c>
      <c r="C137" s="150"/>
      <c r="D137" s="150"/>
      <c r="E137" s="150"/>
      <c r="F137" s="149">
        <v>3.09</v>
      </c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25.5">
      <c r="A138" s="148" t="s">
        <v>440</v>
      </c>
      <c r="B138" s="149">
        <v>3.5</v>
      </c>
      <c r="C138" s="150"/>
      <c r="D138" s="150"/>
      <c r="E138" s="150"/>
      <c r="F138" s="149">
        <v>3.06</v>
      </c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</row>
    <row r="139" spans="1:17" ht="25.5">
      <c r="A139" s="148" t="s">
        <v>441</v>
      </c>
      <c r="B139" s="149">
        <v>3.5</v>
      </c>
      <c r="C139" s="150"/>
      <c r="D139" s="150"/>
      <c r="E139" s="150"/>
      <c r="F139" s="149">
        <v>3.11</v>
      </c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</row>
    <row r="140" spans="1:17" ht="15.75">
      <c r="A140" s="148" t="s">
        <v>442</v>
      </c>
      <c r="B140" s="149">
        <v>3.5</v>
      </c>
      <c r="C140" s="150"/>
      <c r="D140" s="150"/>
      <c r="E140" s="150"/>
      <c r="F140" s="150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</row>
    <row r="141" spans="1:17" ht="15.75">
      <c r="A141" s="148" t="s">
        <v>443</v>
      </c>
      <c r="B141" s="149">
        <v>3.5</v>
      </c>
      <c r="C141" s="150"/>
      <c r="D141" s="150"/>
      <c r="E141" s="150"/>
      <c r="F141" s="150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</row>
    <row r="142" spans="1:17" ht="15.75">
      <c r="A142" s="148" t="s">
        <v>444</v>
      </c>
      <c r="B142" s="149">
        <v>3.5</v>
      </c>
      <c r="C142" s="150"/>
      <c r="D142" s="150"/>
      <c r="E142" s="150"/>
      <c r="F142" s="150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1:17" ht="15.75">
      <c r="A143" s="148" t="s">
        <v>445</v>
      </c>
      <c r="B143" s="149">
        <v>3.5</v>
      </c>
      <c r="C143" s="150"/>
      <c r="D143" s="150"/>
      <c r="E143" s="150"/>
      <c r="F143" s="150"/>
      <c r="G143" s="147"/>
      <c r="H143" s="147" t="s">
        <v>446</v>
      </c>
      <c r="I143" s="147"/>
      <c r="J143" s="147"/>
      <c r="K143" s="147"/>
      <c r="L143" s="147"/>
      <c r="M143" s="147"/>
      <c r="N143" s="147"/>
      <c r="O143" s="147"/>
      <c r="P143" s="147"/>
      <c r="Q143" s="147"/>
    </row>
    <row r="144" spans="1:17" ht="15.75">
      <c r="A144" s="148" t="s">
        <v>447</v>
      </c>
      <c r="B144" s="149">
        <v>3.5</v>
      </c>
      <c r="C144" s="150"/>
      <c r="D144" s="150"/>
      <c r="E144" s="150"/>
      <c r="F144" s="150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</row>
    <row r="145" spans="1:17" ht="15.75">
      <c r="A145" s="148" t="s">
        <v>448</v>
      </c>
      <c r="B145" s="149">
        <v>3.5</v>
      </c>
      <c r="C145" s="150"/>
      <c r="D145" s="150"/>
      <c r="E145" s="150"/>
      <c r="F145" s="150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</row>
    <row r="146" spans="1:17" ht="15.75">
      <c r="A146" s="148" t="s">
        <v>449</v>
      </c>
      <c r="B146" s="149">
        <v>3.5</v>
      </c>
      <c r="C146" s="150"/>
      <c r="D146" s="150"/>
      <c r="E146" s="150"/>
      <c r="F146" s="150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</row>
    <row r="147" spans="1:17" ht="15.75">
      <c r="A147" s="148" t="s">
        <v>450</v>
      </c>
      <c r="B147" s="149">
        <v>3.5</v>
      </c>
      <c r="C147" s="150"/>
      <c r="D147" s="150"/>
      <c r="E147" s="150"/>
      <c r="F147" s="150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</row>
    <row r="148" spans="1:17" ht="15.75">
      <c r="A148" s="148" t="s">
        <v>451</v>
      </c>
      <c r="B148" s="149">
        <v>3.5</v>
      </c>
      <c r="C148" s="150"/>
      <c r="D148" s="150"/>
      <c r="E148" s="150"/>
      <c r="F148" s="150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</row>
  </sheetData>
  <sheetProtection/>
  <mergeCells count="1">
    <mergeCell ref="A1:F1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vanzolini</dc:creator>
  <cp:keywords/>
  <dc:description/>
  <cp:lastModifiedBy>Microsoft Office User</cp:lastModifiedBy>
  <dcterms:created xsi:type="dcterms:W3CDTF">2008-07-24T18:53:00Z</dcterms:created>
  <dcterms:modified xsi:type="dcterms:W3CDTF">2020-11-05T10:01:38Z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