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pcosta/Library/Mobile Documents/com~apple~CloudDocs/PRO 3410/2020/Exercicios/"/>
    </mc:Choice>
  </mc:AlternateContent>
  <xr:revisionPtr revIDLastSave="0" documentId="8_{FD056B1C-F48B-FE44-A3C8-B05D1750029F}" xr6:coauthVersionLast="45" xr6:coauthVersionMax="45" xr10:uidLastSave="{00000000-0000-0000-0000-000000000000}"/>
  <bookViews>
    <workbookView xWindow="780" yWindow="960" windowWidth="27640" windowHeight="15840" xr2:uid="{8158F6F3-A45D-394B-8488-21767EDDA8C4}"/>
  </bookViews>
  <sheets>
    <sheet name="lista 3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79" i="1" l="1"/>
  <c r="Q78" i="1"/>
  <c r="O78" i="1"/>
  <c r="D78" i="1"/>
  <c r="Q77" i="1"/>
  <c r="O77" i="1"/>
  <c r="Q76" i="1"/>
  <c r="O76" i="1"/>
  <c r="Q75" i="1"/>
  <c r="O75" i="1"/>
  <c r="Q74" i="1"/>
  <c r="O74" i="1"/>
  <c r="J74" i="1"/>
  <c r="E74" i="1"/>
  <c r="F74" i="1" s="1"/>
  <c r="G74" i="1" s="1"/>
  <c r="D74" i="1"/>
  <c r="Q73" i="1"/>
  <c r="O73" i="1"/>
  <c r="J73" i="1"/>
  <c r="G73" i="1"/>
  <c r="H73" i="1" s="1"/>
  <c r="F73" i="1"/>
  <c r="E73" i="1"/>
  <c r="Q72" i="1"/>
  <c r="O72" i="1"/>
  <c r="J72" i="1"/>
  <c r="E72" i="1"/>
  <c r="F72" i="1" s="1"/>
  <c r="G72" i="1" s="1"/>
  <c r="H72" i="1" s="1"/>
  <c r="Q71" i="1"/>
  <c r="O71" i="1"/>
  <c r="J71" i="1"/>
  <c r="E71" i="1"/>
  <c r="F71" i="1" s="1"/>
  <c r="G71" i="1" s="1"/>
  <c r="H71" i="1" s="1"/>
  <c r="Q70" i="1"/>
  <c r="O70" i="1"/>
  <c r="J70" i="1"/>
  <c r="F70" i="1"/>
  <c r="G70" i="1" s="1"/>
  <c r="H70" i="1" s="1"/>
  <c r="E70" i="1"/>
  <c r="Q69" i="1"/>
  <c r="O69" i="1"/>
  <c r="P69" i="1" s="1"/>
  <c r="P70" i="1" s="1"/>
  <c r="P71" i="1" s="1"/>
  <c r="P72" i="1" s="1"/>
  <c r="P73" i="1" s="1"/>
  <c r="P74" i="1" s="1"/>
  <c r="P75" i="1" s="1"/>
  <c r="P76" i="1" s="1"/>
  <c r="P77" i="1" s="1"/>
  <c r="P78" i="1" s="1"/>
  <c r="J69" i="1"/>
  <c r="G69" i="1"/>
  <c r="H69" i="1" s="1"/>
  <c r="F69" i="1"/>
  <c r="E69" i="1"/>
  <c r="Q68" i="1"/>
  <c r="J68" i="1"/>
  <c r="F68" i="1"/>
  <c r="G68" i="1" s="1"/>
  <c r="H68" i="1" s="1"/>
  <c r="E68" i="1"/>
  <c r="J67" i="1"/>
  <c r="E67" i="1"/>
  <c r="F67" i="1" s="1"/>
  <c r="G67" i="1" s="1"/>
  <c r="H67" i="1" s="1"/>
  <c r="J66" i="1"/>
  <c r="F66" i="1"/>
  <c r="G66" i="1" s="1"/>
  <c r="H66" i="1" s="1"/>
  <c r="E66" i="1"/>
  <c r="J65" i="1"/>
  <c r="E65" i="1"/>
  <c r="F65" i="1" s="1"/>
  <c r="G65" i="1" s="1"/>
  <c r="H65" i="1" s="1"/>
  <c r="D64" i="1"/>
  <c r="D77" i="1" s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35" i="1"/>
  <c r="D32" i="1" s="1"/>
  <c r="D31" i="1"/>
  <c r="G26" i="1"/>
  <c r="H26" i="1" s="1"/>
  <c r="F26" i="1"/>
  <c r="E26" i="1"/>
  <c r="G25" i="1"/>
  <c r="H25" i="1" s="1"/>
  <c r="F25" i="1"/>
  <c r="E25" i="1"/>
  <c r="G24" i="1"/>
  <c r="H24" i="1" s="1"/>
  <c r="F24" i="1"/>
  <c r="E24" i="1"/>
  <c r="G23" i="1"/>
  <c r="H23" i="1" s="1"/>
  <c r="F23" i="1"/>
  <c r="E23" i="1"/>
  <c r="G22" i="1"/>
  <c r="H22" i="1" s="1"/>
  <c r="F22" i="1"/>
  <c r="E22" i="1"/>
  <c r="G21" i="1"/>
  <c r="H21" i="1" s="1"/>
  <c r="F21" i="1"/>
  <c r="E21" i="1"/>
  <c r="F12" i="1"/>
  <c r="D12" i="1"/>
  <c r="D11" i="1"/>
  <c r="B10" i="1"/>
  <c r="E10" i="1" s="1"/>
  <c r="F10" i="1" s="1"/>
  <c r="C5" i="1"/>
  <c r="E12" i="1" s="1"/>
  <c r="F3" i="1"/>
  <c r="H74" i="1" l="1"/>
  <c r="D10" i="1"/>
  <c r="E11" i="1"/>
  <c r="H64" i="1"/>
  <c r="J64" i="1" l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H77" i="1"/>
  <c r="H78" i="1"/>
</calcChain>
</file>

<file path=xl/sharedStrings.xml><?xml version="1.0" encoding="utf-8"?>
<sst xmlns="http://schemas.openxmlformats.org/spreadsheetml/2006/main" count="70" uniqueCount="54">
  <si>
    <t>EX 1</t>
  </si>
  <si>
    <t>dias/mes</t>
  </si>
  <si>
    <t>a</t>
  </si>
  <si>
    <t>unid/dia</t>
  </si>
  <si>
    <t>b</t>
  </si>
  <si>
    <t>um ano</t>
  </si>
  <si>
    <t>c</t>
  </si>
  <si>
    <t>dois anos</t>
  </si>
  <si>
    <t>t.a  ano</t>
  </si>
  <si>
    <t>qual é melhor?</t>
  </si>
  <si>
    <t>%</t>
  </si>
  <si>
    <t>VP</t>
  </si>
  <si>
    <t>CUE</t>
  </si>
  <si>
    <t>TIR</t>
  </si>
  <si>
    <t>EX 2</t>
  </si>
  <si>
    <t>Cap. Inv. Limitado</t>
  </si>
  <si>
    <t>TMA</t>
  </si>
  <si>
    <t>fluxos com períodos diferentes</t>
  </si>
  <si>
    <t>i=((VF/VP)/n)-1</t>
  </si>
  <si>
    <t>projeto</t>
  </si>
  <si>
    <t>inv. Inicial</t>
  </si>
  <si>
    <t>vida útil</t>
  </si>
  <si>
    <t>B/C</t>
  </si>
  <si>
    <t>i%</t>
  </si>
  <si>
    <t>BL</t>
  </si>
  <si>
    <t>BUE</t>
  </si>
  <si>
    <t>Ex.3</t>
  </si>
  <si>
    <t>A</t>
  </si>
  <si>
    <t>MO</t>
  </si>
  <si>
    <t>B</t>
  </si>
  <si>
    <t>Inv</t>
  </si>
  <si>
    <t>Man +.</t>
  </si>
  <si>
    <t xml:space="preserve">i = </t>
  </si>
  <si>
    <r>
      <t>4</t>
    </r>
    <r>
      <rPr>
        <sz val="7"/>
        <rFont val="Times New Roman"/>
        <family val="1"/>
      </rPr>
      <t xml:space="preserve">      </t>
    </r>
    <r>
      <rPr>
        <sz val="11"/>
        <rFont val="Arial"/>
        <family val="2"/>
      </rPr>
      <t>- Calcular pontos de nivelamento para as seguintes alternativas em função do nível de vendas:</t>
    </r>
  </si>
  <si>
    <t>alternativas</t>
  </si>
  <si>
    <t>investimento</t>
  </si>
  <si>
    <t>valor residual</t>
  </si>
  <si>
    <t>custo/u.</t>
  </si>
  <si>
    <t>C</t>
  </si>
  <si>
    <t>O preço de venda é de $ 5/u de produto e a taxa mínima de retorno de 15% a.a. A partir de que quantidade vendida uma alternativa se torna superior a outra?</t>
  </si>
  <si>
    <t>cu</t>
  </si>
  <si>
    <t>ex 5</t>
  </si>
  <si>
    <t>INV</t>
  </si>
  <si>
    <t>RL</t>
  </si>
  <si>
    <t>DEP</t>
  </si>
  <si>
    <t>LT</t>
  </si>
  <si>
    <t>IR</t>
  </si>
  <si>
    <t>FCF</t>
  </si>
  <si>
    <t>VP acum</t>
  </si>
  <si>
    <t>Amortizaç</t>
  </si>
  <si>
    <t>saldo</t>
  </si>
  <si>
    <t>fluxo c</t>
  </si>
  <si>
    <t>VPL</t>
  </si>
  <si>
    <t>VA=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</si>
</sst>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R$&quot;#,##0_);[Red]\(&quot;R$&quot;#,##0\)"/>
    <numFmt numFmtId="8" formatCode="&quot;R$&quot;#,##0.00_);[Red]\(&quot;R$&quot;#,##0.00\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_(* #,##0.0_);_(* \(#,##0.0\);_(* &quot;-&quot;?_);_(@_)"/>
    <numFmt numFmtId="167" formatCode="_(* #,##0_);_(* \(#,##0\);_(* &quot;-&quot;?_);_(@_)"/>
    <numFmt numFmtId="168" formatCode="&quot;R$ &quot;#,##0.00_);[Red]\(&quot;R$ &quot;#,##0.00\)"/>
  </numFmts>
  <fonts count="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7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1" applyNumberFormat="1" applyFont="1"/>
    <xf numFmtId="0" fontId="3" fillId="0" borderId="0" xfId="0" applyFont="1"/>
    <xf numFmtId="8" fontId="2" fillId="0" borderId="0" xfId="0" applyNumberFormat="1" applyFont="1"/>
    <xf numFmtId="165" fontId="2" fillId="0" borderId="0" xfId="3" applyNumberFormat="1" applyFont="1" applyAlignment="1">
      <alignment horizontal="left" indent="1"/>
    </xf>
    <xf numFmtId="164" fontId="2" fillId="0" borderId="0" xfId="1" applyNumberFormat="1" applyFont="1" applyAlignment="1">
      <alignment horizontal="right"/>
    </xf>
    <xf numFmtId="0" fontId="2" fillId="0" borderId="1" xfId="0" applyFont="1" applyBorder="1"/>
    <xf numFmtId="164" fontId="2" fillId="0" borderId="0" xfId="1" applyNumberFormat="1" applyFont="1" applyBorder="1"/>
    <xf numFmtId="0" fontId="2" fillId="0" borderId="2" xfId="0" applyFont="1" applyBorder="1"/>
    <xf numFmtId="8" fontId="2" fillId="0" borderId="3" xfId="0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0" fontId="2" fillId="0" borderId="4" xfId="0" applyFont="1" applyBorder="1"/>
    <xf numFmtId="8" fontId="2" fillId="0" borderId="5" xfId="0" applyNumberFormat="1" applyFont="1" applyBorder="1"/>
    <xf numFmtId="164" fontId="2" fillId="0" borderId="5" xfId="1" applyNumberFormat="1" applyFont="1" applyBorder="1"/>
    <xf numFmtId="10" fontId="2" fillId="0" borderId="4" xfId="2" applyNumberFormat="1" applyFont="1" applyBorder="1"/>
    <xf numFmtId="2" fontId="3" fillId="0" borderId="0" xfId="0" applyNumberFormat="1" applyFont="1"/>
    <xf numFmtId="8" fontId="4" fillId="2" borderId="5" xfId="0" applyNumberFormat="1" applyFont="1" applyFill="1" applyBorder="1"/>
    <xf numFmtId="0" fontId="4" fillId="0" borderId="5" xfId="0" applyFont="1" applyBorder="1"/>
    <xf numFmtId="44" fontId="2" fillId="0" borderId="0" xfId="2" applyFont="1" applyBorder="1"/>
    <xf numFmtId="2" fontId="0" fillId="0" borderId="0" xfId="0" applyNumberFormat="1"/>
    <xf numFmtId="2" fontId="2" fillId="0" borderId="0" xfId="0" applyNumberFormat="1" applyFont="1"/>
    <xf numFmtId="9" fontId="2" fillId="0" borderId="0" xfId="3" applyFont="1"/>
    <xf numFmtId="44" fontId="2" fillId="0" borderId="0" xfId="2" applyFont="1" applyFill="1"/>
    <xf numFmtId="44" fontId="0" fillId="0" borderId="0" xfId="2" applyFont="1"/>
    <xf numFmtId="43" fontId="0" fillId="0" borderId="0" xfId="1" applyFont="1" applyFill="1"/>
    <xf numFmtId="44" fontId="0" fillId="0" borderId="0" xfId="0" applyNumberFormat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9" fontId="2" fillId="0" borderId="4" xfId="3" applyFont="1" applyBorder="1"/>
    <xf numFmtId="2" fontId="2" fillId="0" borderId="4" xfId="0" applyNumberFormat="1" applyFont="1" applyBorder="1"/>
    <xf numFmtId="40" fontId="2" fillId="0" borderId="4" xfId="0" applyNumberFormat="1" applyFont="1" applyBorder="1"/>
    <xf numFmtId="40" fontId="2" fillId="0" borderId="0" xfId="0" applyNumberFormat="1" applyFont="1"/>
    <xf numFmtId="40" fontId="2" fillId="3" borderId="4" xfId="0" applyNumberFormat="1" applyFont="1" applyFill="1" applyBorder="1"/>
    <xf numFmtId="0" fontId="4" fillId="0" borderId="0" xfId="0" applyFont="1"/>
    <xf numFmtId="164" fontId="4" fillId="0" borderId="0" xfId="1" applyNumberFormat="1" applyFont="1"/>
    <xf numFmtId="0" fontId="0" fillId="0" borderId="0" xfId="0" applyAlignment="1">
      <alignment horizontal="center"/>
    </xf>
    <xf numFmtId="164" fontId="0" fillId="0" borderId="0" xfId="1" applyNumberFormat="1" applyFont="1"/>
    <xf numFmtId="38" fontId="0" fillId="0" borderId="0" xfId="0" applyNumberFormat="1"/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 indent="2"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center" vertical="center" wrapText="1"/>
    </xf>
    <xf numFmtId="164" fontId="0" fillId="0" borderId="0" xfId="1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164" fontId="2" fillId="0" borderId="0" xfId="1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/>
    <xf numFmtId="1" fontId="0" fillId="0" borderId="0" xfId="0" applyNumberFormat="1"/>
    <xf numFmtId="1" fontId="0" fillId="0" borderId="0" xfId="0" applyNumberFormat="1" applyAlignment="1">
      <alignment horizontal="center"/>
    </xf>
    <xf numFmtId="8" fontId="0" fillId="0" borderId="0" xfId="2" applyNumberFormat="1" applyFont="1"/>
    <xf numFmtId="9" fontId="0" fillId="0" borderId="0" xfId="0" applyNumberFormat="1"/>
    <xf numFmtId="166" fontId="0" fillId="0" borderId="0" xfId="0" applyNumberFormat="1"/>
    <xf numFmtId="2" fontId="0" fillId="0" borderId="0" xfId="2" applyNumberFormat="1" applyFont="1"/>
    <xf numFmtId="43" fontId="0" fillId="0" borderId="0" xfId="1" applyFont="1"/>
    <xf numFmtId="43" fontId="0" fillId="0" borderId="0" xfId="0" applyNumberFormat="1"/>
    <xf numFmtId="8" fontId="2" fillId="0" borderId="0" xfId="2" applyNumberFormat="1" applyFont="1"/>
    <xf numFmtId="1" fontId="0" fillId="4" borderId="0" xfId="0" applyNumberFormat="1" applyFill="1" applyAlignment="1">
      <alignment horizontal="center"/>
    </xf>
    <xf numFmtId="164" fontId="0" fillId="0" borderId="0" xfId="0" applyNumberFormat="1"/>
    <xf numFmtId="167" fontId="0" fillId="0" borderId="0" xfId="0" applyNumberFormat="1"/>
    <xf numFmtId="0" fontId="2" fillId="4" borderId="0" xfId="0" applyFont="1" applyFill="1"/>
    <xf numFmtId="6" fontId="0" fillId="4" borderId="0" xfId="0" applyNumberFormat="1" applyFill="1" applyAlignment="1">
      <alignment horizontal="center"/>
    </xf>
    <xf numFmtId="8" fontId="0" fillId="0" borderId="0" xfId="0" applyNumberFormat="1" applyAlignment="1">
      <alignment horizontal="center"/>
    </xf>
    <xf numFmtId="10" fontId="0" fillId="0" borderId="0" xfId="0" applyNumberFormat="1"/>
    <xf numFmtId="10" fontId="0" fillId="0" borderId="0" xfId="3" applyNumberFormat="1" applyFont="1"/>
    <xf numFmtId="8" fontId="0" fillId="0" borderId="0" xfId="0" applyNumberFormat="1"/>
    <xf numFmtId="168" fontId="0" fillId="0" borderId="0" xfId="0" applyNumberForma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19D9E-6FB0-7A45-8F47-EF79668DF23C}">
  <dimension ref="A1:T108"/>
  <sheetViews>
    <sheetView tabSelected="1" workbookViewId="0">
      <selection activeCell="I8" sqref="I8"/>
    </sheetView>
  </sheetViews>
  <sheetFormatPr baseColWidth="10" defaultColWidth="8.83203125" defaultRowHeight="16"/>
  <cols>
    <col min="1" max="1" width="17" customWidth="1"/>
    <col min="2" max="2" width="15.5" customWidth="1"/>
    <col min="3" max="3" width="12.5" customWidth="1"/>
    <col min="4" max="4" width="11.5" bestFit="1" customWidth="1"/>
    <col min="5" max="5" width="9.6640625" style="39" customWidth="1"/>
    <col min="6" max="6" width="10" customWidth="1"/>
    <col min="7" max="7" width="8.6640625" customWidth="1"/>
    <col min="8" max="8" width="11" customWidth="1"/>
    <col min="9" max="9" width="11.5" customWidth="1"/>
    <col min="10" max="10" width="8.6640625" customWidth="1"/>
    <col min="11" max="11" width="11" customWidth="1"/>
    <col min="12" max="12" width="9.83203125" bestFit="1" customWidth="1"/>
    <col min="13" max="13" width="11.83203125" bestFit="1" customWidth="1"/>
    <col min="15" max="15" width="10.5" bestFit="1" customWidth="1"/>
    <col min="16" max="16" width="9.33203125" customWidth="1"/>
    <col min="17" max="17" width="15" customWidth="1"/>
    <col min="18" max="18" width="7.5" customWidth="1"/>
  </cols>
  <sheetData>
    <row r="1" spans="1:9">
      <c r="A1" s="1" t="s">
        <v>0</v>
      </c>
      <c r="B1" s="2" t="s">
        <v>1</v>
      </c>
      <c r="C1" s="1">
        <v>30</v>
      </c>
      <c r="D1" s="1"/>
      <c r="E1" s="3"/>
      <c r="F1" s="1"/>
      <c r="G1" s="1"/>
      <c r="H1" s="4"/>
      <c r="I1" s="4"/>
    </row>
    <row r="2" spans="1:9">
      <c r="A2" s="1" t="s">
        <v>2</v>
      </c>
      <c r="B2" s="1">
        <v>1.6</v>
      </c>
      <c r="C2" s="1" t="s">
        <v>3</v>
      </c>
      <c r="D2" s="1"/>
      <c r="E2" s="3"/>
      <c r="F2" s="1"/>
      <c r="G2" s="1"/>
      <c r="H2" s="4"/>
      <c r="I2" s="4"/>
    </row>
    <row r="3" spans="1:9">
      <c r="A3" s="1" t="s">
        <v>4</v>
      </c>
      <c r="B3" s="1">
        <v>500</v>
      </c>
      <c r="C3" s="1" t="s">
        <v>5</v>
      </c>
      <c r="D3" s="1"/>
      <c r="E3" s="3"/>
      <c r="F3" s="5">
        <f>NPV(12%,B3)</f>
        <v>446.42857142857139</v>
      </c>
      <c r="G3" s="1"/>
      <c r="H3" s="4"/>
      <c r="I3" s="4"/>
    </row>
    <row r="4" spans="1:9">
      <c r="A4" s="1" t="s">
        <v>6</v>
      </c>
      <c r="B4" s="1">
        <v>950</v>
      </c>
      <c r="C4" s="1" t="s">
        <v>7</v>
      </c>
      <c r="D4" s="1"/>
      <c r="E4" s="3"/>
      <c r="F4" s="1"/>
      <c r="G4" s="1"/>
      <c r="H4" s="4"/>
      <c r="I4" s="4"/>
    </row>
    <row r="5" spans="1:9">
      <c r="A5" s="1" t="s">
        <v>8</v>
      </c>
      <c r="B5" s="1">
        <v>0.12</v>
      </c>
      <c r="C5" s="6">
        <f>(1+B5)^(1/12)-1</f>
        <v>9.4887929345830457E-3</v>
      </c>
      <c r="D5" s="1"/>
      <c r="E5" s="3"/>
      <c r="F5" s="1"/>
      <c r="G5" s="1"/>
      <c r="H5" s="4"/>
      <c r="I5" s="4"/>
    </row>
    <row r="6" spans="1:9">
      <c r="A6" s="1" t="s">
        <v>9</v>
      </c>
      <c r="B6" s="1"/>
      <c r="C6" s="1"/>
      <c r="D6" s="1"/>
      <c r="E6" s="3"/>
      <c r="F6" s="1"/>
      <c r="G6" s="1"/>
      <c r="H6" s="4"/>
      <c r="I6" s="4"/>
    </row>
    <row r="7" spans="1:9">
      <c r="A7" s="1"/>
      <c r="B7" s="1"/>
      <c r="C7" s="1"/>
      <c r="D7" s="2" t="s">
        <v>10</v>
      </c>
      <c r="E7" s="7" t="s">
        <v>10</v>
      </c>
      <c r="F7" s="1"/>
      <c r="G7" s="1"/>
      <c r="H7" s="4"/>
      <c r="I7" s="4"/>
    </row>
    <row r="8" spans="1:9">
      <c r="A8" s="8"/>
      <c r="B8" s="8"/>
      <c r="C8" s="8"/>
      <c r="D8" s="8">
        <v>12</v>
      </c>
      <c r="E8" s="9"/>
      <c r="F8" s="1"/>
      <c r="G8" s="1"/>
      <c r="H8" s="4"/>
      <c r="I8" s="4"/>
    </row>
    <row r="9" spans="1:9">
      <c r="A9" s="10"/>
      <c r="B9" s="10"/>
      <c r="C9" s="10"/>
      <c r="D9" s="11" t="s">
        <v>11</v>
      </c>
      <c r="E9" s="12" t="s">
        <v>12</v>
      </c>
      <c r="F9" s="13" t="s">
        <v>13</v>
      </c>
      <c r="G9" s="5"/>
      <c r="H9" s="4"/>
      <c r="I9" s="4"/>
    </row>
    <row r="10" spans="1:9">
      <c r="A10" s="14" t="s">
        <v>2</v>
      </c>
      <c r="B10" s="14">
        <f>C1*B2</f>
        <v>48</v>
      </c>
      <c r="C10" s="14"/>
      <c r="D10" s="15">
        <f>PV(C5,24,B10)</f>
        <v>-1025.9148813408976</v>
      </c>
      <c r="E10" s="16">
        <f>B10</f>
        <v>48</v>
      </c>
      <c r="F10" s="17">
        <f>RATE(12,E10,-C11)</f>
        <v>2.2470278248772946E-2</v>
      </c>
      <c r="G10" s="5"/>
      <c r="H10" s="18"/>
      <c r="I10" s="18"/>
    </row>
    <row r="11" spans="1:9">
      <c r="A11" s="14" t="s">
        <v>4</v>
      </c>
      <c r="B11" s="14">
        <v>500</v>
      </c>
      <c r="C11" s="14">
        <v>500</v>
      </c>
      <c r="D11" s="19">
        <f>500+NPV(0.12,500)</f>
        <v>946.42857142857133</v>
      </c>
      <c r="E11" s="16">
        <f>PMT(C5,24,D11)</f>
        <v>-44.281033694720584</v>
      </c>
      <c r="F11" s="17"/>
      <c r="G11" s="5"/>
      <c r="H11" s="18"/>
      <c r="I11" s="18"/>
    </row>
    <row r="12" spans="1:9">
      <c r="A12" s="14" t="s">
        <v>6</v>
      </c>
      <c r="B12" s="14">
        <v>950</v>
      </c>
      <c r="C12" s="14">
        <v>0</v>
      </c>
      <c r="D12" s="20">
        <f>B12</f>
        <v>950</v>
      </c>
      <c r="E12" s="16">
        <f>PMT(C5,24,B12)</f>
        <v>-44.448131935078017</v>
      </c>
      <c r="F12" s="17">
        <f>RATE(2,C11,-B12)</f>
        <v>3.4888331506063013E-2</v>
      </c>
      <c r="G12" s="5"/>
      <c r="H12" s="18"/>
      <c r="I12" s="18"/>
    </row>
    <row r="13" spans="1:9">
      <c r="A13" s="1"/>
      <c r="B13" s="1"/>
      <c r="C13" s="1"/>
      <c r="D13" s="1"/>
      <c r="E13" s="9"/>
      <c r="F13" s="21"/>
      <c r="G13" s="5"/>
      <c r="H13" s="22"/>
      <c r="I13" s="22"/>
    </row>
    <row r="14" spans="1:9">
      <c r="A14" s="1"/>
      <c r="B14" s="1"/>
      <c r="C14" s="1"/>
      <c r="D14" s="1"/>
      <c r="E14" s="9"/>
      <c r="F14" s="21"/>
      <c r="G14" s="5"/>
      <c r="H14" s="22"/>
      <c r="I14" s="22"/>
    </row>
    <row r="15" spans="1:9">
      <c r="A15" s="1" t="s">
        <v>14</v>
      </c>
      <c r="B15" s="1"/>
      <c r="C15" s="1"/>
      <c r="D15" s="1"/>
      <c r="E15" s="9"/>
      <c r="F15" s="21"/>
      <c r="G15" s="5"/>
      <c r="H15" s="22"/>
      <c r="I15" s="22"/>
    </row>
    <row r="16" spans="1:9">
      <c r="A16" s="1" t="s">
        <v>15</v>
      </c>
      <c r="B16" s="23">
        <v>13000</v>
      </c>
      <c r="C16" s="1"/>
      <c r="D16" s="1"/>
      <c r="E16" s="3"/>
      <c r="F16" s="1"/>
      <c r="G16" s="1"/>
      <c r="H16" s="1"/>
      <c r="I16" s="1"/>
    </row>
    <row r="17" spans="1:11">
      <c r="A17" s="1" t="s">
        <v>16</v>
      </c>
      <c r="B17" s="24">
        <v>0.2</v>
      </c>
      <c r="C17" s="23"/>
      <c r="D17" s="23"/>
      <c r="E17" s="3"/>
      <c r="F17" s="23"/>
      <c r="G17" s="25" t="s">
        <v>17</v>
      </c>
      <c r="H17" s="3"/>
      <c r="I17" s="3"/>
      <c r="J17" s="26"/>
      <c r="K17" s="27"/>
    </row>
    <row r="18" spans="1:11">
      <c r="A18" s="1" t="s">
        <v>18</v>
      </c>
      <c r="B18" s="1"/>
      <c r="C18" s="1"/>
      <c r="D18" s="1"/>
      <c r="E18" s="3"/>
      <c r="F18" s="1"/>
      <c r="G18" s="25"/>
      <c r="H18" s="3"/>
      <c r="I18" s="3"/>
      <c r="J18" s="28"/>
    </row>
    <row r="19" spans="1:11">
      <c r="A19" s="1"/>
      <c r="B19" s="1"/>
      <c r="C19" s="1"/>
      <c r="D19" s="1"/>
      <c r="E19" s="3"/>
      <c r="F19" s="1"/>
      <c r="G19" s="1"/>
      <c r="H19" s="1"/>
      <c r="I19" s="1"/>
    </row>
    <row r="20" spans="1:11">
      <c r="A20" s="29" t="s">
        <v>19</v>
      </c>
      <c r="B20" s="29" t="s">
        <v>20</v>
      </c>
      <c r="C20" s="29" t="s">
        <v>21</v>
      </c>
      <c r="D20" s="29" t="s">
        <v>22</v>
      </c>
      <c r="E20" s="12" t="s">
        <v>23</v>
      </c>
      <c r="F20" s="29" t="s">
        <v>24</v>
      </c>
      <c r="G20" s="29" t="s">
        <v>24</v>
      </c>
      <c r="H20" s="29" t="s">
        <v>25</v>
      </c>
      <c r="I20" s="30"/>
    </row>
    <row r="21" spans="1:11">
      <c r="A21" s="14">
        <v>1</v>
      </c>
      <c r="B21" s="14">
        <v>4200</v>
      </c>
      <c r="C21" s="14">
        <v>6</v>
      </c>
      <c r="D21" s="14">
        <v>3.77</v>
      </c>
      <c r="E21" s="31">
        <f t="shared" ref="E21:E26" si="0">POWER(D21,1/C21)-1</f>
        <v>0.24754692967009717</v>
      </c>
      <c r="F21" s="32">
        <f t="shared" ref="F21:F26" si="1">B21*D21</f>
        <v>15834</v>
      </c>
      <c r="G21" s="32">
        <f t="shared" ref="G21:G26" si="2">F21-B21</f>
        <v>11634</v>
      </c>
      <c r="H21" s="33">
        <f>PMT($B$17,C21,G21)*-1</f>
        <v>3498.4106474170994</v>
      </c>
      <c r="I21" s="34"/>
    </row>
    <row r="22" spans="1:11">
      <c r="A22" s="14">
        <v>2</v>
      </c>
      <c r="B22" s="14">
        <v>4400</v>
      </c>
      <c r="C22" s="14">
        <v>4</v>
      </c>
      <c r="D22" s="14">
        <v>3.77</v>
      </c>
      <c r="E22" s="31">
        <f t="shared" si="0"/>
        <v>0.39343058093855543</v>
      </c>
      <c r="F22" s="32">
        <f t="shared" si="1"/>
        <v>16588</v>
      </c>
      <c r="G22" s="32">
        <f t="shared" si="2"/>
        <v>12188</v>
      </c>
      <c r="H22" s="35">
        <f t="shared" ref="H22:H27" si="3">PMT($B$17,C22,G22)*-1</f>
        <v>4708.0918032786894</v>
      </c>
      <c r="I22" s="34"/>
    </row>
    <row r="23" spans="1:11">
      <c r="A23" s="14">
        <v>3</v>
      </c>
      <c r="B23" s="14">
        <v>4700</v>
      </c>
      <c r="C23" s="14">
        <v>7</v>
      </c>
      <c r="D23" s="14">
        <v>3.64</v>
      </c>
      <c r="E23" s="31">
        <f t="shared" si="0"/>
        <v>0.20270008183645483</v>
      </c>
      <c r="F23" s="32">
        <f t="shared" si="1"/>
        <v>17108</v>
      </c>
      <c r="G23" s="32">
        <f t="shared" si="2"/>
        <v>12408</v>
      </c>
      <c r="H23" s="33">
        <f t="shared" si="3"/>
        <v>3442.2760781126899</v>
      </c>
      <c r="I23" s="34"/>
    </row>
    <row r="24" spans="1:11">
      <c r="A24" s="14">
        <v>4</v>
      </c>
      <c r="B24" s="14">
        <v>8600</v>
      </c>
      <c r="C24" s="14">
        <v>4</v>
      </c>
      <c r="D24" s="14">
        <v>2.21</v>
      </c>
      <c r="E24" s="31">
        <f t="shared" si="0"/>
        <v>0.21926489112573511</v>
      </c>
      <c r="F24" s="32">
        <f t="shared" si="1"/>
        <v>19006</v>
      </c>
      <c r="G24" s="32">
        <f t="shared" si="2"/>
        <v>10406</v>
      </c>
      <c r="H24" s="35">
        <f t="shared" si="3"/>
        <v>4019.7245901639349</v>
      </c>
      <c r="I24" s="34"/>
    </row>
    <row r="25" spans="1:11">
      <c r="A25" s="14">
        <v>5</v>
      </c>
      <c r="B25" s="14">
        <v>8900</v>
      </c>
      <c r="C25" s="14">
        <v>8</v>
      </c>
      <c r="D25" s="14">
        <v>2.4300000000000002</v>
      </c>
      <c r="E25" s="31">
        <f t="shared" si="0"/>
        <v>0.11737971839762018</v>
      </c>
      <c r="F25" s="32">
        <f t="shared" si="1"/>
        <v>21627</v>
      </c>
      <c r="G25" s="32">
        <f t="shared" si="2"/>
        <v>12727</v>
      </c>
      <c r="H25" s="33">
        <f t="shared" si="3"/>
        <v>3316.7761189953999</v>
      </c>
      <c r="I25" s="34"/>
    </row>
    <row r="26" spans="1:11">
      <c r="A26" s="14">
        <v>6</v>
      </c>
      <c r="B26" s="14">
        <v>9100</v>
      </c>
      <c r="C26" s="14">
        <v>5</v>
      </c>
      <c r="D26" s="14">
        <v>2.2400000000000002</v>
      </c>
      <c r="E26" s="31">
        <f t="shared" si="0"/>
        <v>0.17503175548239236</v>
      </c>
      <c r="F26" s="32">
        <f t="shared" si="1"/>
        <v>20384.000000000004</v>
      </c>
      <c r="G26" s="32">
        <f t="shared" si="2"/>
        <v>11284.000000000004</v>
      </c>
      <c r="H26" s="33">
        <f t="shared" si="3"/>
        <v>3773.1405719200188</v>
      </c>
      <c r="I26" s="34"/>
    </row>
    <row r="27" spans="1:11">
      <c r="A27" s="36"/>
      <c r="B27" s="36"/>
      <c r="C27" s="36"/>
      <c r="D27" s="36"/>
      <c r="E27" s="37"/>
      <c r="F27" s="36"/>
    </row>
    <row r="28" spans="1:11" ht="21" customHeight="1">
      <c r="A28" s="36"/>
      <c r="C28" s="36"/>
      <c r="D28" s="36"/>
      <c r="E28" s="37"/>
      <c r="F28" s="36"/>
    </row>
    <row r="29" spans="1:11">
      <c r="A29" s="36"/>
      <c r="C29" s="36"/>
      <c r="D29" s="36"/>
      <c r="E29" s="37"/>
      <c r="F29" s="36"/>
    </row>
    <row r="30" spans="1:11">
      <c r="A30" s="1" t="s">
        <v>26</v>
      </c>
      <c r="D30" s="38" t="s">
        <v>12</v>
      </c>
    </row>
    <row r="31" spans="1:11">
      <c r="A31" t="s">
        <v>27</v>
      </c>
      <c r="B31" t="s">
        <v>28</v>
      </c>
      <c r="C31">
        <v>84000</v>
      </c>
      <c r="D31" s="39">
        <f>C31</f>
        <v>84000</v>
      </c>
    </row>
    <row r="32" spans="1:11">
      <c r="A32" t="s">
        <v>29</v>
      </c>
      <c r="B32" t="s">
        <v>30</v>
      </c>
      <c r="C32">
        <v>160000</v>
      </c>
      <c r="D32" s="40">
        <f>(PMT(C36,16,C32)*-1)+C35</f>
        <v>76942.402885326985</v>
      </c>
    </row>
    <row r="33" spans="1:6">
      <c r="B33" t="s">
        <v>28</v>
      </c>
      <c r="C33">
        <v>35000</v>
      </c>
    </row>
    <row r="34" spans="1:6">
      <c r="B34" t="s">
        <v>31</v>
      </c>
      <c r="C34">
        <v>19000</v>
      </c>
    </row>
    <row r="35" spans="1:6">
      <c r="C35">
        <f>C34+C33</f>
        <v>54000</v>
      </c>
    </row>
    <row r="36" spans="1:6">
      <c r="B36" t="s">
        <v>32</v>
      </c>
      <c r="C36">
        <v>0.12</v>
      </c>
    </row>
    <row r="38" spans="1:6">
      <c r="A38" s="41" t="s">
        <v>33</v>
      </c>
      <c r="E38"/>
    </row>
    <row r="39" spans="1:6" ht="30">
      <c r="A39" s="42" t="s">
        <v>34</v>
      </c>
      <c r="B39" s="43" t="s">
        <v>35</v>
      </c>
      <c r="C39" s="43" t="s">
        <v>36</v>
      </c>
      <c r="D39" s="43" t="s">
        <v>21</v>
      </c>
      <c r="E39" s="44" t="s">
        <v>37</v>
      </c>
    </row>
    <row r="40" spans="1:6">
      <c r="A40" s="42" t="s">
        <v>27</v>
      </c>
      <c r="B40" s="43">
        <v>100</v>
      </c>
      <c r="C40" s="45">
        <v>0</v>
      </c>
      <c r="D40" s="43">
        <v>10</v>
      </c>
      <c r="E40" s="44">
        <v>3</v>
      </c>
    </row>
    <row r="41" spans="1:6">
      <c r="A41" s="42" t="s">
        <v>29</v>
      </c>
      <c r="B41" s="43">
        <v>150</v>
      </c>
      <c r="C41" s="45">
        <v>10</v>
      </c>
      <c r="D41" s="43">
        <v>10</v>
      </c>
      <c r="E41" s="44">
        <v>2.5</v>
      </c>
    </row>
    <row r="42" spans="1:6">
      <c r="A42" s="42" t="s">
        <v>38</v>
      </c>
      <c r="B42" s="43">
        <v>200</v>
      </c>
      <c r="C42" s="45">
        <v>20</v>
      </c>
      <c r="D42" s="43">
        <v>10</v>
      </c>
      <c r="E42" s="44">
        <v>2</v>
      </c>
    </row>
    <row r="43" spans="1:6">
      <c r="A43" s="41" t="s">
        <v>39</v>
      </c>
      <c r="E43"/>
    </row>
    <row r="45" spans="1:6">
      <c r="A45" s="42" t="s">
        <v>40</v>
      </c>
      <c r="B45" s="43">
        <v>3</v>
      </c>
      <c r="C45" s="45">
        <v>2.5</v>
      </c>
      <c r="D45" s="43">
        <v>2</v>
      </c>
    </row>
    <row r="46" spans="1:6">
      <c r="B46" s="30" t="s">
        <v>27</v>
      </c>
      <c r="C46" s="30" t="s">
        <v>29</v>
      </c>
      <c r="D46" s="30" t="s">
        <v>38</v>
      </c>
      <c r="E46" s="46"/>
      <c r="F46" s="38"/>
    </row>
    <row r="47" spans="1:6">
      <c r="A47">
        <v>0</v>
      </c>
      <c r="B47" s="38">
        <v>100</v>
      </c>
      <c r="C47" s="38">
        <v>150</v>
      </c>
      <c r="D47" s="38">
        <v>200</v>
      </c>
      <c r="E47" s="46"/>
      <c r="F47" s="38"/>
    </row>
    <row r="48" spans="1:6">
      <c r="A48">
        <v>5</v>
      </c>
      <c r="B48" s="38">
        <f>(5-$B$45)*A48</f>
        <v>10</v>
      </c>
      <c r="C48" s="38">
        <f>(5-$C$45)*A48</f>
        <v>12.5</v>
      </c>
      <c r="D48" s="38"/>
      <c r="E48" s="46"/>
      <c r="F48" s="38"/>
    </row>
    <row r="49" spans="1:11">
      <c r="A49">
        <v>10</v>
      </c>
      <c r="B49" s="38">
        <f t="shared" ref="B49:B57" si="4">(5-$B$45)*A49</f>
        <v>20</v>
      </c>
      <c r="C49" s="38">
        <f t="shared" ref="C49:C57" si="5">(5-$C$45)*A49</f>
        <v>25</v>
      </c>
      <c r="D49" s="38"/>
      <c r="E49" s="46"/>
      <c r="F49" s="38"/>
    </row>
    <row r="50" spans="1:11">
      <c r="A50">
        <v>15</v>
      </c>
      <c r="B50" s="38">
        <f t="shared" si="4"/>
        <v>30</v>
      </c>
      <c r="C50" s="38">
        <f t="shared" si="5"/>
        <v>37.5</v>
      </c>
      <c r="D50" s="38"/>
      <c r="E50" s="46"/>
      <c r="F50" s="38"/>
    </row>
    <row r="51" spans="1:11">
      <c r="A51">
        <v>20</v>
      </c>
      <c r="B51" s="38">
        <f t="shared" si="4"/>
        <v>40</v>
      </c>
      <c r="C51" s="38">
        <f t="shared" si="5"/>
        <v>50</v>
      </c>
      <c r="D51" s="38"/>
      <c r="E51" s="46"/>
      <c r="F51" s="38"/>
    </row>
    <row r="52" spans="1:11">
      <c r="A52">
        <v>25</v>
      </c>
      <c r="B52" s="38">
        <f t="shared" si="4"/>
        <v>50</v>
      </c>
      <c r="C52" s="38">
        <f t="shared" si="5"/>
        <v>62.5</v>
      </c>
      <c r="D52" s="38"/>
      <c r="E52" s="46"/>
      <c r="F52" s="38"/>
    </row>
    <row r="53" spans="1:11">
      <c r="A53">
        <v>30</v>
      </c>
      <c r="B53" s="38">
        <f t="shared" si="4"/>
        <v>60</v>
      </c>
      <c r="C53" s="38">
        <f t="shared" si="5"/>
        <v>75</v>
      </c>
      <c r="D53" s="38"/>
      <c r="E53" s="46"/>
      <c r="F53" s="38"/>
    </row>
    <row r="54" spans="1:11">
      <c r="A54">
        <v>35</v>
      </c>
      <c r="B54" s="38">
        <f t="shared" si="4"/>
        <v>70</v>
      </c>
      <c r="C54" s="38">
        <f t="shared" si="5"/>
        <v>87.5</v>
      </c>
      <c r="D54" s="38"/>
      <c r="E54" s="46"/>
      <c r="F54" s="38"/>
    </row>
    <row r="55" spans="1:11">
      <c r="A55">
        <v>40</v>
      </c>
      <c r="B55" s="38">
        <f t="shared" si="4"/>
        <v>80</v>
      </c>
      <c r="C55" s="38">
        <f t="shared" si="5"/>
        <v>100</v>
      </c>
      <c r="D55" s="38"/>
      <c r="E55" s="46"/>
      <c r="F55" s="38"/>
    </row>
    <row r="56" spans="1:11">
      <c r="A56">
        <v>45</v>
      </c>
      <c r="B56" s="38">
        <f t="shared" si="4"/>
        <v>90</v>
      </c>
      <c r="C56" s="38">
        <f t="shared" si="5"/>
        <v>112.5</v>
      </c>
      <c r="D56" s="38"/>
      <c r="E56" s="46"/>
      <c r="F56" s="38"/>
    </row>
    <row r="57" spans="1:11">
      <c r="A57">
        <v>50</v>
      </c>
      <c r="B57" s="38">
        <f t="shared" si="4"/>
        <v>100</v>
      </c>
      <c r="C57" s="38">
        <f t="shared" si="5"/>
        <v>125</v>
      </c>
      <c r="D57" s="38"/>
      <c r="E57" s="46"/>
      <c r="F57" s="38"/>
    </row>
    <row r="58" spans="1:11">
      <c r="B58" s="38"/>
      <c r="C58" s="38"/>
      <c r="D58" s="38"/>
      <c r="E58" s="46"/>
      <c r="F58" s="38"/>
    </row>
    <row r="59" spans="1:11">
      <c r="B59" s="38"/>
      <c r="C59" s="38"/>
      <c r="D59" s="38"/>
      <c r="E59" s="46"/>
      <c r="F59" s="38"/>
    </row>
    <row r="60" spans="1:11">
      <c r="B60" s="38"/>
      <c r="C60" s="38"/>
      <c r="D60" s="38"/>
      <c r="E60" s="46"/>
      <c r="F60" s="38"/>
    </row>
    <row r="61" spans="1:11">
      <c r="B61" s="38"/>
      <c r="C61" s="47">
        <v>0.12</v>
      </c>
      <c r="D61" s="38"/>
      <c r="E61" s="46"/>
      <c r="F61" s="38"/>
    </row>
    <row r="62" spans="1:11">
      <c r="A62" s="1" t="s">
        <v>41</v>
      </c>
    </row>
    <row r="63" spans="1:11">
      <c r="A63" s="1"/>
      <c r="C63" s="30" t="s">
        <v>42</v>
      </c>
      <c r="D63" s="30" t="s">
        <v>43</v>
      </c>
      <c r="E63" s="48" t="s">
        <v>44</v>
      </c>
      <c r="F63" s="49" t="s">
        <v>45</v>
      </c>
      <c r="G63" s="49" t="s">
        <v>46</v>
      </c>
      <c r="H63" s="50" t="s">
        <v>47</v>
      </c>
      <c r="I63" s="51"/>
      <c r="J63" s="49" t="s">
        <v>11</v>
      </c>
      <c r="K63" s="49" t="s">
        <v>48</v>
      </c>
    </row>
    <row r="64" spans="1:11">
      <c r="A64" s="1"/>
      <c r="B64" s="39">
        <v>0</v>
      </c>
      <c r="C64" s="38">
        <v>-125</v>
      </c>
      <c r="D64" s="38">
        <f>C64</f>
        <v>-125</v>
      </c>
      <c r="E64" s="46"/>
      <c r="F64" s="52"/>
      <c r="G64" s="52"/>
      <c r="H64" s="51">
        <f>D64</f>
        <v>-125</v>
      </c>
      <c r="I64" s="51"/>
      <c r="J64" s="52">
        <f>H64</f>
        <v>-125</v>
      </c>
      <c r="K64" s="52">
        <f>J64</f>
        <v>-125</v>
      </c>
    </row>
    <row r="65" spans="2:20">
      <c r="B65" s="39">
        <v>1</v>
      </c>
      <c r="C65" s="38"/>
      <c r="D65" s="38">
        <v>24</v>
      </c>
      <c r="E65" s="46">
        <f>100/10</f>
        <v>10</v>
      </c>
      <c r="F65" s="52">
        <f>D65-E65</f>
        <v>14</v>
      </c>
      <c r="G65" s="52">
        <f>0.4*F65</f>
        <v>5.6000000000000005</v>
      </c>
      <c r="H65" s="51">
        <f>D65-G65</f>
        <v>18.399999999999999</v>
      </c>
      <c r="I65" s="51"/>
      <c r="J65" s="52">
        <f>D65/(1+$C$61)^B65</f>
        <v>21.428571428571427</v>
      </c>
      <c r="K65" s="52">
        <f>K64+J65</f>
        <v>-103.57142857142857</v>
      </c>
    </row>
    <row r="66" spans="2:20">
      <c r="B66" s="39">
        <v>2</v>
      </c>
      <c r="C66" s="38"/>
      <c r="D66" s="38">
        <v>24</v>
      </c>
      <c r="E66" s="46">
        <f t="shared" ref="E66:E74" si="6">100/10</f>
        <v>10</v>
      </c>
      <c r="F66" s="52">
        <f t="shared" ref="F66:F74" si="7">D66-E66</f>
        <v>14</v>
      </c>
      <c r="G66" s="52">
        <f t="shared" ref="G66:G74" si="8">0.4*F66</f>
        <v>5.6000000000000005</v>
      </c>
      <c r="H66" s="51">
        <f t="shared" ref="H66:H74" si="9">D66-G66</f>
        <v>18.399999999999999</v>
      </c>
      <c r="I66" s="51"/>
      <c r="J66" s="52">
        <f>D66/(1+$C$61)^B66</f>
        <v>19.132653061224488</v>
      </c>
      <c r="K66" s="52">
        <f t="shared" ref="K66:K74" si="10">K65+J66</f>
        <v>-84.438775510204081</v>
      </c>
      <c r="P66" s="26"/>
      <c r="Q66" s="53"/>
      <c r="R66" s="54"/>
    </row>
    <row r="67" spans="2:20">
      <c r="B67" s="39">
        <v>3</v>
      </c>
      <c r="C67" s="38"/>
      <c r="D67" s="38">
        <v>24</v>
      </c>
      <c r="E67" s="46">
        <f t="shared" si="6"/>
        <v>10</v>
      </c>
      <c r="F67" s="52">
        <f t="shared" si="7"/>
        <v>14</v>
      </c>
      <c r="G67" s="52">
        <f t="shared" si="8"/>
        <v>5.6000000000000005</v>
      </c>
      <c r="H67" s="51">
        <f t="shared" si="9"/>
        <v>18.399999999999999</v>
      </c>
      <c r="I67" s="51"/>
      <c r="J67" s="52">
        <f t="shared" ref="J67:J74" si="11">D67/(1+$C$61)^B67</f>
        <v>17.082725947521862</v>
      </c>
      <c r="K67" s="52">
        <f t="shared" si="10"/>
        <v>-67.356049562682216</v>
      </c>
      <c r="O67" t="s">
        <v>49</v>
      </c>
      <c r="P67" s="26" t="s">
        <v>50</v>
      </c>
      <c r="Q67" s="53" t="s">
        <v>51</v>
      </c>
      <c r="R67" s="54"/>
      <c r="T67" s="55"/>
    </row>
    <row r="68" spans="2:20">
      <c r="B68" s="39">
        <v>4</v>
      </c>
      <c r="C68" s="38"/>
      <c r="D68" s="38">
        <v>24</v>
      </c>
      <c r="E68" s="46">
        <f t="shared" si="6"/>
        <v>10</v>
      </c>
      <c r="F68" s="52">
        <f t="shared" si="7"/>
        <v>14</v>
      </c>
      <c r="G68" s="52">
        <f t="shared" si="8"/>
        <v>5.6000000000000005</v>
      </c>
      <c r="H68" s="51">
        <f t="shared" si="9"/>
        <v>18.399999999999999</v>
      </c>
      <c r="I68" s="51"/>
      <c r="J68" s="52">
        <f t="shared" si="11"/>
        <v>15.252433881715948</v>
      </c>
      <c r="K68" s="52">
        <f t="shared" si="10"/>
        <v>-52.103615680966271</v>
      </c>
      <c r="L68" s="55"/>
      <c r="M68" s="55"/>
      <c r="N68" s="22"/>
      <c r="O68" s="22"/>
      <c r="P68" s="56">
        <v>40000</v>
      </c>
      <c r="Q68" s="39">
        <f>L68+P68</f>
        <v>40000</v>
      </c>
      <c r="R68" s="57"/>
      <c r="T68" s="58"/>
    </row>
    <row r="69" spans="2:20">
      <c r="B69" s="39">
        <v>5</v>
      </c>
      <c r="C69" s="38"/>
      <c r="D69" s="38">
        <v>24</v>
      </c>
      <c r="E69" s="46">
        <f t="shared" si="6"/>
        <v>10</v>
      </c>
      <c r="F69" s="52">
        <f t="shared" si="7"/>
        <v>14</v>
      </c>
      <c r="G69" s="52">
        <f t="shared" si="8"/>
        <v>5.6000000000000005</v>
      </c>
      <c r="H69" s="51">
        <f t="shared" si="9"/>
        <v>18.399999999999999</v>
      </c>
      <c r="I69" s="51"/>
      <c r="J69" s="52">
        <f>D69/(1+$C$61)^B69</f>
        <v>13.618244537246381</v>
      </c>
      <c r="K69" s="52">
        <f t="shared" si="10"/>
        <v>-38.485371143719888</v>
      </c>
      <c r="L69" s="55"/>
      <c r="M69" s="55"/>
      <c r="N69" s="22"/>
      <c r="O69" s="22">
        <f>-M69-N69</f>
        <v>0</v>
      </c>
      <c r="P69" s="56">
        <f>P68-O69</f>
        <v>40000</v>
      </c>
      <c r="Q69" s="59">
        <f>L69+M69</f>
        <v>0</v>
      </c>
      <c r="R69" s="57"/>
      <c r="T69" s="58"/>
    </row>
    <row r="70" spans="2:20">
      <c r="B70" s="39">
        <v>6</v>
      </c>
      <c r="C70" s="38"/>
      <c r="D70" s="38">
        <v>24</v>
      </c>
      <c r="E70" s="46">
        <f t="shared" si="6"/>
        <v>10</v>
      </c>
      <c r="F70" s="52">
        <f t="shared" si="7"/>
        <v>14</v>
      </c>
      <c r="G70" s="52">
        <f t="shared" si="8"/>
        <v>5.6000000000000005</v>
      </c>
      <c r="H70" s="51">
        <f t="shared" si="9"/>
        <v>18.399999999999999</v>
      </c>
      <c r="I70" s="51"/>
      <c r="J70" s="52">
        <f t="shared" si="11"/>
        <v>12.159146908255696</v>
      </c>
      <c r="K70" s="52">
        <f t="shared" si="10"/>
        <v>-26.326224235464192</v>
      </c>
      <c r="L70" s="55"/>
      <c r="M70" s="55"/>
      <c r="N70" s="22"/>
      <c r="O70" s="22">
        <f t="shared" ref="O70:O78" si="12">-M70-N70</f>
        <v>0</v>
      </c>
      <c r="P70" s="56">
        <f t="shared" ref="P70:P78" si="13">P69-O70</f>
        <v>40000</v>
      </c>
      <c r="Q70" s="59">
        <f t="shared" ref="Q70:Q78" si="14">L70+M70</f>
        <v>0</v>
      </c>
      <c r="R70" s="57"/>
      <c r="T70" s="58"/>
    </row>
    <row r="71" spans="2:20">
      <c r="B71" s="39">
        <v>7</v>
      </c>
      <c r="C71" s="38"/>
      <c r="D71" s="38">
        <v>24</v>
      </c>
      <c r="E71" s="46">
        <f t="shared" si="6"/>
        <v>10</v>
      </c>
      <c r="F71" s="52">
        <f t="shared" si="7"/>
        <v>14</v>
      </c>
      <c r="G71" s="52">
        <f t="shared" si="8"/>
        <v>5.6000000000000005</v>
      </c>
      <c r="H71" s="51">
        <f t="shared" si="9"/>
        <v>18.399999999999999</v>
      </c>
      <c r="I71" s="51"/>
      <c r="J71" s="52">
        <f t="shared" si="11"/>
        <v>10.856381168085443</v>
      </c>
      <c r="K71" s="52">
        <f t="shared" si="10"/>
        <v>-15.469843067378749</v>
      </c>
      <c r="L71" s="55"/>
      <c r="M71" s="55"/>
      <c r="N71" s="22"/>
      <c r="O71" s="22">
        <f t="shared" si="12"/>
        <v>0</v>
      </c>
      <c r="P71" s="56">
        <f t="shared" si="13"/>
        <v>40000</v>
      </c>
      <c r="Q71" s="59">
        <f t="shared" si="14"/>
        <v>0</v>
      </c>
      <c r="R71" s="57"/>
      <c r="T71" s="58"/>
    </row>
    <row r="72" spans="2:20">
      <c r="B72" s="39">
        <v>8</v>
      </c>
      <c r="C72" s="38"/>
      <c r="D72" s="38">
        <v>24</v>
      </c>
      <c r="E72" s="46">
        <f t="shared" si="6"/>
        <v>10</v>
      </c>
      <c r="F72" s="52">
        <f t="shared" si="7"/>
        <v>14</v>
      </c>
      <c r="G72" s="52">
        <f t="shared" si="8"/>
        <v>5.6000000000000005</v>
      </c>
      <c r="H72" s="51">
        <f t="shared" si="9"/>
        <v>18.399999999999999</v>
      </c>
      <c r="I72" s="51"/>
      <c r="J72" s="52">
        <f t="shared" si="11"/>
        <v>9.6931974715048597</v>
      </c>
      <c r="K72" s="52">
        <f t="shared" si="10"/>
        <v>-5.7766455958738891</v>
      </c>
      <c r="L72" s="55"/>
      <c r="M72" s="55"/>
      <c r="N72" s="22"/>
      <c r="O72" s="22">
        <f t="shared" si="12"/>
        <v>0</v>
      </c>
      <c r="P72" s="56">
        <f t="shared" si="13"/>
        <v>40000</v>
      </c>
      <c r="Q72" s="59">
        <f t="shared" si="14"/>
        <v>0</v>
      </c>
      <c r="R72" s="57"/>
      <c r="T72" s="58"/>
    </row>
    <row r="73" spans="2:20">
      <c r="B73" s="39">
        <v>9</v>
      </c>
      <c r="C73" s="38"/>
      <c r="D73" s="38">
        <v>24</v>
      </c>
      <c r="E73" s="46">
        <f t="shared" si="6"/>
        <v>10</v>
      </c>
      <c r="F73" s="52">
        <f t="shared" si="7"/>
        <v>14</v>
      </c>
      <c r="G73" s="52">
        <f t="shared" si="8"/>
        <v>5.6000000000000005</v>
      </c>
      <c r="H73" s="51">
        <f t="shared" si="9"/>
        <v>18.399999999999999</v>
      </c>
      <c r="I73" s="51"/>
      <c r="J73" s="52">
        <f t="shared" si="11"/>
        <v>8.6546405995579097</v>
      </c>
      <c r="K73" s="52">
        <f t="shared" si="10"/>
        <v>2.8779950036840205</v>
      </c>
      <c r="L73" s="55"/>
      <c r="M73" s="55"/>
      <c r="N73" s="22"/>
      <c r="O73" s="22">
        <f t="shared" si="12"/>
        <v>0</v>
      </c>
      <c r="P73" s="56">
        <f t="shared" si="13"/>
        <v>40000</v>
      </c>
      <c r="Q73" s="59">
        <f t="shared" si="14"/>
        <v>0</v>
      </c>
      <c r="R73" s="57"/>
      <c r="S73" s="58"/>
      <c r="T73" s="58"/>
    </row>
    <row r="74" spans="2:20">
      <c r="B74" s="39">
        <v>10</v>
      </c>
      <c r="C74" s="38">
        <v>25</v>
      </c>
      <c r="D74" s="38">
        <f>D73+C74</f>
        <v>49</v>
      </c>
      <c r="E74" s="46">
        <f t="shared" si="6"/>
        <v>10</v>
      </c>
      <c r="F74" s="52">
        <f t="shared" si="7"/>
        <v>39</v>
      </c>
      <c r="G74" s="52">
        <f t="shared" si="8"/>
        <v>15.600000000000001</v>
      </c>
      <c r="H74" s="51">
        <f t="shared" si="9"/>
        <v>33.4</v>
      </c>
      <c r="I74" s="51"/>
      <c r="J74" s="52">
        <f t="shared" si="11"/>
        <v>15.776688592944105</v>
      </c>
      <c r="K74" s="60">
        <f t="shared" si="10"/>
        <v>18.654683596628125</v>
      </c>
      <c r="L74" s="55"/>
      <c r="M74" s="55"/>
      <c r="N74" s="22"/>
      <c r="O74" s="22">
        <f t="shared" si="12"/>
        <v>0</v>
      </c>
      <c r="P74" s="56">
        <f t="shared" si="13"/>
        <v>40000</v>
      </c>
      <c r="Q74" s="59">
        <f t="shared" si="14"/>
        <v>0</v>
      </c>
      <c r="R74" s="57"/>
      <c r="S74" s="58"/>
      <c r="T74" s="58"/>
    </row>
    <row r="75" spans="2:20">
      <c r="B75" s="22"/>
      <c r="C75" s="38"/>
      <c r="D75" s="38"/>
      <c r="E75" s="46"/>
      <c r="F75" s="52"/>
      <c r="G75" s="51"/>
      <c r="H75" s="51"/>
      <c r="I75" s="51"/>
      <c r="J75" s="52"/>
      <c r="K75" s="49" t="s">
        <v>52</v>
      </c>
      <c r="L75" s="55"/>
      <c r="M75" s="55"/>
      <c r="N75" s="22"/>
      <c r="O75" s="22">
        <f t="shared" si="12"/>
        <v>0</v>
      </c>
      <c r="P75" s="56">
        <f t="shared" si="13"/>
        <v>40000</v>
      </c>
      <c r="Q75" s="59">
        <f t="shared" si="14"/>
        <v>0</v>
      </c>
      <c r="R75" s="57"/>
      <c r="S75" s="58"/>
      <c r="T75" s="58"/>
    </row>
    <row r="76" spans="2:20">
      <c r="C76" s="38"/>
      <c r="D76" s="38"/>
      <c r="E76" s="46"/>
      <c r="F76" s="38"/>
      <c r="H76" s="61"/>
      <c r="I76" s="62"/>
      <c r="J76" s="62"/>
      <c r="L76" s="55"/>
      <c r="M76" s="55"/>
      <c r="N76" s="22"/>
      <c r="O76" s="22">
        <f t="shared" si="12"/>
        <v>0</v>
      </c>
      <c r="P76" s="56">
        <f t="shared" si="13"/>
        <v>40000</v>
      </c>
      <c r="Q76" s="59">
        <f t="shared" si="14"/>
        <v>0</v>
      </c>
      <c r="R76" s="57"/>
      <c r="S76" s="58"/>
      <c r="T76" s="58"/>
    </row>
    <row r="77" spans="2:20">
      <c r="B77" s="1" t="s">
        <v>53</v>
      </c>
      <c r="C77" s="63" t="s">
        <v>52</v>
      </c>
      <c r="D77" s="64">
        <f>NPV(12%,D65:D74)+D64</f>
        <v>18.654683596628104</v>
      </c>
      <c r="E77" s="46"/>
      <c r="F77" s="38"/>
      <c r="H77" s="65">
        <f>NPV(12%,H64:H74)</f>
        <v>-14.469908686053293</v>
      </c>
      <c r="I77" s="62"/>
      <c r="J77" s="62"/>
      <c r="L77" s="55"/>
      <c r="M77" s="55"/>
      <c r="N77" s="22"/>
      <c r="O77" s="22">
        <f t="shared" si="12"/>
        <v>0</v>
      </c>
      <c r="P77" s="56">
        <f t="shared" si="13"/>
        <v>40000</v>
      </c>
      <c r="Q77" s="59">
        <f t="shared" si="14"/>
        <v>0</v>
      </c>
      <c r="R77" s="57"/>
      <c r="S77" s="58"/>
      <c r="T77" s="58"/>
    </row>
    <row r="78" spans="2:20">
      <c r="C78" s="1" t="s">
        <v>13</v>
      </c>
      <c r="D78" s="54">
        <f>IRR(D64:D74)</f>
        <v>0.15321192602598588</v>
      </c>
      <c r="H78" s="54">
        <f>IRR(H64:H74)</f>
        <v>8.9001779355307287E-2</v>
      </c>
      <c r="I78" s="62"/>
      <c r="J78" s="62"/>
      <c r="L78" s="55"/>
      <c r="M78" s="55"/>
      <c r="N78" s="22"/>
      <c r="O78" s="22">
        <f t="shared" si="12"/>
        <v>0</v>
      </c>
      <c r="P78" s="56">
        <f t="shared" si="13"/>
        <v>40000</v>
      </c>
      <c r="Q78" s="53">
        <f t="shared" si="14"/>
        <v>0</v>
      </c>
    </row>
    <row r="79" spans="2:20">
      <c r="H79" s="66"/>
      <c r="I79" s="66"/>
      <c r="L79" s="54"/>
      <c r="M79" s="66"/>
      <c r="Q79" s="54" t="e">
        <f>IRR(Q68:Q78)</f>
        <v>#NUM!</v>
      </c>
      <c r="T79" s="67"/>
    </row>
    <row r="80" spans="2:20">
      <c r="C80" s="68"/>
      <c r="M80" s="69"/>
    </row>
    <row r="83" spans="2:6">
      <c r="B83" s="22"/>
    </row>
    <row r="84" spans="2:6">
      <c r="B84" s="22"/>
    </row>
    <row r="85" spans="2:6">
      <c r="B85" s="22"/>
    </row>
    <row r="90" spans="2:6">
      <c r="F90" s="39"/>
    </row>
    <row r="91" spans="2:6">
      <c r="F91" s="39"/>
    </row>
    <row r="92" spans="2:6">
      <c r="F92" s="39"/>
    </row>
    <row r="93" spans="2:6">
      <c r="F93" s="39"/>
    </row>
    <row r="94" spans="2:6">
      <c r="F94" s="39"/>
    </row>
    <row r="95" spans="2:6">
      <c r="F95" s="39"/>
    </row>
    <row r="96" spans="2:6">
      <c r="F96" s="39"/>
    </row>
    <row r="97" spans="6:6">
      <c r="F97" s="39"/>
    </row>
    <row r="98" spans="6:6">
      <c r="F98" s="39"/>
    </row>
    <row r="99" spans="6:6">
      <c r="F99" s="39"/>
    </row>
    <row r="100" spans="6:6">
      <c r="F100" s="39"/>
    </row>
    <row r="101" spans="6:6">
      <c r="F101" s="39"/>
    </row>
    <row r="102" spans="6:6">
      <c r="F102" s="39"/>
    </row>
    <row r="103" spans="6:6">
      <c r="F103" s="39"/>
    </row>
    <row r="104" spans="6:6">
      <c r="F104" s="39"/>
    </row>
    <row r="105" spans="6:6">
      <c r="F105" s="39"/>
    </row>
    <row r="106" spans="6:6">
      <c r="F106" s="39"/>
    </row>
    <row r="107" spans="6:6">
      <c r="F107" s="39"/>
    </row>
    <row r="108" spans="6:6">
      <c r="F108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lista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2020-09-10T10:01:16Z</dcterms:created>
  <dcterms:modified xsi:type="dcterms:W3CDTF">2020-09-10T10:01:53Z</dcterms:modified>
</cp:coreProperties>
</file>