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lanilias" sheetId="1" r:id="rId1"/>
    <sheet name="Gráficos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<sst xmlns="http://schemas.openxmlformats.org/spreadsheetml/2006/main" count="240" uniqueCount="110">
  <si>
    <t>Custo de Produção:</t>
  </si>
  <si>
    <t>Aveia</t>
  </si>
  <si>
    <t>Objetivo:</t>
  </si>
  <si>
    <t>Forragem - Embrapa</t>
  </si>
  <si>
    <t>Época de Plantio:</t>
  </si>
  <si>
    <t>Abril</t>
  </si>
  <si>
    <t xml:space="preserve">Data do Levantamento: </t>
  </si>
  <si>
    <t>Moeda:</t>
  </si>
  <si>
    <t>Real</t>
  </si>
  <si>
    <t>INFORMAÇÕES GERAIS</t>
  </si>
  <si>
    <t>Produção anual estimada (MS):</t>
  </si>
  <si>
    <t>t/ha</t>
  </si>
  <si>
    <t>Produção anual estimada  (MO):</t>
  </si>
  <si>
    <t>Perdas:</t>
  </si>
  <si>
    <t>Número de anos em produção:</t>
  </si>
  <si>
    <t>ano</t>
  </si>
  <si>
    <t>Área plantada (ha):</t>
  </si>
  <si>
    <t>ha</t>
  </si>
  <si>
    <t>Frete adubos:</t>
  </si>
  <si>
    <t>$/t</t>
  </si>
  <si>
    <t>Frete corretivos:</t>
  </si>
  <si>
    <t>Porcentagem de MS da aveia:</t>
  </si>
  <si>
    <t>%MS</t>
  </si>
  <si>
    <t>PRODUÇÃO TOTAL  (MV)</t>
  </si>
  <si>
    <t>t/ha/ano</t>
  </si>
  <si>
    <t>PRODUÇÃO TOTAL (MS)</t>
  </si>
  <si>
    <t>PRODUÇÃO TOTAL ÚTIL (MVu)</t>
  </si>
  <si>
    <t>PRODUÇÃO TOTAL ÚTIL (MSu)</t>
  </si>
  <si>
    <t>CUSTO DE FORMAÇÃO - AVEIA ($/ha)</t>
  </si>
  <si>
    <t>INSUMOS</t>
  </si>
  <si>
    <t>UNIDADE</t>
  </si>
  <si>
    <t>QTDE</t>
  </si>
  <si>
    <t>P. UNIT.</t>
  </si>
  <si>
    <t>P. TOTAL</t>
  </si>
  <si>
    <t>- adubo plantio (04-30-16)</t>
  </si>
  <si>
    <t>t</t>
  </si>
  <si>
    <t>- adubo cobertura (Sulfato de Amonio)- 30 dias</t>
  </si>
  <si>
    <t>- adubo cobertura (Sulfato de Amonio)- 60 dias</t>
  </si>
  <si>
    <t>- adubo cobertura (KCl) - 30 dias</t>
  </si>
  <si>
    <t>- adubo cobertura (KCl) - 60 dias</t>
  </si>
  <si>
    <t>- calcário dolomítico</t>
  </si>
  <si>
    <t>- análise de solo</t>
  </si>
  <si>
    <t>ud</t>
  </si>
  <si>
    <t>- sementes</t>
  </si>
  <si>
    <t>kg</t>
  </si>
  <si>
    <t>SUBTOTAL</t>
  </si>
  <si>
    <t>PREPARO DO SOLO</t>
  </si>
  <si>
    <t>- aração</t>
  </si>
  <si>
    <t>h/ha</t>
  </si>
  <si>
    <t>- gradagem</t>
  </si>
  <si>
    <t>PLANTIO</t>
  </si>
  <si>
    <t>- semeadora</t>
  </si>
  <si>
    <t>- adubação de cobertura</t>
  </si>
  <si>
    <t>- distribuição de calcário (vicon)</t>
  </si>
  <si>
    <t xml:space="preserve">CUSTO DE FORMAÇÃO </t>
  </si>
  <si>
    <t>$/ha</t>
  </si>
  <si>
    <t>::</t>
  </si>
  <si>
    <t>CUSTO DE MANUTENÇÃO - AVEIA ($/ha)</t>
  </si>
  <si>
    <t>- Segadora (Corte)</t>
  </si>
  <si>
    <t>- Transporte e distribuição</t>
  </si>
  <si>
    <t>- mão de obra (distribuição)</t>
  </si>
  <si>
    <t>CUSTO DE MANUTENÇÃO</t>
  </si>
  <si>
    <t>$/ha/ano</t>
  </si>
  <si>
    <t>CUSTOS TOTAIS (ha)</t>
  </si>
  <si>
    <t>FASES</t>
  </si>
  <si>
    <t>$/10 ANOS</t>
  </si>
  <si>
    <t>t/MOu</t>
  </si>
  <si>
    <t>t/MSu</t>
  </si>
  <si>
    <t>kg/MSu</t>
  </si>
  <si>
    <t>FORMAÇÃO</t>
  </si>
  <si>
    <t>- insumos</t>
  </si>
  <si>
    <t>- preparo do solo</t>
  </si>
  <si>
    <t>- plantio</t>
  </si>
  <si>
    <t>TOTAL</t>
  </si>
  <si>
    <t>MV=&gt;matéria verde, MS=&gt; matéria seca</t>
  </si>
  <si>
    <t>* atividade envolvendo apenas mão-de-obra, as demais atividades englobam custos do trator com implemento, mão-de-obra do tratoristo e ajudantes</t>
  </si>
  <si>
    <t>** distribuído a cada 2 anos (2t)</t>
  </si>
  <si>
    <t>l/ha</t>
  </si>
  <si>
    <t xml:space="preserve">  calcário calcítico</t>
  </si>
  <si>
    <t xml:space="preserve"> inseticidas (ferrugem) x1 </t>
  </si>
  <si>
    <t xml:space="preserve"> inseticidas (pulgão)  x1</t>
  </si>
  <si>
    <t xml:space="preserve">  Aplicação inseticida (aplicar. ferr.e pulgão juntos) </t>
  </si>
  <si>
    <t>N</t>
  </si>
  <si>
    <t>P</t>
  </si>
  <si>
    <t>K</t>
  </si>
  <si>
    <t>Mg</t>
  </si>
  <si>
    <t>Ca</t>
  </si>
  <si>
    <t>S</t>
  </si>
  <si>
    <t>nutriente</t>
  </si>
  <si>
    <t>adubo</t>
  </si>
  <si>
    <t>supersimples</t>
  </si>
  <si>
    <t>calcário</t>
  </si>
  <si>
    <t>sulfato de amonio</t>
  </si>
  <si>
    <t>PRODUÇÃO TOTAL ÚTIL(NDT)</t>
  </si>
  <si>
    <t>semeadura</t>
  </si>
  <si>
    <t>cobertura 30 dias</t>
  </si>
  <si>
    <t>cobertura 60 dias</t>
  </si>
  <si>
    <t>Uréia plantio</t>
  </si>
  <si>
    <t>Super simples plantio</t>
  </si>
  <si>
    <t>KCl plantio</t>
  </si>
  <si>
    <t>participação N</t>
  </si>
  <si>
    <t>adubo N</t>
  </si>
  <si>
    <t>participação K</t>
  </si>
  <si>
    <t>adubo K</t>
  </si>
  <si>
    <t>kg/NDT</t>
  </si>
  <si>
    <t>% de NDT</t>
  </si>
  <si>
    <t>teor/planta</t>
  </si>
  <si>
    <t>extração/produção</t>
  </si>
  <si>
    <t>teor /adubo</t>
  </si>
  <si>
    <t>quant/adubo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</si>
</sst>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"/>
    <numFmt numFmtId="180" formatCode="#,##0.0000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"/>
  </numFmts>
  <fonts count="45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2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Arial"/>
      <family val="0"/>
    </font>
    <font>
      <b/>
      <sz val="12"/>
      <color indexed="8"/>
      <name val="Arial"/>
      <family val="0"/>
    </font>
    <font>
      <b/>
      <sz val="23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double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17" fontId="1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178" fontId="0" fillId="33" borderId="0" xfId="0" applyNumberFormat="1" applyFont="1" applyFill="1" applyAlignment="1">
      <alignment/>
    </xf>
    <xf numFmtId="9" fontId="0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4" fontId="1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179" fontId="0" fillId="33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179" fontId="0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Alignment="1">
      <alignment/>
    </xf>
    <xf numFmtId="0" fontId="0" fillId="33" borderId="12" xfId="0" applyFont="1" applyFill="1" applyBorder="1" applyAlignment="1">
      <alignment/>
    </xf>
    <xf numFmtId="179" fontId="0" fillId="33" borderId="12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79" fontId="0" fillId="33" borderId="13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179" fontId="0" fillId="33" borderId="0" xfId="0" applyNumberFormat="1" applyFont="1" applyFill="1" applyBorder="1" applyAlignment="1">
      <alignment/>
    </xf>
    <xf numFmtId="179" fontId="1" fillId="33" borderId="0" xfId="0" applyNumberFormat="1" applyFont="1" applyFill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179" fontId="1" fillId="33" borderId="10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/>
    </xf>
    <xf numFmtId="178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180" fontId="1" fillId="33" borderId="11" xfId="0" applyNumberFormat="1" applyFont="1" applyFill="1" applyBorder="1" applyAlignment="1">
      <alignment/>
    </xf>
    <xf numFmtId="180" fontId="0" fillId="33" borderId="0" xfId="0" applyNumberFormat="1" applyFont="1" applyFill="1" applyAlignment="1">
      <alignment/>
    </xf>
    <xf numFmtId="180" fontId="1" fillId="33" borderId="0" xfId="0" applyNumberFormat="1" applyFont="1" applyFill="1" applyAlignment="1">
      <alignment/>
    </xf>
    <xf numFmtId="180" fontId="1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0" xfId="0" applyFont="1" applyFill="1" applyAlignment="1">
      <alignment/>
    </xf>
    <xf numFmtId="179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0" fontId="0" fillId="34" borderId="10" xfId="0" applyFont="1" applyFill="1" applyBorder="1" applyAlignment="1">
      <alignment/>
    </xf>
    <xf numFmtId="178" fontId="0" fillId="34" borderId="0" xfId="0" applyNumberFormat="1" applyFont="1" applyFill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4" fontId="1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Alignment="1">
      <alignment horizontal="right"/>
    </xf>
    <xf numFmtId="49" fontId="0" fillId="34" borderId="0" xfId="0" applyNumberFormat="1" applyFont="1" applyFill="1" applyBorder="1" applyAlignment="1">
      <alignment/>
    </xf>
    <xf numFmtId="179" fontId="0" fillId="34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7" fontId="1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9" fontId="0" fillId="0" borderId="0" xfId="49" applyFont="1" applyAlignment="1">
      <alignment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180" fontId="1" fillId="33" borderId="0" xfId="0" applyNumberFormat="1" applyFont="1" applyFill="1" applyBorder="1" applyAlignment="1">
      <alignment/>
    </xf>
    <xf numFmtId="181" fontId="0" fillId="0" borderId="0" xfId="49" applyNumberFormat="1" applyFont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180" fontId="0" fillId="33" borderId="11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8" fontId="0" fillId="33" borderId="0" xfId="0" applyNumberFormat="1" applyFont="1" applyFill="1" applyAlignment="1">
      <alignment/>
    </xf>
    <xf numFmtId="0" fontId="0" fillId="0" borderId="15" xfId="0" applyFont="1" applyFill="1" applyBorder="1" applyAlignment="1">
      <alignment/>
    </xf>
    <xf numFmtId="187" fontId="0" fillId="0" borderId="15" xfId="0" applyNumberFormat="1" applyBorder="1" applyAlignment="1">
      <alignment/>
    </xf>
    <xf numFmtId="9" fontId="1" fillId="34" borderId="0" xfId="49" applyFont="1" applyFill="1" applyAlignment="1">
      <alignment/>
    </xf>
    <xf numFmtId="188" fontId="1" fillId="33" borderId="11" xfId="0" applyNumberFormat="1" applyFont="1" applyFill="1" applyBorder="1" applyAlignment="1">
      <alignment/>
    </xf>
    <xf numFmtId="188" fontId="1" fillId="33" borderId="0" xfId="0" applyNumberFormat="1" applyFont="1" applyFill="1" applyAlignment="1">
      <alignment/>
    </xf>
    <xf numFmtId="188" fontId="1" fillId="33" borderId="1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Planilha Modificada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925"/>
          <c:y val="0.386"/>
          <c:w val="0.281"/>
          <c:h val="0.40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Planilias!$D$122:$D$125</c:f>
              <c:numCache>
                <c:ptCount val="4"/>
                <c:pt idx="0">
                  <c:v>1440.6855787932564</c:v>
                </c:pt>
                <c:pt idx="1">
                  <c:v>89.271</c:v>
                </c:pt>
                <c:pt idx="2">
                  <c:v>56.9129</c:v>
                </c:pt>
                <c:pt idx="3">
                  <c:v>183.06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Planilha Professor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view3D>
      <c:rotX val="40"/>
      <c:hPercent val="80"/>
      <c:rotY val="0"/>
      <c:depthPercent val="100"/>
      <c:rAngAx val="1"/>
    </c:view3D>
    <c:plotArea>
      <c:layout>
        <c:manualLayout>
          <c:xMode val="edge"/>
          <c:yMode val="edge"/>
          <c:x val="0.2675"/>
          <c:y val="0.26725"/>
          <c:w val="0.46425"/>
          <c:h val="0.5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Planilias!$D$53:$D$56</c:f>
              <c:numCache>
                <c:ptCount val="4"/>
                <c:pt idx="0">
                  <c:v>541.3523</c:v>
                </c:pt>
                <c:pt idx="1">
                  <c:v>89.271</c:v>
                </c:pt>
                <c:pt idx="2">
                  <c:v>56.9129</c:v>
                </c:pt>
                <c:pt idx="3">
                  <c:v>132.714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0.5865</cdr:x>
      <cdr:y>0.74875</cdr:y>
    </cdr:from>
    <cdr:to>
      <cdr:x>0.763</cdr:x>
      <cdr:y>0.806</cdr:y>
    </cdr:to>
    <cdr:sp>
      <cdr:nvSpPr>
        <cdr:cNvPr id="1" name="Text Box 1"/>
        <cdr:cNvSpPr txBox="1">
          <a:spLocks noChangeArrowheads="1"/>
        </cdr:cNvSpPr>
      </cdr:nvSpPr>
      <cdr:spPr>
        <a:xfrm>
          <a:off x="4181475" y="2809875"/>
          <a:ext cx="1257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insumos</a:t>
          </a:r>
        </a:p>
      </cdr:txBody>
    </cdr:sp>
  </cdr:relSizeAnchor>
  <cdr:relSizeAnchor xmlns:cdr="http://schemas.openxmlformats.org/drawingml/2006/chartDrawing">
    <cdr:from>
      <cdr:x>0.30775</cdr:x>
      <cdr:y>0.24775</cdr:y>
    </cdr:from>
    <cdr:to>
      <cdr:x>0.44925</cdr:x>
      <cdr:y>0.3145</cdr:y>
    </cdr:to>
    <cdr:sp>
      <cdr:nvSpPr>
        <cdr:cNvPr id="2" name="Text Box 2"/>
        <cdr:cNvSpPr txBox="1">
          <a:spLocks noChangeArrowheads="1"/>
        </cdr:cNvSpPr>
      </cdr:nvSpPr>
      <cdr:spPr>
        <a:xfrm>
          <a:off x="2190750" y="923925"/>
          <a:ext cx="1009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manutenção</a:t>
          </a:r>
        </a:p>
      </cdr:txBody>
    </cdr:sp>
  </cdr:relSizeAnchor>
  <cdr:relSizeAnchor xmlns:cdr="http://schemas.openxmlformats.org/drawingml/2006/chartDrawing">
    <cdr:from>
      <cdr:x>0.23875</cdr:x>
      <cdr:y>0.778</cdr:y>
    </cdr:from>
    <cdr:to>
      <cdr:x>0.42</cdr:x>
      <cdr:y>0.8485</cdr:y>
    </cdr:to>
    <cdr:sp>
      <cdr:nvSpPr>
        <cdr:cNvPr id="3" name="Text Box 3"/>
        <cdr:cNvSpPr txBox="1">
          <a:spLocks noChangeArrowheads="1"/>
        </cdr:cNvSpPr>
      </cdr:nvSpPr>
      <cdr:spPr>
        <a:xfrm>
          <a:off x="1695450" y="2924175"/>
          <a:ext cx="1295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preparo de solo</a:t>
          </a:r>
        </a:p>
      </cdr:txBody>
    </cdr:sp>
  </cdr:relSizeAnchor>
  <cdr:relSizeAnchor xmlns:cdr="http://schemas.openxmlformats.org/drawingml/2006/chartDrawing">
    <cdr:from>
      <cdr:x>0.25925</cdr:x>
      <cdr:y>0.4455</cdr:y>
    </cdr:from>
    <cdr:to>
      <cdr:x>0.3685</cdr:x>
      <cdr:y>0.49775</cdr:y>
    </cdr:to>
    <cdr:sp>
      <cdr:nvSpPr>
        <cdr:cNvPr id="4" name="Text Box 4"/>
        <cdr:cNvSpPr txBox="1">
          <a:spLocks noChangeArrowheads="1"/>
        </cdr:cNvSpPr>
      </cdr:nvSpPr>
      <cdr:spPr>
        <a:xfrm>
          <a:off x="1847850" y="1666875"/>
          <a:ext cx="781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plantio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0.693</cdr:x>
      <cdr:y>0.75775</cdr:y>
    </cdr:from>
    <cdr:to>
      <cdr:x>0.7995</cdr:x>
      <cdr:y>0.8145</cdr:y>
    </cdr:to>
    <cdr:sp>
      <cdr:nvSpPr>
        <cdr:cNvPr id="1" name="Text Box 1"/>
        <cdr:cNvSpPr txBox="1">
          <a:spLocks noChangeArrowheads="1"/>
        </cdr:cNvSpPr>
      </cdr:nvSpPr>
      <cdr:spPr>
        <a:xfrm>
          <a:off x="4914900" y="3333750"/>
          <a:ext cx="752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insumos</a:t>
          </a:r>
        </a:p>
      </cdr:txBody>
    </cdr:sp>
  </cdr:relSizeAnchor>
  <cdr:relSizeAnchor xmlns:cdr="http://schemas.openxmlformats.org/drawingml/2006/chartDrawing">
    <cdr:from>
      <cdr:x>0.27</cdr:x>
      <cdr:y>0.14275</cdr:y>
    </cdr:from>
    <cdr:to>
      <cdr:x>0.4105</cdr:x>
      <cdr:y>0.20475</cdr:y>
    </cdr:to>
    <cdr:sp>
      <cdr:nvSpPr>
        <cdr:cNvPr id="2" name="Text Box 2"/>
        <cdr:cNvSpPr txBox="1">
          <a:spLocks noChangeArrowheads="1"/>
        </cdr:cNvSpPr>
      </cdr:nvSpPr>
      <cdr:spPr>
        <a:xfrm>
          <a:off x="1914525" y="619125"/>
          <a:ext cx="1000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manutenção</a:t>
          </a:r>
        </a:p>
      </cdr:txBody>
    </cdr:sp>
  </cdr:relSizeAnchor>
  <cdr:relSizeAnchor xmlns:cdr="http://schemas.openxmlformats.org/drawingml/2006/chartDrawing">
    <cdr:from>
      <cdr:x>0.2005</cdr:x>
      <cdr:y>0.32375</cdr:y>
    </cdr:from>
    <cdr:to>
      <cdr:x>0.29575</cdr:x>
      <cdr:y>0.3775</cdr:y>
    </cdr:to>
    <cdr:sp>
      <cdr:nvSpPr>
        <cdr:cNvPr id="3" name="Text Box 3"/>
        <cdr:cNvSpPr txBox="1">
          <a:spLocks noChangeArrowheads="1"/>
        </cdr:cNvSpPr>
      </cdr:nvSpPr>
      <cdr:spPr>
        <a:xfrm>
          <a:off x="1419225" y="1419225"/>
          <a:ext cx="676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plantio</a:t>
          </a:r>
        </a:p>
      </cdr:txBody>
    </cdr:sp>
  </cdr:relSizeAnchor>
  <cdr:relSizeAnchor xmlns:cdr="http://schemas.openxmlformats.org/drawingml/2006/chartDrawing">
    <cdr:from>
      <cdr:x>0.111</cdr:x>
      <cdr:y>0.682</cdr:y>
    </cdr:from>
    <cdr:to>
      <cdr:x>0.28625</cdr:x>
      <cdr:y>0.73725</cdr:y>
    </cdr:to>
    <cdr:sp>
      <cdr:nvSpPr>
        <cdr:cNvPr id="4" name="Text Box 4"/>
        <cdr:cNvSpPr txBox="1">
          <a:spLocks noChangeArrowheads="1"/>
        </cdr:cNvSpPr>
      </cdr:nvSpPr>
      <cdr:spPr>
        <a:xfrm>
          <a:off x="781050" y="3000375"/>
          <a:ext cx="1247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preparo de solo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11</xdr:col>
      <xdr:colOff>466725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38100" y="19050"/>
        <a:ext cx="71342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23</xdr:row>
      <xdr:rowOff>133350</xdr:rowOff>
    </xdr:from>
    <xdr:to>
      <xdr:col>11</xdr:col>
      <xdr:colOff>447675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57150" y="3857625"/>
        <a:ext cx="70961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1"/>
  <sheetViews>
    <sheetView tabSelected="1" zoomScalePageLayoutView="0" workbookViewId="0" topLeftCell="A73">
      <selection activeCell="K97" sqref="K97"/>
    </sheetView>
  </sheetViews>
  <sheetFormatPr defaultColWidth="9.140625" defaultRowHeight="12.75"/>
  <cols>
    <col min="5" max="5" width="11.00390625" style="0" bestFit="1" customWidth="1"/>
    <col min="9" max="9" width="12.8515625" style="0" bestFit="1" customWidth="1"/>
    <col min="10" max="10" width="10.8515625" style="0" bestFit="1" customWidth="1"/>
    <col min="11" max="11" width="18.421875" style="0" bestFit="1" customWidth="1"/>
    <col min="12" max="12" width="15.7109375" style="0" bestFit="1" customWidth="1"/>
    <col min="13" max="13" width="11.421875" style="0" bestFit="1" customWidth="1"/>
    <col min="14" max="14" width="12.421875" style="0" bestFit="1" customWidth="1"/>
    <col min="15" max="17" width="15.421875" style="0" bestFit="1" customWidth="1"/>
  </cols>
  <sheetData>
    <row r="1" spans="1:16" ht="12.75">
      <c r="A1" s="1" t="s">
        <v>0</v>
      </c>
      <c r="B1" s="1"/>
      <c r="C1" s="1"/>
      <c r="D1" s="1" t="s">
        <v>1</v>
      </c>
      <c r="E1" s="1"/>
      <c r="F1" s="1"/>
      <c r="G1" s="1"/>
      <c r="H1" s="2"/>
      <c r="I1" s="63"/>
      <c r="J1" s="63"/>
      <c r="K1" s="63"/>
      <c r="L1" s="63"/>
      <c r="M1" s="63"/>
      <c r="N1" s="63"/>
      <c r="O1" s="63"/>
      <c r="P1" s="62"/>
    </row>
    <row r="2" spans="1:16" ht="12.75">
      <c r="A2" s="1" t="s">
        <v>2</v>
      </c>
      <c r="B2" s="1"/>
      <c r="C2" s="1"/>
      <c r="D2" s="1" t="s">
        <v>3</v>
      </c>
      <c r="E2" s="1"/>
      <c r="F2" s="1"/>
      <c r="G2" s="1"/>
      <c r="H2" s="2"/>
      <c r="I2" s="63"/>
      <c r="J2" s="63"/>
      <c r="K2" s="63"/>
      <c r="L2" s="63"/>
      <c r="M2" s="63"/>
      <c r="N2" s="63"/>
      <c r="O2" s="63"/>
      <c r="P2" s="62"/>
    </row>
    <row r="3" spans="1:16" ht="12.75">
      <c r="A3" s="1" t="s">
        <v>4</v>
      </c>
      <c r="B3" s="1"/>
      <c r="C3" s="1"/>
      <c r="D3" s="1" t="s">
        <v>5</v>
      </c>
      <c r="E3" s="1"/>
      <c r="F3" s="1"/>
      <c r="G3" s="1"/>
      <c r="H3" s="2"/>
      <c r="I3" s="63"/>
      <c r="J3" s="63"/>
      <c r="K3" s="63"/>
      <c r="L3" s="63"/>
      <c r="M3" s="63"/>
      <c r="N3" s="63"/>
      <c r="O3" s="63"/>
      <c r="P3" s="62"/>
    </row>
    <row r="4" spans="1:16" ht="12.75">
      <c r="A4" s="1" t="s">
        <v>6</v>
      </c>
      <c r="B4" s="1"/>
      <c r="C4" s="1"/>
      <c r="D4" s="3">
        <v>37202</v>
      </c>
      <c r="E4" s="1"/>
      <c r="F4" s="1"/>
      <c r="G4" s="1"/>
      <c r="H4" s="2"/>
      <c r="I4" s="63"/>
      <c r="J4" s="63"/>
      <c r="K4" s="63"/>
      <c r="L4" s="64"/>
      <c r="M4" s="63"/>
      <c r="N4" s="63"/>
      <c r="O4" s="63"/>
      <c r="P4" s="62"/>
    </row>
    <row r="5" spans="1:16" ht="12.75">
      <c r="A5" s="1" t="s">
        <v>7</v>
      </c>
      <c r="B5" s="1"/>
      <c r="C5" s="1"/>
      <c r="D5" s="1" t="s">
        <v>8</v>
      </c>
      <c r="E5" s="2"/>
      <c r="F5" s="2"/>
      <c r="G5" s="2"/>
      <c r="H5" s="2"/>
      <c r="I5" s="63"/>
      <c r="J5" s="63"/>
      <c r="K5" s="63"/>
      <c r="L5" s="63"/>
      <c r="M5" s="62"/>
      <c r="N5" s="62"/>
      <c r="O5" s="62"/>
      <c r="P5" s="62"/>
    </row>
    <row r="6" spans="1:16" ht="12.75">
      <c r="A6" s="1"/>
      <c r="B6" s="1"/>
      <c r="C6" s="1"/>
      <c r="D6" s="1"/>
      <c r="E6" s="2"/>
      <c r="F6" s="2"/>
      <c r="G6" s="2"/>
      <c r="H6" s="2"/>
      <c r="I6" s="73"/>
      <c r="J6" s="73"/>
      <c r="K6" s="73"/>
      <c r="L6" s="73"/>
      <c r="M6" s="66"/>
      <c r="N6" s="66"/>
      <c r="O6" s="66"/>
      <c r="P6" s="62"/>
    </row>
    <row r="7" spans="1:16" ht="13.5" thickBot="1">
      <c r="A7" s="1" t="s">
        <v>9</v>
      </c>
      <c r="B7" s="2"/>
      <c r="C7" s="2"/>
      <c r="D7" s="2"/>
      <c r="E7" s="2"/>
      <c r="F7" s="2"/>
      <c r="G7" s="2"/>
      <c r="H7" s="18"/>
      <c r="I7" s="73"/>
      <c r="J7" s="66"/>
      <c r="K7" s="66"/>
      <c r="L7" s="66"/>
      <c r="M7" s="66"/>
      <c r="N7" s="66"/>
      <c r="O7" s="66"/>
      <c r="P7" s="66"/>
    </row>
    <row r="8" spans="1:16" ht="13.5" thickTop="1">
      <c r="A8" s="4" t="s">
        <v>10</v>
      </c>
      <c r="B8" s="4"/>
      <c r="C8" s="4"/>
      <c r="D8" s="4">
        <v>4</v>
      </c>
      <c r="E8" s="4" t="s">
        <v>11</v>
      </c>
      <c r="F8" s="4"/>
      <c r="G8" s="4"/>
      <c r="H8" s="18"/>
      <c r="I8" s="66"/>
      <c r="J8" s="66"/>
      <c r="K8" s="66"/>
      <c r="L8" s="66"/>
      <c r="M8" s="66"/>
      <c r="N8" s="66"/>
      <c r="O8" s="66"/>
      <c r="P8" s="66"/>
    </row>
    <row r="9" spans="1:16" ht="12.75">
      <c r="A9" s="2" t="s">
        <v>12</v>
      </c>
      <c r="B9" s="2"/>
      <c r="C9" s="2"/>
      <c r="D9" s="5">
        <f>D8*100/D15</f>
        <v>26.666666666666668</v>
      </c>
      <c r="E9" s="2" t="s">
        <v>11</v>
      </c>
      <c r="F9" s="2"/>
      <c r="G9" s="2"/>
      <c r="H9" s="18"/>
      <c r="I9" s="66"/>
      <c r="J9" s="66"/>
      <c r="K9" s="66"/>
      <c r="L9" s="74"/>
      <c r="M9" s="66"/>
      <c r="N9" s="66"/>
      <c r="O9" s="66"/>
      <c r="P9" s="66"/>
    </row>
    <row r="10" spans="1:16" ht="12.75">
      <c r="A10" s="2" t="s">
        <v>13</v>
      </c>
      <c r="B10" s="2"/>
      <c r="C10" s="2"/>
      <c r="D10" s="6">
        <v>0.1</v>
      </c>
      <c r="E10" s="2"/>
      <c r="F10" s="2"/>
      <c r="G10" s="2"/>
      <c r="H10" s="18"/>
      <c r="I10" s="66"/>
      <c r="J10" s="66"/>
      <c r="K10" s="66"/>
      <c r="L10" s="75"/>
      <c r="M10" s="66"/>
      <c r="N10" s="66"/>
      <c r="O10" s="66"/>
      <c r="P10" s="66"/>
    </row>
    <row r="11" spans="1:16" ht="12.75">
      <c r="A11" s="2" t="s">
        <v>14</v>
      </c>
      <c r="B11" s="2"/>
      <c r="C11" s="2"/>
      <c r="D11" s="2">
        <v>1</v>
      </c>
      <c r="E11" s="2" t="s">
        <v>15</v>
      </c>
      <c r="F11" s="2"/>
      <c r="G11" s="2"/>
      <c r="H11" s="18"/>
      <c r="I11" s="66"/>
      <c r="J11" s="66"/>
      <c r="K11" s="66"/>
      <c r="L11" s="66"/>
      <c r="M11" s="66"/>
      <c r="N11" s="66"/>
      <c r="O11" s="66"/>
      <c r="P11" s="66"/>
    </row>
    <row r="12" spans="1:16" ht="12.75">
      <c r="A12" s="2" t="s">
        <v>16</v>
      </c>
      <c r="B12" s="2"/>
      <c r="C12" s="2"/>
      <c r="D12" s="2">
        <v>1</v>
      </c>
      <c r="E12" s="2" t="s">
        <v>17</v>
      </c>
      <c r="F12" s="2"/>
      <c r="G12" s="2"/>
      <c r="H12" s="18"/>
      <c r="I12" s="66"/>
      <c r="J12" s="66"/>
      <c r="K12" s="66"/>
      <c r="L12" s="66"/>
      <c r="M12" s="66"/>
      <c r="N12" s="66"/>
      <c r="O12" s="66"/>
      <c r="P12" s="66"/>
    </row>
    <row r="13" spans="1:16" ht="12.75">
      <c r="A13" s="2" t="s">
        <v>18</v>
      </c>
      <c r="B13" s="2"/>
      <c r="C13" s="2"/>
      <c r="D13" s="2">
        <v>23.33</v>
      </c>
      <c r="E13" s="2" t="s">
        <v>19</v>
      </c>
      <c r="F13" s="2"/>
      <c r="G13" s="2"/>
      <c r="H13" s="18"/>
      <c r="I13" s="66"/>
      <c r="J13" s="66"/>
      <c r="K13" s="66"/>
      <c r="L13" s="66"/>
      <c r="M13" s="66"/>
      <c r="N13" s="66"/>
      <c r="O13" s="66"/>
      <c r="P13" s="66"/>
    </row>
    <row r="14" spans="1:16" ht="12.75">
      <c r="A14" s="2" t="s">
        <v>20</v>
      </c>
      <c r="B14" s="2"/>
      <c r="C14" s="2"/>
      <c r="D14" s="2">
        <v>32.05</v>
      </c>
      <c r="E14" s="2" t="s">
        <v>19</v>
      </c>
      <c r="F14" s="2"/>
      <c r="G14" s="2"/>
      <c r="H14" s="18"/>
      <c r="I14" s="66"/>
      <c r="J14" s="66"/>
      <c r="K14" s="66"/>
      <c r="L14" s="66"/>
      <c r="M14" s="66"/>
      <c r="N14" s="66"/>
      <c r="O14" s="66"/>
      <c r="P14" s="66"/>
    </row>
    <row r="15" spans="1:16" ht="13.5" thickBot="1">
      <c r="A15" s="2" t="s">
        <v>21</v>
      </c>
      <c r="B15" s="2"/>
      <c r="C15" s="2"/>
      <c r="D15" s="2">
        <v>15</v>
      </c>
      <c r="E15" s="2" t="s">
        <v>22</v>
      </c>
      <c r="F15" s="2"/>
      <c r="G15" s="2"/>
      <c r="H15" s="18"/>
      <c r="I15" s="66"/>
      <c r="J15" s="66"/>
      <c r="K15" s="66"/>
      <c r="L15" s="66"/>
      <c r="M15" s="66"/>
      <c r="N15" s="66"/>
      <c r="O15" s="66"/>
      <c r="P15" s="66"/>
    </row>
    <row r="16" spans="1:16" ht="13.5" thickTop="1">
      <c r="A16" s="7" t="s">
        <v>23</v>
      </c>
      <c r="B16" s="7"/>
      <c r="C16" s="7"/>
      <c r="D16" s="8">
        <f>D9</f>
        <v>26.666666666666668</v>
      </c>
      <c r="E16" s="7" t="s">
        <v>24</v>
      </c>
      <c r="F16" s="9"/>
      <c r="G16" s="7"/>
      <c r="H16" s="18"/>
      <c r="I16" s="73"/>
      <c r="J16" s="73"/>
      <c r="K16" s="73"/>
      <c r="L16" s="76"/>
      <c r="M16" s="73"/>
      <c r="N16" s="77"/>
      <c r="O16" s="73"/>
      <c r="P16" s="66"/>
    </row>
    <row r="17" spans="1:16" ht="12.75">
      <c r="A17" s="1" t="s">
        <v>25</v>
      </c>
      <c r="B17" s="1"/>
      <c r="C17" s="1"/>
      <c r="D17" s="10">
        <f>D16*D15/100</f>
        <v>4</v>
      </c>
      <c r="E17" s="1" t="s">
        <v>24</v>
      </c>
      <c r="F17" s="11"/>
      <c r="G17" s="1"/>
      <c r="H17" s="18"/>
      <c r="I17" s="73"/>
      <c r="J17" s="73"/>
      <c r="K17" s="73"/>
      <c r="L17" s="76"/>
      <c r="M17" s="73"/>
      <c r="N17" s="77"/>
      <c r="O17" s="73"/>
      <c r="P17" s="66"/>
    </row>
    <row r="18" spans="1:16" ht="12.75">
      <c r="A18" s="1" t="s">
        <v>26</v>
      </c>
      <c r="B18" s="2"/>
      <c r="C18" s="2"/>
      <c r="D18" s="10">
        <f>D16*(1-D10)</f>
        <v>24</v>
      </c>
      <c r="E18" s="1" t="s">
        <v>24</v>
      </c>
      <c r="F18" s="2">
        <f>D16*(1-D10)</f>
        <v>24</v>
      </c>
      <c r="G18" s="2"/>
      <c r="H18" s="18"/>
      <c r="I18" s="73"/>
      <c r="J18" s="66"/>
      <c r="K18" s="66"/>
      <c r="L18" s="76"/>
      <c r="M18" s="73"/>
      <c r="N18" s="66"/>
      <c r="O18" s="66"/>
      <c r="P18" s="66"/>
    </row>
    <row r="19" spans="1:16" ht="12.75">
      <c r="A19" s="1" t="s">
        <v>27</v>
      </c>
      <c r="B19" s="2"/>
      <c r="C19" s="2"/>
      <c r="D19" s="10">
        <f>D17*(1-D10)</f>
        <v>3.6</v>
      </c>
      <c r="E19" s="1" t="s">
        <v>24</v>
      </c>
      <c r="F19" s="2"/>
      <c r="G19" s="2"/>
      <c r="H19" s="18"/>
      <c r="I19" s="73"/>
      <c r="J19" s="66"/>
      <c r="K19" s="66"/>
      <c r="L19" s="76"/>
      <c r="M19" s="73"/>
      <c r="N19" s="66"/>
      <c r="O19" s="66"/>
      <c r="P19" s="66"/>
    </row>
    <row r="20" spans="1:16" ht="12.75">
      <c r="A20" s="2"/>
      <c r="B20" s="2"/>
      <c r="C20" s="2"/>
      <c r="D20" s="2"/>
      <c r="E20" s="2"/>
      <c r="F20" s="2"/>
      <c r="G20" s="2"/>
      <c r="H20" s="18"/>
      <c r="I20" s="66"/>
      <c r="J20" s="66"/>
      <c r="K20" s="66"/>
      <c r="L20" s="66"/>
      <c r="M20" s="66"/>
      <c r="N20" s="66"/>
      <c r="O20" s="66"/>
      <c r="P20" s="66"/>
    </row>
    <row r="21" spans="1:16" ht="13.5" thickBot="1">
      <c r="A21" s="1" t="s">
        <v>28</v>
      </c>
      <c r="B21" s="2"/>
      <c r="C21" s="2"/>
      <c r="D21" s="2"/>
      <c r="E21" s="2"/>
      <c r="F21" s="2"/>
      <c r="G21" s="2"/>
      <c r="H21" s="18"/>
      <c r="I21" s="73"/>
      <c r="J21" s="66"/>
      <c r="K21" s="66"/>
      <c r="L21" s="66"/>
      <c r="M21" s="66"/>
      <c r="N21" s="66"/>
      <c r="O21" s="66"/>
      <c r="P21" s="66"/>
    </row>
    <row r="22" spans="1:16" ht="13.5" thickTop="1">
      <c r="A22" s="7" t="s">
        <v>29</v>
      </c>
      <c r="B22" s="7"/>
      <c r="C22" s="7"/>
      <c r="D22" s="7" t="s">
        <v>30</v>
      </c>
      <c r="E22" s="12" t="s">
        <v>31</v>
      </c>
      <c r="F22" s="12" t="s">
        <v>32</v>
      </c>
      <c r="G22" s="12" t="s">
        <v>33</v>
      </c>
      <c r="H22" s="18"/>
      <c r="I22" s="73"/>
      <c r="J22" s="73"/>
      <c r="K22" s="73"/>
      <c r="L22" s="73"/>
      <c r="M22" s="78"/>
      <c r="N22" s="78"/>
      <c r="O22" s="78"/>
      <c r="P22" s="66"/>
    </row>
    <row r="23" spans="1:16" ht="12.75">
      <c r="A23" s="13" t="s">
        <v>34</v>
      </c>
      <c r="B23" s="13"/>
      <c r="C23" s="13"/>
      <c r="D23" s="13" t="s">
        <v>35</v>
      </c>
      <c r="E23" s="14">
        <v>0.25</v>
      </c>
      <c r="F23" s="15">
        <v>600.63</v>
      </c>
      <c r="G23" s="15">
        <f>(F23*E23)+(E23*$D$13)</f>
        <v>155.99</v>
      </c>
      <c r="H23" s="18"/>
      <c r="I23" s="66"/>
      <c r="J23" s="66"/>
      <c r="K23" s="66"/>
      <c r="L23" s="66"/>
      <c r="M23" s="79"/>
      <c r="N23" s="66"/>
      <c r="O23" s="66"/>
      <c r="P23" s="66"/>
    </row>
    <row r="24" spans="1:17" ht="12.75">
      <c r="A24" s="2" t="s">
        <v>36</v>
      </c>
      <c r="B24" s="2"/>
      <c r="C24" s="2"/>
      <c r="D24" s="2" t="s">
        <v>35</v>
      </c>
      <c r="E24" s="16">
        <v>0.25</v>
      </c>
      <c r="F24" s="17">
        <v>402</v>
      </c>
      <c r="G24" s="17">
        <f>(F24*E24)+(E24*$D$13)</f>
        <v>106.3325</v>
      </c>
      <c r="H24" s="18"/>
      <c r="I24" s="66"/>
      <c r="J24" s="66"/>
      <c r="K24" s="66"/>
      <c r="L24" s="66"/>
      <c r="M24" s="79"/>
      <c r="N24" s="65"/>
      <c r="O24" s="65"/>
      <c r="P24" s="65"/>
      <c r="Q24" s="65"/>
    </row>
    <row r="25" spans="1:17" ht="12.75">
      <c r="A25" s="2" t="s">
        <v>37</v>
      </c>
      <c r="B25" s="2"/>
      <c r="C25" s="2"/>
      <c r="D25" s="2" t="s">
        <v>35</v>
      </c>
      <c r="E25" s="16">
        <v>0.25</v>
      </c>
      <c r="F25" s="17">
        <v>402</v>
      </c>
      <c r="G25" s="17">
        <f>(F25*E25)+(E25*$D$13)</f>
        <v>106.3325</v>
      </c>
      <c r="H25" s="18"/>
      <c r="I25" s="66"/>
      <c r="J25" s="66"/>
      <c r="K25" s="66"/>
      <c r="L25" s="66"/>
      <c r="M25" s="79"/>
      <c r="N25" s="65"/>
      <c r="O25" s="65"/>
      <c r="P25" s="65"/>
      <c r="Q25" s="65"/>
    </row>
    <row r="26" spans="1:256" ht="12.75">
      <c r="A26" s="2" t="s">
        <v>38</v>
      </c>
      <c r="B26" s="2"/>
      <c r="C26" s="2"/>
      <c r="D26" s="2" t="s">
        <v>35</v>
      </c>
      <c r="E26" s="16">
        <v>0.085</v>
      </c>
      <c r="F26" s="17">
        <v>547</v>
      </c>
      <c r="G26" s="17">
        <f>(F26*E26)+(E26*$D$13)</f>
        <v>48.47805</v>
      </c>
      <c r="H26" s="18"/>
      <c r="I26" s="66"/>
      <c r="J26" s="66"/>
      <c r="K26" s="66"/>
      <c r="L26" s="66"/>
      <c r="M26" s="79"/>
      <c r="N26" s="65"/>
      <c r="O26" s="65"/>
      <c r="P26" s="65"/>
      <c r="Q26" s="65"/>
      <c r="IV26" s="66"/>
    </row>
    <row r="27" spans="1:16" ht="12.75">
      <c r="A27" s="2" t="s">
        <v>39</v>
      </c>
      <c r="B27" s="2"/>
      <c r="C27" s="2"/>
      <c r="D27" s="2" t="s">
        <v>35</v>
      </c>
      <c r="E27" s="16">
        <v>0.085</v>
      </c>
      <c r="F27" s="17">
        <v>547</v>
      </c>
      <c r="G27" s="17">
        <f>(F27*E27)+(E27*$D$14)</f>
        <v>49.21925</v>
      </c>
      <c r="H27" s="18"/>
      <c r="I27" s="66"/>
      <c r="J27" s="66"/>
      <c r="K27" s="66"/>
      <c r="L27" s="66"/>
      <c r="M27" s="79"/>
      <c r="N27" s="65"/>
      <c r="O27" s="65"/>
      <c r="P27" s="66"/>
    </row>
    <row r="28" spans="1:16" ht="12.75">
      <c r="A28" s="2" t="s">
        <v>40</v>
      </c>
      <c r="B28" s="2"/>
      <c r="C28" s="2"/>
      <c r="D28" s="2" t="s">
        <v>35</v>
      </c>
      <c r="E28" s="16">
        <v>1</v>
      </c>
      <c r="F28" s="19">
        <v>23</v>
      </c>
      <c r="G28" s="17">
        <f>F28*E28</f>
        <v>23</v>
      </c>
      <c r="H28" s="18"/>
      <c r="I28" s="66"/>
      <c r="J28" s="66"/>
      <c r="K28" s="66"/>
      <c r="L28" s="66"/>
      <c r="M28" s="79"/>
      <c r="N28" s="65"/>
      <c r="O28" s="65"/>
      <c r="P28" s="66"/>
    </row>
    <row r="29" spans="1:16" ht="12.75">
      <c r="A29" s="2" t="s">
        <v>41</v>
      </c>
      <c r="B29" s="2"/>
      <c r="C29" s="2"/>
      <c r="D29" s="2" t="s">
        <v>42</v>
      </c>
      <c r="E29" s="16">
        <v>1</v>
      </c>
      <c r="F29" s="19">
        <v>19</v>
      </c>
      <c r="G29" s="19">
        <f>F29*E29</f>
        <v>19</v>
      </c>
      <c r="H29" s="18"/>
      <c r="I29" s="66"/>
      <c r="J29" s="66"/>
      <c r="K29" s="66"/>
      <c r="L29" s="66"/>
      <c r="M29" s="79"/>
      <c r="N29" s="65"/>
      <c r="O29" s="65"/>
      <c r="P29" s="66"/>
    </row>
    <row r="30" spans="1:16" ht="12.75">
      <c r="A30" s="2" t="s">
        <v>43</v>
      </c>
      <c r="B30" s="2"/>
      <c r="C30" s="2"/>
      <c r="D30" s="2" t="s">
        <v>44</v>
      </c>
      <c r="E30" s="16">
        <v>50</v>
      </c>
      <c r="F30" s="19">
        <v>0.66</v>
      </c>
      <c r="G30" s="19">
        <f>F30*E30</f>
        <v>33</v>
      </c>
      <c r="H30" s="18"/>
      <c r="I30" s="66"/>
      <c r="J30" s="66"/>
      <c r="K30" s="66"/>
      <c r="L30" s="66"/>
      <c r="M30" s="79"/>
      <c r="N30" s="65"/>
      <c r="O30" s="65"/>
      <c r="P30" s="66"/>
    </row>
    <row r="31" spans="1:16" ht="13.5" thickBot="1">
      <c r="A31" s="20" t="s">
        <v>45</v>
      </c>
      <c r="B31" s="20"/>
      <c r="C31" s="20"/>
      <c r="D31" s="20"/>
      <c r="E31" s="21"/>
      <c r="F31" s="22"/>
      <c r="G31" s="22">
        <f>SUM(G23:G30)</f>
        <v>541.3523</v>
      </c>
      <c r="H31" s="18"/>
      <c r="I31" s="66"/>
      <c r="J31" s="66"/>
      <c r="K31" s="66"/>
      <c r="L31" s="66"/>
      <c r="M31" s="79"/>
      <c r="N31" s="65"/>
      <c r="O31" s="65"/>
      <c r="P31" s="66"/>
    </row>
    <row r="32" spans="1:16" ht="12.75">
      <c r="A32" s="23" t="s">
        <v>46</v>
      </c>
      <c r="B32" s="24"/>
      <c r="C32" s="24"/>
      <c r="D32" s="24"/>
      <c r="E32" s="25"/>
      <c r="F32" s="26"/>
      <c r="G32" s="26"/>
      <c r="H32" s="18"/>
      <c r="I32" s="73"/>
      <c r="J32" s="66"/>
      <c r="K32" s="66"/>
      <c r="L32" s="66"/>
      <c r="M32" s="79"/>
      <c r="N32" s="65"/>
      <c r="O32" s="65"/>
      <c r="P32" s="66"/>
    </row>
    <row r="33" spans="1:16" ht="12.75">
      <c r="A33" s="18" t="s">
        <v>47</v>
      </c>
      <c r="B33" s="18"/>
      <c r="C33" s="18"/>
      <c r="D33" s="18" t="s">
        <v>48</v>
      </c>
      <c r="E33" s="27">
        <v>2.5</v>
      </c>
      <c r="F33" s="17">
        <v>18.83</v>
      </c>
      <c r="G33" s="17">
        <f>F33*E33</f>
        <v>47.074999999999996</v>
      </c>
      <c r="H33" s="18"/>
      <c r="I33" s="66"/>
      <c r="J33" s="66"/>
      <c r="K33" s="66"/>
      <c r="L33" s="66"/>
      <c r="M33" s="79"/>
      <c r="N33" s="65"/>
      <c r="O33" s="65"/>
      <c r="P33" s="66"/>
    </row>
    <row r="34" spans="1:16" ht="12.75">
      <c r="A34" s="2" t="s">
        <v>49</v>
      </c>
      <c r="B34" s="2"/>
      <c r="C34" s="2"/>
      <c r="D34" s="2" t="s">
        <v>48</v>
      </c>
      <c r="E34" s="16">
        <v>2.2</v>
      </c>
      <c r="F34" s="19">
        <v>19.18</v>
      </c>
      <c r="G34" s="19">
        <f>E34*F34</f>
        <v>42.196000000000005</v>
      </c>
      <c r="H34" s="18"/>
      <c r="I34" s="66"/>
      <c r="J34" s="66"/>
      <c r="K34" s="66"/>
      <c r="L34" s="66"/>
      <c r="M34" s="79"/>
      <c r="N34" s="65"/>
      <c r="O34" s="65"/>
      <c r="P34" s="66"/>
    </row>
    <row r="35" spans="1:16" ht="13.5" thickBot="1">
      <c r="A35" s="20" t="s">
        <v>45</v>
      </c>
      <c r="B35" s="20"/>
      <c r="C35" s="20"/>
      <c r="D35" s="20"/>
      <c r="E35" s="21"/>
      <c r="F35" s="22"/>
      <c r="G35" s="22">
        <f>SUM(G33+G34)</f>
        <v>89.271</v>
      </c>
      <c r="H35" s="18"/>
      <c r="I35" s="66"/>
      <c r="J35" s="66"/>
      <c r="K35" s="66"/>
      <c r="L35" s="66"/>
      <c r="M35" s="79"/>
      <c r="N35" s="65"/>
      <c r="O35" s="65"/>
      <c r="P35" s="66"/>
    </row>
    <row r="36" spans="1:16" ht="12.75">
      <c r="A36" s="23" t="s">
        <v>50</v>
      </c>
      <c r="B36" s="24"/>
      <c r="C36" s="24"/>
      <c r="D36" s="24"/>
      <c r="E36" s="25"/>
      <c r="F36" s="26"/>
      <c r="G36" s="26"/>
      <c r="H36" s="18"/>
      <c r="I36" s="73"/>
      <c r="J36" s="66"/>
      <c r="K36" s="66"/>
      <c r="L36" s="66"/>
      <c r="M36" s="79"/>
      <c r="N36" s="65"/>
      <c r="O36" s="65"/>
      <c r="P36" s="66"/>
    </row>
    <row r="37" spans="1:16" ht="12.75">
      <c r="A37" s="18" t="s">
        <v>51</v>
      </c>
      <c r="B37" s="18"/>
      <c r="C37" s="18"/>
      <c r="D37" s="18" t="s">
        <v>48</v>
      </c>
      <c r="E37" s="27">
        <v>0.85</v>
      </c>
      <c r="F37" s="17">
        <v>21.17</v>
      </c>
      <c r="G37" s="17">
        <f>F37*E37</f>
        <v>17.994500000000002</v>
      </c>
      <c r="H37" s="18"/>
      <c r="I37" s="66"/>
      <c r="J37" s="66"/>
      <c r="K37" s="66"/>
      <c r="L37" s="66"/>
      <c r="M37" s="79"/>
      <c r="N37" s="65"/>
      <c r="O37" s="65"/>
      <c r="P37" s="66"/>
    </row>
    <row r="38" spans="1:16" ht="12.75">
      <c r="A38" s="2" t="s">
        <v>52</v>
      </c>
      <c r="B38" s="2"/>
      <c r="C38" s="2"/>
      <c r="D38" s="2" t="s">
        <v>48</v>
      </c>
      <c r="E38" s="16">
        <v>2</v>
      </c>
      <c r="F38" s="19">
        <v>17</v>
      </c>
      <c r="G38" s="19">
        <f>F38*E38</f>
        <v>34</v>
      </c>
      <c r="H38" s="18"/>
      <c r="I38" s="66"/>
      <c r="J38" s="66"/>
      <c r="K38" s="66"/>
      <c r="L38" s="66"/>
      <c r="M38" s="79"/>
      <c r="N38" s="65"/>
      <c r="O38" s="65"/>
      <c r="P38" s="66"/>
    </row>
    <row r="39" spans="1:16" ht="12.75">
      <c r="A39" s="2" t="s">
        <v>53</v>
      </c>
      <c r="B39" s="2"/>
      <c r="C39" s="2"/>
      <c r="D39" s="2" t="s">
        <v>48</v>
      </c>
      <c r="E39" s="16">
        <v>0.29</v>
      </c>
      <c r="F39" s="19">
        <v>16.96</v>
      </c>
      <c r="G39" s="19">
        <f>F39*E39</f>
        <v>4.9184</v>
      </c>
      <c r="H39" s="18"/>
      <c r="I39" s="66"/>
      <c r="J39" s="66"/>
      <c r="K39" s="66"/>
      <c r="L39" s="66"/>
      <c r="M39" s="79"/>
      <c r="N39" s="65"/>
      <c r="O39" s="65"/>
      <c r="P39" s="66"/>
    </row>
    <row r="40" spans="1:16" ht="13.5" thickBot="1">
      <c r="A40" s="20" t="s">
        <v>45</v>
      </c>
      <c r="B40" s="20"/>
      <c r="C40" s="20"/>
      <c r="D40" s="20"/>
      <c r="E40" s="21"/>
      <c r="F40" s="22"/>
      <c r="G40" s="22">
        <f>SUM(G37:G39)</f>
        <v>56.9129</v>
      </c>
      <c r="H40" s="18"/>
      <c r="I40" s="66"/>
      <c r="J40" s="66"/>
      <c r="K40" s="66"/>
      <c r="L40" s="66"/>
      <c r="M40" s="79"/>
      <c r="N40" s="65"/>
      <c r="O40" s="65"/>
      <c r="P40" s="66"/>
    </row>
    <row r="41" spans="1:16" ht="12.75">
      <c r="A41" s="1" t="s">
        <v>54</v>
      </c>
      <c r="B41" s="1"/>
      <c r="C41" s="1"/>
      <c r="D41" s="1" t="s">
        <v>55</v>
      </c>
      <c r="E41" s="28"/>
      <c r="F41" s="10"/>
      <c r="G41" s="10">
        <f>G40+G35+G31</f>
        <v>687.5362</v>
      </c>
      <c r="H41" s="18"/>
      <c r="I41" s="73"/>
      <c r="J41" s="73"/>
      <c r="K41" s="73"/>
      <c r="L41" s="73"/>
      <c r="M41" s="80"/>
      <c r="N41" s="76"/>
      <c r="O41" s="76"/>
      <c r="P41" s="66"/>
    </row>
    <row r="42" spans="1:16" ht="12.75">
      <c r="A42" s="2" t="s">
        <v>56</v>
      </c>
      <c r="B42" s="2"/>
      <c r="C42" s="2"/>
      <c r="D42" s="2"/>
      <c r="E42" s="16"/>
      <c r="F42" s="19"/>
      <c r="G42" s="19"/>
      <c r="H42" s="18"/>
      <c r="I42" s="66"/>
      <c r="J42" s="66"/>
      <c r="K42" s="66"/>
      <c r="L42" s="66"/>
      <c r="M42" s="79"/>
      <c r="N42" s="65"/>
      <c r="O42" s="65"/>
      <c r="P42" s="66"/>
    </row>
    <row r="43" spans="1:16" ht="13.5" thickBot="1">
      <c r="A43" s="1" t="s">
        <v>57</v>
      </c>
      <c r="B43" s="2"/>
      <c r="C43" s="2"/>
      <c r="D43" s="2"/>
      <c r="E43" s="16"/>
      <c r="F43" s="19"/>
      <c r="G43" s="19"/>
      <c r="H43" s="18"/>
      <c r="I43" s="73"/>
      <c r="J43" s="66"/>
      <c r="K43" s="66"/>
      <c r="L43" s="66"/>
      <c r="M43" s="79"/>
      <c r="N43" s="65"/>
      <c r="O43" s="65"/>
      <c r="P43" s="66"/>
    </row>
    <row r="44" spans="1:16" ht="13.5" thickTop="1">
      <c r="A44" s="29" t="s">
        <v>29</v>
      </c>
      <c r="B44" s="29"/>
      <c r="C44" s="29"/>
      <c r="D44" s="29" t="s">
        <v>30</v>
      </c>
      <c r="E44" s="30" t="s">
        <v>31</v>
      </c>
      <c r="F44" s="30" t="s">
        <v>32</v>
      </c>
      <c r="G44" s="30" t="s">
        <v>33</v>
      </c>
      <c r="H44" s="18"/>
      <c r="I44" s="73"/>
      <c r="J44" s="73"/>
      <c r="K44" s="73"/>
      <c r="L44" s="73"/>
      <c r="M44" s="78"/>
      <c r="N44" s="78"/>
      <c r="O44" s="78"/>
      <c r="P44" s="66"/>
    </row>
    <row r="45" spans="1:16" ht="12.75">
      <c r="A45" s="18" t="s">
        <v>58</v>
      </c>
      <c r="B45" s="18"/>
      <c r="C45" s="18"/>
      <c r="D45" s="18" t="s">
        <v>48</v>
      </c>
      <c r="E45" s="27">
        <v>1.6</v>
      </c>
      <c r="F45" s="17">
        <v>21.69</v>
      </c>
      <c r="G45" s="17">
        <f>F45*E45</f>
        <v>34.704</v>
      </c>
      <c r="H45" s="18"/>
      <c r="I45" s="66"/>
      <c r="J45" s="66"/>
      <c r="K45" s="66"/>
      <c r="L45" s="66"/>
      <c r="M45" s="79"/>
      <c r="N45" s="65"/>
      <c r="O45" s="65"/>
      <c r="P45" s="66"/>
    </row>
    <row r="46" spans="1:16" ht="12.75">
      <c r="A46" s="31" t="s">
        <v>59</v>
      </c>
      <c r="B46" s="18"/>
      <c r="C46" s="18"/>
      <c r="D46" s="18" t="s">
        <v>48</v>
      </c>
      <c r="E46" s="27">
        <v>9</v>
      </c>
      <c r="F46" s="17">
        <v>10</v>
      </c>
      <c r="G46" s="17">
        <v>90</v>
      </c>
      <c r="H46" s="18"/>
      <c r="I46" s="81"/>
      <c r="J46" s="66"/>
      <c r="K46" s="66"/>
      <c r="L46" s="66"/>
      <c r="M46" s="79"/>
      <c r="N46" s="65"/>
      <c r="O46" s="65"/>
      <c r="P46" s="66"/>
    </row>
    <row r="47" spans="1:16" ht="13.5" thickBot="1">
      <c r="A47" s="31" t="s">
        <v>60</v>
      </c>
      <c r="B47" s="18"/>
      <c r="C47" s="18"/>
      <c r="D47" s="18" t="s">
        <v>48</v>
      </c>
      <c r="E47" s="27">
        <v>9</v>
      </c>
      <c r="F47" s="17">
        <v>0.89</v>
      </c>
      <c r="G47" s="17">
        <v>8.01</v>
      </c>
      <c r="H47" s="18"/>
      <c r="I47" s="81"/>
      <c r="J47" s="66"/>
      <c r="K47" s="66"/>
      <c r="L47" s="66"/>
      <c r="M47" s="79"/>
      <c r="N47" s="65"/>
      <c r="O47" s="65"/>
      <c r="P47" s="66"/>
    </row>
    <row r="48" spans="1:16" ht="13.5" thickTop="1">
      <c r="A48" s="7" t="s">
        <v>61</v>
      </c>
      <c r="B48" s="7"/>
      <c r="C48" s="7"/>
      <c r="D48" s="7" t="s">
        <v>62</v>
      </c>
      <c r="E48" s="32"/>
      <c r="F48" s="8"/>
      <c r="G48" s="8">
        <f>SUM(G45:G47)</f>
        <v>132.714</v>
      </c>
      <c r="H48" s="18"/>
      <c r="I48" s="73"/>
      <c r="J48" s="73"/>
      <c r="K48" s="73"/>
      <c r="L48" s="73"/>
      <c r="M48" s="80"/>
      <c r="N48" s="76"/>
      <c r="O48" s="76"/>
      <c r="P48" s="66"/>
    </row>
    <row r="49" spans="1:16" ht="12.75">
      <c r="A49" s="2"/>
      <c r="B49" s="2"/>
      <c r="C49" s="2"/>
      <c r="D49" s="2"/>
      <c r="E49" s="16"/>
      <c r="F49" s="19"/>
      <c r="G49" s="19"/>
      <c r="H49" s="18"/>
      <c r="I49" s="66"/>
      <c r="J49" s="66"/>
      <c r="K49" s="66"/>
      <c r="L49" s="66"/>
      <c r="M49" s="79"/>
      <c r="N49" s="65"/>
      <c r="O49" s="65"/>
      <c r="P49" s="66"/>
    </row>
    <row r="50" spans="1:16" ht="13.5" thickBot="1">
      <c r="A50" s="1" t="s">
        <v>63</v>
      </c>
      <c r="B50" s="2"/>
      <c r="C50" s="2"/>
      <c r="D50" s="2"/>
      <c r="E50" s="5"/>
      <c r="F50" s="33"/>
      <c r="G50" s="2"/>
      <c r="H50" s="18"/>
      <c r="I50" s="73"/>
      <c r="J50" s="66"/>
      <c r="K50" s="66"/>
      <c r="L50" s="66"/>
      <c r="M50" s="74"/>
      <c r="N50" s="82"/>
      <c r="O50" s="66"/>
      <c r="P50" s="66"/>
    </row>
    <row r="51" spans="1:16" ht="13.5" thickTop="1">
      <c r="A51" s="7" t="s">
        <v>64</v>
      </c>
      <c r="B51" s="7"/>
      <c r="C51" s="7"/>
      <c r="D51" s="34" t="s">
        <v>65</v>
      </c>
      <c r="E51" s="12" t="s">
        <v>66</v>
      </c>
      <c r="F51" s="35" t="s">
        <v>67</v>
      </c>
      <c r="G51" s="36" t="s">
        <v>68</v>
      </c>
      <c r="H51" s="18"/>
      <c r="I51" s="73"/>
      <c r="J51" s="73"/>
      <c r="K51" s="73"/>
      <c r="L51" s="83"/>
      <c r="M51" s="78"/>
      <c r="N51" s="84"/>
      <c r="O51" s="85"/>
      <c r="P51" s="66"/>
    </row>
    <row r="52" spans="1:16" ht="12.75">
      <c r="A52" s="37" t="s">
        <v>69</v>
      </c>
      <c r="B52" s="13"/>
      <c r="C52" s="13"/>
      <c r="D52" s="38">
        <f>G41</f>
        <v>687.5362</v>
      </c>
      <c r="E52" s="38">
        <f>D52/$D$18</f>
        <v>28.647341666666666</v>
      </c>
      <c r="F52" s="38">
        <f>D52/D19</f>
        <v>190.98227777777777</v>
      </c>
      <c r="G52" s="39">
        <f>F52/1000</f>
        <v>0.19098227777777776</v>
      </c>
      <c r="H52" s="18"/>
      <c r="I52" s="73"/>
      <c r="J52" s="66"/>
      <c r="K52" s="66"/>
      <c r="L52" s="76"/>
      <c r="M52" s="76"/>
      <c r="N52" s="76"/>
      <c r="O52" s="86"/>
      <c r="P52" s="66"/>
    </row>
    <row r="53" spans="1:16" ht="12.75">
      <c r="A53" s="2" t="s">
        <v>70</v>
      </c>
      <c r="B53" s="2"/>
      <c r="C53" s="2"/>
      <c r="D53" s="19">
        <f>G31</f>
        <v>541.3523</v>
      </c>
      <c r="E53" s="19">
        <f>D53/$D$18</f>
        <v>22.556345833333335</v>
      </c>
      <c r="F53" s="19">
        <f>D53/$D$19</f>
        <v>150.3756388888889</v>
      </c>
      <c r="G53" s="40">
        <f>F53/1000</f>
        <v>0.15037563888888889</v>
      </c>
      <c r="H53" s="18"/>
      <c r="I53" s="66"/>
      <c r="J53" s="66"/>
      <c r="K53" s="66"/>
      <c r="L53" s="65"/>
      <c r="M53" s="65"/>
      <c r="N53" s="65"/>
      <c r="O53" s="87"/>
      <c r="P53" s="66"/>
    </row>
    <row r="54" spans="1:16" ht="12.75">
      <c r="A54" s="2" t="s">
        <v>71</v>
      </c>
      <c r="B54" s="2"/>
      <c r="C54" s="2"/>
      <c r="D54" s="19">
        <f>G35</f>
        <v>89.271</v>
      </c>
      <c r="E54" s="19">
        <f>D54/$D$18</f>
        <v>3.719625</v>
      </c>
      <c r="F54" s="19">
        <f>D54/$D$19</f>
        <v>24.7975</v>
      </c>
      <c r="G54" s="40">
        <f>F54/1000</f>
        <v>0.0247975</v>
      </c>
      <c r="H54" s="18"/>
      <c r="I54" s="66"/>
      <c r="J54" s="66"/>
      <c r="K54" s="66"/>
      <c r="L54" s="65"/>
      <c r="M54" s="65"/>
      <c r="N54" s="65"/>
      <c r="O54" s="87"/>
      <c r="P54" s="66"/>
    </row>
    <row r="55" spans="1:16" ht="12.75">
      <c r="A55" s="2" t="s">
        <v>72</v>
      </c>
      <c r="B55" s="2"/>
      <c r="C55" s="2"/>
      <c r="D55" s="19">
        <f>G40</f>
        <v>56.9129</v>
      </c>
      <c r="E55" s="19">
        <f>D55/$D$18</f>
        <v>2.371370833333333</v>
      </c>
      <c r="F55" s="19">
        <f>D55/$D$19</f>
        <v>15.809138888888889</v>
      </c>
      <c r="G55" s="40">
        <f>F55/1000</f>
        <v>0.01580913888888889</v>
      </c>
      <c r="H55" s="18"/>
      <c r="I55" s="66"/>
      <c r="J55" s="66"/>
      <c r="K55" s="66"/>
      <c r="L55" s="65"/>
      <c r="M55" s="65"/>
      <c r="N55" s="65"/>
      <c r="O55" s="87"/>
      <c r="P55" s="66"/>
    </row>
    <row r="56" spans="1:16" ht="13.5" thickBot="1">
      <c r="A56" s="1" t="str">
        <f>"MANUTENÇÃO ("&amp;FIXED(D11,0)&amp;" ano)"</f>
        <v>MANUTENÇÃO (1 ano)</v>
      </c>
      <c r="B56" s="2"/>
      <c r="C56" s="2"/>
      <c r="D56" s="10">
        <f>G48</f>
        <v>132.714</v>
      </c>
      <c r="E56" s="10">
        <f>D56/$D$18</f>
        <v>5.52975</v>
      </c>
      <c r="F56" s="10">
        <f>D56/$D$19</f>
        <v>36.865</v>
      </c>
      <c r="G56" s="41">
        <f>F56/1000</f>
        <v>0.036865</v>
      </c>
      <c r="H56" s="18"/>
      <c r="I56" s="73"/>
      <c r="J56" s="66"/>
      <c r="K56" s="66"/>
      <c r="L56" s="76"/>
      <c r="M56" s="76"/>
      <c r="N56" s="76"/>
      <c r="O56" s="86"/>
      <c r="P56" s="66"/>
    </row>
    <row r="57" spans="1:16" ht="13.5" thickTop="1">
      <c r="A57" s="7" t="s">
        <v>73</v>
      </c>
      <c r="B57" s="4"/>
      <c r="C57" s="4"/>
      <c r="D57" s="8">
        <f>D52+D56</f>
        <v>820.2502</v>
      </c>
      <c r="E57" s="8">
        <f>E52+E56</f>
        <v>34.17709166666667</v>
      </c>
      <c r="F57" s="8">
        <f>F52+F56</f>
        <v>227.84727777777778</v>
      </c>
      <c r="G57" s="42">
        <f>G52+G56</f>
        <v>0.22784727777777777</v>
      </c>
      <c r="H57" s="18"/>
      <c r="I57" s="73"/>
      <c r="J57" s="66"/>
      <c r="K57" s="66"/>
      <c r="L57" s="76"/>
      <c r="M57" s="76"/>
      <c r="N57" s="76"/>
      <c r="O57" s="86"/>
      <c r="P57" s="66"/>
    </row>
    <row r="58" spans="1:16" ht="12.75">
      <c r="A58" s="43" t="s">
        <v>74</v>
      </c>
      <c r="B58" s="44"/>
      <c r="C58" s="44"/>
      <c r="D58" s="44"/>
      <c r="E58" s="44"/>
      <c r="F58" s="2"/>
      <c r="G58" s="2"/>
      <c r="H58" s="2"/>
      <c r="I58" s="71"/>
      <c r="J58" s="72"/>
      <c r="K58" s="72"/>
      <c r="L58" s="72"/>
      <c r="M58" s="72"/>
      <c r="N58" s="66"/>
      <c r="O58" s="66"/>
      <c r="P58" s="62"/>
    </row>
    <row r="59" spans="1:16" ht="12.75">
      <c r="A59" s="43" t="s">
        <v>75</v>
      </c>
      <c r="B59" s="43"/>
      <c r="C59" s="43"/>
      <c r="D59" s="43"/>
      <c r="E59" s="43"/>
      <c r="F59" s="43"/>
      <c r="G59" s="45"/>
      <c r="H59" s="45"/>
      <c r="I59" s="67"/>
      <c r="J59" s="67"/>
      <c r="K59" s="67"/>
      <c r="L59" s="67"/>
      <c r="M59" s="67"/>
      <c r="N59" s="67"/>
      <c r="O59" s="68"/>
      <c r="P59" s="68"/>
    </row>
    <row r="60" spans="1:16" ht="12.75">
      <c r="A60" s="45" t="s">
        <v>76</v>
      </c>
      <c r="B60" s="46"/>
      <c r="C60" s="46"/>
      <c r="D60" s="46"/>
      <c r="E60" s="46"/>
      <c r="F60" s="47"/>
      <c r="G60" s="2"/>
      <c r="H60" s="2"/>
      <c r="I60" s="68"/>
      <c r="J60" s="69"/>
      <c r="K60" s="69"/>
      <c r="L60" s="69"/>
      <c r="M60" s="69"/>
      <c r="N60" s="70"/>
      <c r="O60" s="62"/>
      <c r="P60" s="62"/>
    </row>
    <row r="64" spans="1:8" ht="12.75">
      <c r="A64" s="1" t="s">
        <v>0</v>
      </c>
      <c r="B64" s="1"/>
      <c r="C64" s="1"/>
      <c r="D64" s="1" t="s">
        <v>1</v>
      </c>
      <c r="E64" s="1"/>
      <c r="F64" s="1"/>
      <c r="G64" s="1"/>
      <c r="H64" s="2"/>
    </row>
    <row r="65" spans="1:8" ht="12.75">
      <c r="A65" s="1" t="s">
        <v>2</v>
      </c>
      <c r="B65" s="1"/>
      <c r="C65" s="1"/>
      <c r="D65" s="1" t="s">
        <v>3</v>
      </c>
      <c r="E65" s="1"/>
      <c r="F65" s="1"/>
      <c r="G65" s="1"/>
      <c r="H65" s="2"/>
    </row>
    <row r="66" spans="1:8" ht="12.75">
      <c r="A66" s="1" t="s">
        <v>4</v>
      </c>
      <c r="B66" s="1"/>
      <c r="C66" s="1"/>
      <c r="D66" s="1" t="s">
        <v>5</v>
      </c>
      <c r="E66" s="1"/>
      <c r="F66" s="1"/>
      <c r="G66" s="1"/>
      <c r="H66" s="2"/>
    </row>
    <row r="67" spans="1:8" ht="12.75">
      <c r="A67" s="1" t="s">
        <v>6</v>
      </c>
      <c r="B67" s="1"/>
      <c r="C67" s="1"/>
      <c r="D67" s="3">
        <v>37202</v>
      </c>
      <c r="E67" s="1"/>
      <c r="F67" s="1"/>
      <c r="G67" s="1"/>
      <c r="H67" s="2"/>
    </row>
    <row r="68" spans="1:8" ht="12.75">
      <c r="A68" s="1" t="s">
        <v>7</v>
      </c>
      <c r="B68" s="1"/>
      <c r="C68" s="1"/>
      <c r="D68" s="1" t="s">
        <v>8</v>
      </c>
      <c r="E68" s="2"/>
      <c r="F68" s="2"/>
      <c r="G68" s="2"/>
      <c r="H68" s="2"/>
    </row>
    <row r="69" spans="1:8" ht="12.75">
      <c r="A69" s="1"/>
      <c r="B69" s="1"/>
      <c r="C69" s="1"/>
      <c r="D69" s="1"/>
      <c r="E69" s="2"/>
      <c r="F69" s="2"/>
      <c r="G69" s="2"/>
      <c r="H69" s="2"/>
    </row>
    <row r="70" spans="1:8" ht="13.5" thickBot="1">
      <c r="A70" s="1" t="s">
        <v>9</v>
      </c>
      <c r="B70" s="2"/>
      <c r="C70" s="2"/>
      <c r="D70" s="2"/>
      <c r="E70" s="2"/>
      <c r="F70" s="2"/>
      <c r="G70" s="2"/>
      <c r="H70" s="2"/>
    </row>
    <row r="71" spans="1:8" ht="13.5" thickTop="1">
      <c r="A71" s="51" t="s">
        <v>10</v>
      </c>
      <c r="B71" s="51"/>
      <c r="C71" s="51"/>
      <c r="D71" s="51">
        <v>6</v>
      </c>
      <c r="E71" s="51" t="s">
        <v>11</v>
      </c>
      <c r="F71" s="4"/>
      <c r="G71" s="4"/>
      <c r="H71" s="2"/>
    </row>
    <row r="72" spans="1:8" ht="12.75">
      <c r="A72" s="48" t="s">
        <v>12</v>
      </c>
      <c r="B72" s="48"/>
      <c r="C72" s="48"/>
      <c r="D72" s="52">
        <f>D71*100/D78</f>
        <v>40</v>
      </c>
      <c r="E72" s="48" t="s">
        <v>11</v>
      </c>
      <c r="F72" s="2"/>
      <c r="G72" s="2"/>
      <c r="H72" s="2"/>
    </row>
    <row r="73" spans="1:8" ht="12.75">
      <c r="A73" s="2" t="s">
        <v>13</v>
      </c>
      <c r="B73" s="2"/>
      <c r="C73" s="2"/>
      <c r="D73" s="6">
        <v>0.2</v>
      </c>
      <c r="E73" s="2"/>
      <c r="F73" s="2"/>
      <c r="G73" s="2"/>
      <c r="H73" s="2"/>
    </row>
    <row r="74" spans="1:8" ht="12.75">
      <c r="A74" s="2" t="s">
        <v>14</v>
      </c>
      <c r="B74" s="2"/>
      <c r="C74" s="2"/>
      <c r="D74" s="2">
        <v>1</v>
      </c>
      <c r="E74" s="2" t="s">
        <v>15</v>
      </c>
      <c r="F74" s="2"/>
      <c r="G74" s="2"/>
      <c r="H74" s="2"/>
    </row>
    <row r="75" spans="1:8" ht="12.75">
      <c r="A75" s="2" t="s">
        <v>16</v>
      </c>
      <c r="B75" s="2"/>
      <c r="C75" s="2"/>
      <c r="D75" s="2">
        <v>1</v>
      </c>
      <c r="E75" s="2" t="s">
        <v>17</v>
      </c>
      <c r="F75" s="2"/>
      <c r="G75" s="2"/>
      <c r="H75" s="2"/>
    </row>
    <row r="76" spans="1:16" ht="12.75">
      <c r="A76" s="2" t="s">
        <v>18</v>
      </c>
      <c r="B76" s="2"/>
      <c r="C76" s="2"/>
      <c r="D76" s="2">
        <v>23.33</v>
      </c>
      <c r="E76" s="2" t="s">
        <v>19</v>
      </c>
      <c r="F76" s="2"/>
      <c r="G76" s="2"/>
      <c r="H76" s="2"/>
      <c r="I76" s="66"/>
      <c r="J76" s="66"/>
      <c r="K76" s="66"/>
      <c r="L76" s="66"/>
      <c r="M76" s="79"/>
      <c r="N76" s="66"/>
      <c r="O76" s="66"/>
      <c r="P76" s="66"/>
    </row>
    <row r="77" spans="1:16" ht="12.75">
      <c r="A77" s="48" t="s">
        <v>20</v>
      </c>
      <c r="B77" s="48"/>
      <c r="C77" s="48"/>
      <c r="D77" s="48">
        <v>26.5</v>
      </c>
      <c r="E77" s="48" t="s">
        <v>19</v>
      </c>
      <c r="F77" s="2"/>
      <c r="G77" s="2"/>
      <c r="H77" s="2"/>
      <c r="I77" s="66"/>
      <c r="J77" s="66"/>
      <c r="K77" s="66"/>
      <c r="L77" s="66"/>
      <c r="M77" s="79"/>
      <c r="N77" s="65"/>
      <c r="O77" s="65"/>
      <c r="P77" s="65"/>
    </row>
    <row r="78" spans="1:16" ht="13.5" thickBot="1">
      <c r="A78" s="2" t="s">
        <v>21</v>
      </c>
      <c r="B78" s="2"/>
      <c r="C78" s="2"/>
      <c r="D78" s="2">
        <v>15</v>
      </c>
      <c r="E78" s="2" t="s">
        <v>22</v>
      </c>
      <c r="F78" s="2"/>
      <c r="G78" s="2"/>
      <c r="H78" s="2"/>
      <c r="I78" s="66"/>
      <c r="J78" s="66"/>
      <c r="K78" s="66"/>
      <c r="L78" s="66"/>
      <c r="M78" s="79"/>
      <c r="N78" s="65"/>
      <c r="O78" s="65"/>
      <c r="P78" s="65"/>
    </row>
    <row r="79" spans="1:16" ht="13.5" thickTop="1">
      <c r="A79" s="53" t="s">
        <v>23</v>
      </c>
      <c r="B79" s="53"/>
      <c r="C79" s="53"/>
      <c r="D79" s="54">
        <f>D72</f>
        <v>40</v>
      </c>
      <c r="E79" s="53" t="s">
        <v>24</v>
      </c>
      <c r="F79" s="9"/>
      <c r="G79" s="7"/>
      <c r="H79" s="2"/>
      <c r="I79" s="66"/>
      <c r="J79" s="66"/>
      <c r="K79" s="66"/>
      <c r="L79" s="66"/>
      <c r="M79" s="79"/>
      <c r="N79" s="65"/>
      <c r="O79" s="65"/>
      <c r="P79" s="65"/>
    </row>
    <row r="80" spans="1:8" ht="12.75">
      <c r="A80" s="55" t="s">
        <v>25</v>
      </c>
      <c r="B80" s="55"/>
      <c r="C80" s="55"/>
      <c r="D80" s="56">
        <f>D79*D78/100</f>
        <v>6</v>
      </c>
      <c r="E80" s="55" t="s">
        <v>24</v>
      </c>
      <c r="F80" s="11"/>
      <c r="G80" s="1"/>
      <c r="H80" s="2"/>
    </row>
    <row r="81" spans="1:8" ht="12.75">
      <c r="A81" s="55" t="s">
        <v>26</v>
      </c>
      <c r="B81" s="48"/>
      <c r="C81" s="48"/>
      <c r="D81" s="56">
        <f>D79*(1-D73)</f>
        <v>32</v>
      </c>
      <c r="E81" s="55" t="s">
        <v>24</v>
      </c>
      <c r="F81" s="2">
        <f>D79*(1-D73)</f>
        <v>32</v>
      </c>
      <c r="G81" s="2"/>
      <c r="H81" s="2"/>
    </row>
    <row r="82" spans="1:8" ht="12.75">
      <c r="A82" s="55" t="s">
        <v>27</v>
      </c>
      <c r="B82" s="48"/>
      <c r="C82" s="48"/>
      <c r="D82" s="56">
        <f>D80*(1-D73)</f>
        <v>4.800000000000001</v>
      </c>
      <c r="E82" s="55" t="s">
        <v>24</v>
      </c>
      <c r="F82" s="2"/>
      <c r="G82" s="2"/>
      <c r="H82" s="2"/>
    </row>
    <row r="83" spans="1:8" ht="12.75">
      <c r="A83" s="55" t="s">
        <v>93</v>
      </c>
      <c r="B83" s="55"/>
      <c r="C83" s="55"/>
      <c r="D83" s="56">
        <f>D71*0.6</f>
        <v>3.5999999999999996</v>
      </c>
      <c r="E83" s="55"/>
      <c r="F83" s="2"/>
      <c r="G83" s="2"/>
      <c r="H83" s="2"/>
    </row>
    <row r="84" spans="1:12" ht="12.75">
      <c r="A84" s="55" t="s">
        <v>105</v>
      </c>
      <c r="B84" s="55"/>
      <c r="C84" s="55"/>
      <c r="D84" s="101">
        <v>0.6</v>
      </c>
      <c r="E84" s="55"/>
      <c r="F84" s="2"/>
      <c r="G84" s="2"/>
      <c r="H84" s="2"/>
      <c r="I84" t="s">
        <v>100</v>
      </c>
      <c r="J84" s="89">
        <v>0.1</v>
      </c>
      <c r="K84" s="89">
        <v>0.45</v>
      </c>
      <c r="L84" s="89">
        <v>0.45</v>
      </c>
    </row>
    <row r="85" spans="1:12" ht="13.5" thickBot="1">
      <c r="A85" s="1" t="s">
        <v>28</v>
      </c>
      <c r="B85" s="2"/>
      <c r="C85" s="2"/>
      <c r="D85" s="2"/>
      <c r="E85" s="2"/>
      <c r="F85" s="2"/>
      <c r="G85" s="2"/>
      <c r="H85" s="2"/>
      <c r="I85" t="s">
        <v>101</v>
      </c>
      <c r="J85" s="89">
        <v>0.46</v>
      </c>
      <c r="K85" s="89">
        <v>0.21</v>
      </c>
      <c r="L85" s="89">
        <v>0.21</v>
      </c>
    </row>
    <row r="86" spans="1:12" ht="13.5" thickTop="1">
      <c r="A86" s="7" t="s">
        <v>29</v>
      </c>
      <c r="B86" s="7"/>
      <c r="C86" s="7"/>
      <c r="D86" s="7" t="s">
        <v>30</v>
      </c>
      <c r="E86" s="12" t="s">
        <v>31</v>
      </c>
      <c r="F86" s="12" t="s">
        <v>32</v>
      </c>
      <c r="G86" s="12" t="s">
        <v>33</v>
      </c>
      <c r="H86" s="2"/>
      <c r="I86" s="66"/>
      <c r="J86" s="66" t="s">
        <v>94</v>
      </c>
      <c r="K86" s="66" t="s">
        <v>95</v>
      </c>
      <c r="L86" s="66" t="s">
        <v>96</v>
      </c>
    </row>
    <row r="87" spans="1:12" ht="12.75">
      <c r="A87" s="13" t="s">
        <v>97</v>
      </c>
      <c r="B87" s="13"/>
      <c r="C87" s="13"/>
      <c r="D87" s="13" t="s">
        <v>35</v>
      </c>
      <c r="E87" s="96">
        <f>J87</f>
        <v>0.037826086956521746</v>
      </c>
      <c r="F87" s="15">
        <v>1200</v>
      </c>
      <c r="G87" s="15">
        <f>(F87*E87)+(E87*$D$76)</f>
        <v>46.27378695652175</v>
      </c>
      <c r="H87" s="2"/>
      <c r="I87" s="99" t="s">
        <v>82</v>
      </c>
      <c r="J87" s="100">
        <f>$K$98*J84/J85</f>
        <v>0.037826086956521746</v>
      </c>
      <c r="K87" s="100">
        <f>$K$98*K84/K85</f>
        <v>0.3728571428571429</v>
      </c>
      <c r="L87" s="100">
        <f>$K$98*L84/L85</f>
        <v>0.3728571428571429</v>
      </c>
    </row>
    <row r="88" spans="1:12" ht="12.75">
      <c r="A88" s="18" t="s">
        <v>98</v>
      </c>
      <c r="B88" s="18"/>
      <c r="C88" s="18"/>
      <c r="D88" s="2" t="s">
        <v>35</v>
      </c>
      <c r="E88" s="97">
        <f>N94</f>
        <v>0.48</v>
      </c>
      <c r="F88" s="17">
        <v>900</v>
      </c>
      <c r="G88" s="15">
        <f aca="true" t="shared" si="0" ref="G88:G93">(F88*E88)+(E88*$D$76)</f>
        <v>443.1984</v>
      </c>
      <c r="H88" s="2"/>
      <c r="I88" s="99" t="s">
        <v>84</v>
      </c>
      <c r="J88" s="100">
        <f>$K$99*J89/J90</f>
        <v>0.04040816326530613</v>
      </c>
      <c r="K88" s="100">
        <f>$K$99*K89/K90</f>
        <v>0.04714285714285714</v>
      </c>
      <c r="L88" s="100">
        <f>$K$99*L89/L90</f>
        <v>0.04714285714285714</v>
      </c>
    </row>
    <row r="89" spans="1:12" ht="12.75">
      <c r="A89" s="18" t="s">
        <v>99</v>
      </c>
      <c r="B89" s="18"/>
      <c r="C89" s="18"/>
      <c r="D89" s="2" t="s">
        <v>35</v>
      </c>
      <c r="E89" s="97">
        <f>J88</f>
        <v>0.04040816326530613</v>
      </c>
      <c r="F89" s="17">
        <v>1020</v>
      </c>
      <c r="G89" s="15">
        <f t="shared" si="0"/>
        <v>42.159048979591844</v>
      </c>
      <c r="H89" s="2"/>
      <c r="I89" t="s">
        <v>102</v>
      </c>
      <c r="J89" s="89">
        <v>0.3</v>
      </c>
      <c r="K89" s="89">
        <v>0.35</v>
      </c>
      <c r="L89" s="89">
        <v>0.35</v>
      </c>
    </row>
    <row r="90" spans="1:12" ht="12.75">
      <c r="A90" s="2" t="s">
        <v>37</v>
      </c>
      <c r="B90" s="2"/>
      <c r="C90" s="2"/>
      <c r="D90" s="2" t="s">
        <v>35</v>
      </c>
      <c r="E90" s="40">
        <f>K87</f>
        <v>0.3728571428571429</v>
      </c>
      <c r="F90" s="17">
        <v>750</v>
      </c>
      <c r="G90" s="15">
        <f>(F90*E90)+(E90*$D$76)</f>
        <v>288.3416142857143</v>
      </c>
      <c r="H90" s="2"/>
      <c r="I90" t="s">
        <v>103</v>
      </c>
      <c r="J90" s="89">
        <v>0.49</v>
      </c>
      <c r="K90" s="89">
        <v>0.49</v>
      </c>
      <c r="L90" s="89">
        <v>0.49</v>
      </c>
    </row>
    <row r="91" spans="1:8" ht="12.75">
      <c r="A91" s="2" t="s">
        <v>37</v>
      </c>
      <c r="B91" s="2"/>
      <c r="C91" s="2"/>
      <c r="D91" s="2" t="s">
        <v>35</v>
      </c>
      <c r="E91" s="40">
        <f>L87</f>
        <v>0.3728571428571429</v>
      </c>
      <c r="F91" s="17">
        <v>750</v>
      </c>
      <c r="G91" s="15">
        <f t="shared" si="0"/>
        <v>288.3416142857143</v>
      </c>
      <c r="H91" s="18"/>
    </row>
    <row r="92" spans="1:8" ht="12.75">
      <c r="A92" s="2" t="s">
        <v>38</v>
      </c>
      <c r="B92" s="2"/>
      <c r="C92" s="2"/>
      <c r="D92" s="2" t="s">
        <v>35</v>
      </c>
      <c r="E92" s="40">
        <f>K88</f>
        <v>0.04714285714285714</v>
      </c>
      <c r="F92" s="17">
        <v>1020</v>
      </c>
      <c r="G92" s="15">
        <f t="shared" si="0"/>
        <v>49.185557142857135</v>
      </c>
      <c r="H92" s="18"/>
    </row>
    <row r="93" spans="1:17" ht="12.75">
      <c r="A93" s="2" t="s">
        <v>39</v>
      </c>
      <c r="B93" s="2"/>
      <c r="C93" s="2"/>
      <c r="D93" s="2" t="s">
        <v>35</v>
      </c>
      <c r="E93" s="40">
        <f>L88</f>
        <v>0.04714285714285714</v>
      </c>
      <c r="F93" s="17">
        <v>1020</v>
      </c>
      <c r="G93" s="15">
        <f t="shared" si="0"/>
        <v>49.185557142857135</v>
      </c>
      <c r="H93" s="18"/>
      <c r="I93" s="88" t="s">
        <v>88</v>
      </c>
      <c r="J93" s="88" t="s">
        <v>106</v>
      </c>
      <c r="K93" s="88" t="s">
        <v>107</v>
      </c>
      <c r="L93" s="88" t="s">
        <v>89</v>
      </c>
      <c r="M93" s="88" t="s">
        <v>108</v>
      </c>
      <c r="N93" s="88" t="s">
        <v>109</v>
      </c>
      <c r="O93" s="66"/>
      <c r="P93" s="66"/>
      <c r="Q93" s="66"/>
    </row>
    <row r="94" spans="1:17" ht="12.75">
      <c r="A94" s="48" t="s">
        <v>78</v>
      </c>
      <c r="B94" s="48"/>
      <c r="C94" s="48"/>
      <c r="D94" s="48" t="s">
        <v>35</v>
      </c>
      <c r="E94" s="49">
        <v>1</v>
      </c>
      <c r="F94" s="50">
        <v>70</v>
      </c>
      <c r="G94" s="58">
        <f>F94*E94</f>
        <v>70</v>
      </c>
      <c r="H94" s="2"/>
      <c r="I94" t="s">
        <v>83</v>
      </c>
      <c r="J94" s="93">
        <v>0.008</v>
      </c>
      <c r="K94">
        <f>J94*$D$71</f>
        <v>0.048</v>
      </c>
      <c r="L94" t="s">
        <v>90</v>
      </c>
      <c r="M94" s="89">
        <v>0.1</v>
      </c>
      <c r="N94" s="100">
        <f>K94/M94</f>
        <v>0.48</v>
      </c>
      <c r="P94" s="94"/>
      <c r="Q94" s="94"/>
    </row>
    <row r="95" spans="1:15" ht="12.75">
      <c r="A95" s="48" t="s">
        <v>41</v>
      </c>
      <c r="B95" s="48"/>
      <c r="C95" s="48"/>
      <c r="D95" s="48" t="s">
        <v>42</v>
      </c>
      <c r="E95" s="49">
        <v>1</v>
      </c>
      <c r="F95" s="50">
        <v>14</v>
      </c>
      <c r="G95" s="50">
        <f>F95*E95</f>
        <v>14</v>
      </c>
      <c r="H95" s="2"/>
      <c r="I95" t="s">
        <v>85</v>
      </c>
      <c r="J95" s="93">
        <v>0.014</v>
      </c>
      <c r="K95">
        <f>J95*$D$71</f>
        <v>0.084</v>
      </c>
      <c r="L95" t="s">
        <v>91</v>
      </c>
      <c r="M95" s="89">
        <v>0.21</v>
      </c>
      <c r="N95" s="100">
        <f>K95/M95</f>
        <v>0.4</v>
      </c>
      <c r="O95" s="95"/>
    </row>
    <row r="96" spans="1:17" ht="12.75">
      <c r="A96" s="48" t="s">
        <v>43</v>
      </c>
      <c r="B96" s="48"/>
      <c r="C96" s="48"/>
      <c r="D96" s="48" t="s">
        <v>44</v>
      </c>
      <c r="E96" s="49">
        <v>75</v>
      </c>
      <c r="F96" s="50">
        <v>2</v>
      </c>
      <c r="G96" s="50">
        <f>F96*E96</f>
        <v>150</v>
      </c>
      <c r="H96" s="2"/>
      <c r="I96" t="s">
        <v>86</v>
      </c>
      <c r="J96" s="93">
        <v>0.018</v>
      </c>
      <c r="K96">
        <f>J96*$D$71</f>
        <v>0.10799999999999998</v>
      </c>
      <c r="L96" t="s">
        <v>91</v>
      </c>
      <c r="M96" s="89">
        <v>0.24</v>
      </c>
      <c r="N96" s="100">
        <f>K96/M96</f>
        <v>0.44999999999999996</v>
      </c>
      <c r="O96" s="95"/>
      <c r="P96" s="95"/>
      <c r="Q96" s="95"/>
    </row>
    <row r="97" spans="1:15" ht="12.75">
      <c r="A97" s="48" t="s">
        <v>80</v>
      </c>
      <c r="B97" s="48"/>
      <c r="C97" s="48"/>
      <c r="D97" s="57" t="s">
        <v>77</v>
      </c>
      <c r="E97" s="49">
        <v>0.5</v>
      </c>
      <c r="F97" s="50">
        <v>31</v>
      </c>
      <c r="G97" s="50">
        <f>F97*E97</f>
        <v>15.5</v>
      </c>
      <c r="H97" s="2"/>
      <c r="I97" t="s">
        <v>87</v>
      </c>
      <c r="J97" s="93">
        <v>0.007</v>
      </c>
      <c r="K97">
        <f>J97*$D$71</f>
        <v>0.042</v>
      </c>
      <c r="L97" t="s">
        <v>92</v>
      </c>
      <c r="M97" s="89">
        <v>0.24</v>
      </c>
      <c r="N97" s="100">
        <f>K97/M97</f>
        <v>0.17500000000000002</v>
      </c>
      <c r="O97" s="95"/>
    </row>
    <row r="98" spans="1:15" ht="12.75">
      <c r="A98" s="48" t="s">
        <v>79</v>
      </c>
      <c r="B98" s="48"/>
      <c r="C98" s="48"/>
      <c r="D98" s="57" t="s">
        <v>77</v>
      </c>
      <c r="E98" s="59">
        <v>0.75</v>
      </c>
      <c r="F98" s="50">
        <v>120</v>
      </c>
      <c r="G98" s="50">
        <f>F98*E98</f>
        <v>90</v>
      </c>
      <c r="H98" s="2"/>
      <c r="I98" t="s">
        <v>82</v>
      </c>
      <c r="J98" s="93">
        <v>0.029</v>
      </c>
      <c r="K98">
        <f>J98*$D$71</f>
        <v>0.17400000000000002</v>
      </c>
      <c r="M98" s="89"/>
      <c r="N98" s="95"/>
      <c r="O98" s="94"/>
    </row>
    <row r="99" spans="1:15" ht="13.5" thickBot="1">
      <c r="A99" s="20" t="s">
        <v>45</v>
      </c>
      <c r="B99" s="20"/>
      <c r="C99" s="20"/>
      <c r="D99" s="20"/>
      <c r="E99" s="21"/>
      <c r="F99" s="22"/>
      <c r="G99" s="22">
        <f>SUM(G87:G96)</f>
        <v>1440.6855787932564</v>
      </c>
      <c r="H99" s="2"/>
      <c r="I99" t="s">
        <v>84</v>
      </c>
      <c r="J99" s="93">
        <v>0.011</v>
      </c>
      <c r="K99">
        <f>J99*$D$71</f>
        <v>0.066</v>
      </c>
      <c r="M99" s="89"/>
      <c r="N99" s="95"/>
      <c r="O99" s="95"/>
    </row>
    <row r="100" spans="1:8" ht="12.75">
      <c r="A100" s="23" t="s">
        <v>46</v>
      </c>
      <c r="B100" s="24"/>
      <c r="C100" s="24"/>
      <c r="D100" s="24"/>
      <c r="E100" s="25"/>
      <c r="F100" s="26"/>
      <c r="G100" s="26"/>
      <c r="H100" s="2"/>
    </row>
    <row r="101" spans="1:8" ht="12.75">
      <c r="A101" s="18" t="s">
        <v>47</v>
      </c>
      <c r="B101" s="18"/>
      <c r="C101" s="18"/>
      <c r="D101" s="18" t="s">
        <v>48</v>
      </c>
      <c r="E101" s="27">
        <v>2.5</v>
      </c>
      <c r="F101" s="17">
        <v>18.83</v>
      </c>
      <c r="G101" s="17">
        <f>F101*E101</f>
        <v>47.074999999999996</v>
      </c>
      <c r="H101" s="2"/>
    </row>
    <row r="102" spans="1:8" ht="12.75">
      <c r="A102" s="2" t="s">
        <v>49</v>
      </c>
      <c r="B102" s="2"/>
      <c r="C102" s="2"/>
      <c r="D102" s="2" t="s">
        <v>48</v>
      </c>
      <c r="E102" s="16">
        <v>2.2</v>
      </c>
      <c r="F102" s="19">
        <v>19.18</v>
      </c>
      <c r="G102" s="19">
        <f>E102*F102</f>
        <v>42.196000000000005</v>
      </c>
      <c r="H102" s="2"/>
    </row>
    <row r="103" spans="1:8" ht="13.5" thickBot="1">
      <c r="A103" s="20" t="s">
        <v>45</v>
      </c>
      <c r="B103" s="20"/>
      <c r="C103" s="20"/>
      <c r="D103" s="20"/>
      <c r="E103" s="21"/>
      <c r="F103" s="22"/>
      <c r="G103" s="22">
        <f>SUM(G101+G102)</f>
        <v>89.271</v>
      </c>
      <c r="H103" s="2"/>
    </row>
    <row r="104" spans="1:8" ht="12.75">
      <c r="A104" s="23" t="s">
        <v>50</v>
      </c>
      <c r="B104" s="24"/>
      <c r="C104" s="24"/>
      <c r="D104" s="24"/>
      <c r="E104" s="25"/>
      <c r="F104" s="26"/>
      <c r="G104" s="26"/>
      <c r="H104" s="2"/>
    </row>
    <row r="105" spans="1:8" ht="12.75">
      <c r="A105" s="18" t="s">
        <v>51</v>
      </c>
      <c r="B105" s="18"/>
      <c r="C105" s="18"/>
      <c r="D105" s="18" t="s">
        <v>48</v>
      </c>
      <c r="E105" s="27">
        <v>0.85</v>
      </c>
      <c r="F105" s="17">
        <v>21.17</v>
      </c>
      <c r="G105" s="17">
        <f>F105*E105</f>
        <v>17.994500000000002</v>
      </c>
      <c r="H105" s="2"/>
    </row>
    <row r="106" spans="1:8" ht="12.75">
      <c r="A106" s="2" t="s">
        <v>52</v>
      </c>
      <c r="B106" s="2"/>
      <c r="C106" s="2"/>
      <c r="D106" s="2" t="s">
        <v>48</v>
      </c>
      <c r="E106" s="16">
        <v>2</v>
      </c>
      <c r="F106" s="19">
        <v>17</v>
      </c>
      <c r="G106" s="19">
        <f>F106*E106</f>
        <v>34</v>
      </c>
      <c r="H106" s="2"/>
    </row>
    <row r="107" spans="1:8" ht="12.75">
      <c r="A107" s="2" t="s">
        <v>53</v>
      </c>
      <c r="B107" s="2"/>
      <c r="C107" s="2"/>
      <c r="D107" s="2" t="s">
        <v>48</v>
      </c>
      <c r="E107" s="16">
        <v>0.29</v>
      </c>
      <c r="F107" s="19">
        <v>16.96</v>
      </c>
      <c r="G107" s="19">
        <f>F107*E107</f>
        <v>4.9184</v>
      </c>
      <c r="H107" s="2"/>
    </row>
    <row r="108" spans="1:8" ht="13.5" thickBot="1">
      <c r="A108" s="20" t="s">
        <v>45</v>
      </c>
      <c r="B108" s="20"/>
      <c r="C108" s="20"/>
      <c r="D108" s="20"/>
      <c r="E108" s="21"/>
      <c r="F108" s="22"/>
      <c r="G108" s="22">
        <f>SUM(G105:G107)</f>
        <v>56.9129</v>
      </c>
      <c r="H108" s="2"/>
    </row>
    <row r="109" spans="1:8" ht="12.75">
      <c r="A109" s="1" t="s">
        <v>54</v>
      </c>
      <c r="B109" s="1"/>
      <c r="C109" s="1"/>
      <c r="D109" s="1" t="s">
        <v>55</v>
      </c>
      <c r="E109" s="28"/>
      <c r="F109" s="10"/>
      <c r="G109" s="10">
        <f>G108+G103+G99</f>
        <v>1586.8694787932563</v>
      </c>
      <c r="H109" s="2"/>
    </row>
    <row r="110" spans="1:8" ht="12.75">
      <c r="A110" s="2" t="s">
        <v>56</v>
      </c>
      <c r="B110" s="2"/>
      <c r="C110" s="2"/>
      <c r="D110" s="2"/>
      <c r="E110" s="16"/>
      <c r="F110" s="19"/>
      <c r="G110" s="19"/>
      <c r="H110" s="2"/>
    </row>
    <row r="111" spans="1:8" ht="13.5" thickBot="1">
      <c r="A111" s="1" t="s">
        <v>57</v>
      </c>
      <c r="B111" s="2"/>
      <c r="C111" s="2"/>
      <c r="D111" s="2"/>
      <c r="E111" s="16"/>
      <c r="F111" s="19"/>
      <c r="G111" s="19"/>
      <c r="H111" s="2"/>
    </row>
    <row r="112" spans="1:8" ht="13.5" thickTop="1">
      <c r="A112" s="29" t="s">
        <v>29</v>
      </c>
      <c r="B112" s="29"/>
      <c r="C112" s="29"/>
      <c r="D112" s="29" t="s">
        <v>30</v>
      </c>
      <c r="E112" s="30" t="s">
        <v>31</v>
      </c>
      <c r="F112" s="30" t="s">
        <v>32</v>
      </c>
      <c r="G112" s="30" t="s">
        <v>33</v>
      </c>
      <c r="H112" s="2"/>
    </row>
    <row r="113" spans="1:8" ht="12.75">
      <c r="A113" s="18" t="s">
        <v>58</v>
      </c>
      <c r="B113" s="18"/>
      <c r="C113" s="18"/>
      <c r="D113" s="18" t="s">
        <v>48</v>
      </c>
      <c r="E113" s="27">
        <v>1.6</v>
      </c>
      <c r="F113" s="17">
        <v>21.69</v>
      </c>
      <c r="G113" s="17">
        <f>F113*E113</f>
        <v>34.704</v>
      </c>
      <c r="H113" s="2"/>
    </row>
    <row r="114" spans="1:8" ht="12.75">
      <c r="A114" s="31" t="s">
        <v>59</v>
      </c>
      <c r="B114" s="18"/>
      <c r="C114" s="18"/>
      <c r="D114" s="18" t="s">
        <v>48</v>
      </c>
      <c r="E114" s="27">
        <v>9</v>
      </c>
      <c r="F114" s="17">
        <v>10</v>
      </c>
      <c r="G114" s="17">
        <v>90</v>
      </c>
      <c r="H114" s="2"/>
    </row>
    <row r="115" spans="1:8" ht="12.75">
      <c r="A115" s="60" t="s">
        <v>81</v>
      </c>
      <c r="B115" s="57"/>
      <c r="C115" s="57"/>
      <c r="D115" s="57" t="s">
        <v>48</v>
      </c>
      <c r="E115" s="61">
        <v>0.8</v>
      </c>
      <c r="F115" s="58">
        <v>23.67</v>
      </c>
      <c r="G115" s="58">
        <f>E115*F115</f>
        <v>18.936000000000003</v>
      </c>
      <c r="H115" s="2"/>
    </row>
    <row r="116" spans="1:8" ht="13.5" thickBot="1">
      <c r="A116" s="60" t="s">
        <v>60</v>
      </c>
      <c r="B116" s="57"/>
      <c r="C116" s="57"/>
      <c r="D116" s="57" t="s">
        <v>48</v>
      </c>
      <c r="E116" s="61">
        <v>9</v>
      </c>
      <c r="F116" s="58">
        <v>4.38</v>
      </c>
      <c r="G116" s="58">
        <f>E116*F116</f>
        <v>39.42</v>
      </c>
      <c r="H116" s="2"/>
    </row>
    <row r="117" spans="1:8" ht="13.5" thickTop="1">
      <c r="A117" s="7" t="s">
        <v>61</v>
      </c>
      <c r="B117" s="7"/>
      <c r="C117" s="7"/>
      <c r="D117" s="7" t="s">
        <v>62</v>
      </c>
      <c r="E117" s="32"/>
      <c r="F117" s="8"/>
      <c r="G117" s="8">
        <f>SUM(G113:G116)</f>
        <v>183.06</v>
      </c>
      <c r="H117" s="2"/>
    </row>
    <row r="118" spans="1:8" ht="12.75">
      <c r="A118" s="2"/>
      <c r="B118" s="2"/>
      <c r="C118" s="2"/>
      <c r="D118" s="2"/>
      <c r="E118" s="16"/>
      <c r="F118" s="19"/>
      <c r="G118" s="19"/>
      <c r="H118" s="2"/>
    </row>
    <row r="119" spans="1:8" ht="13.5" thickBot="1">
      <c r="A119" s="1" t="s">
        <v>63</v>
      </c>
      <c r="B119" s="2"/>
      <c r="C119" s="2"/>
      <c r="D119" s="2"/>
      <c r="E119" s="5"/>
      <c r="F119" s="33"/>
      <c r="G119" s="2"/>
      <c r="H119" s="2"/>
    </row>
    <row r="120" spans="1:8" ht="13.5" thickTop="1">
      <c r="A120" s="7" t="s">
        <v>64</v>
      </c>
      <c r="B120" s="7"/>
      <c r="C120" s="7"/>
      <c r="D120" s="34" t="s">
        <v>65</v>
      </c>
      <c r="E120" s="12" t="s">
        <v>66</v>
      </c>
      <c r="F120" s="35" t="s">
        <v>67</v>
      </c>
      <c r="G120" s="36" t="s">
        <v>68</v>
      </c>
      <c r="H120" s="35" t="s">
        <v>104</v>
      </c>
    </row>
    <row r="121" spans="1:8" ht="12.75">
      <c r="A121" s="37" t="s">
        <v>69</v>
      </c>
      <c r="B121" s="13"/>
      <c r="C121" s="13"/>
      <c r="D121" s="38">
        <f>G109</f>
        <v>1586.8694787932563</v>
      </c>
      <c r="E121" s="38">
        <f>D121/$D$81</f>
        <v>49.58967121228926</v>
      </c>
      <c r="F121" s="38">
        <f>D121/D82</f>
        <v>330.59780808192835</v>
      </c>
      <c r="G121" s="39">
        <f>F121/1000</f>
        <v>0.33059780808192835</v>
      </c>
      <c r="H121" s="102">
        <f aca="true" t="shared" si="1" ref="H121:H126">G121/$D$84</f>
        <v>0.550996346803214</v>
      </c>
    </row>
    <row r="122" spans="1:8" ht="12.75">
      <c r="A122" s="2" t="s">
        <v>70</v>
      </c>
      <c r="B122" s="2"/>
      <c r="C122" s="2"/>
      <c r="D122" s="19">
        <f>G99</f>
        <v>1440.6855787932564</v>
      </c>
      <c r="E122" s="38">
        <f>D122/$D$81</f>
        <v>45.02142433728926</v>
      </c>
      <c r="F122" s="19">
        <f>D122/$D$82</f>
        <v>300.1428289152617</v>
      </c>
      <c r="G122" s="40">
        <f>F122/1000</f>
        <v>0.30014282891526173</v>
      </c>
      <c r="H122" s="98">
        <f t="shared" si="1"/>
        <v>0.5002380481921029</v>
      </c>
    </row>
    <row r="123" spans="1:8" ht="12.75">
      <c r="A123" s="2" t="s">
        <v>71</v>
      </c>
      <c r="B123" s="2"/>
      <c r="C123" s="2"/>
      <c r="D123" s="19">
        <f>G103</f>
        <v>89.271</v>
      </c>
      <c r="E123" s="38">
        <f>D123/$D$81</f>
        <v>2.78971875</v>
      </c>
      <c r="F123" s="19">
        <f>D123/$D$82</f>
        <v>18.598124999999996</v>
      </c>
      <c r="G123" s="40">
        <f>F123/1000</f>
        <v>0.018598124999999997</v>
      </c>
      <c r="H123" s="98">
        <f t="shared" si="1"/>
        <v>0.030996874999999997</v>
      </c>
    </row>
    <row r="124" spans="1:8" ht="12.75">
      <c r="A124" s="2" t="s">
        <v>72</v>
      </c>
      <c r="B124" s="2"/>
      <c r="C124" s="2"/>
      <c r="D124" s="19">
        <f>G108</f>
        <v>56.9129</v>
      </c>
      <c r="E124" s="38">
        <f>D124/$D$81</f>
        <v>1.778528125</v>
      </c>
      <c r="F124" s="19">
        <f>D124/$D$82</f>
        <v>11.856854166666665</v>
      </c>
      <c r="G124" s="40">
        <f>F124/1000</f>
        <v>0.011856854166666665</v>
      </c>
      <c r="H124" s="98">
        <f t="shared" si="1"/>
        <v>0.01976142361111111</v>
      </c>
    </row>
    <row r="125" spans="1:8" ht="13.5" thickBot="1">
      <c r="A125" s="1" t="str">
        <f>"MANUTENÇÃO ("&amp;FIXED(D74,0)&amp;" ano)"</f>
        <v>MANUTENÇÃO (1 ano)</v>
      </c>
      <c r="B125" s="2"/>
      <c r="C125" s="2"/>
      <c r="D125" s="10">
        <f>G117</f>
        <v>183.06</v>
      </c>
      <c r="E125" s="38">
        <f>D125/$D$81</f>
        <v>5.720625</v>
      </c>
      <c r="F125" s="19">
        <f>D125/$D$82</f>
        <v>38.137499999999996</v>
      </c>
      <c r="G125" s="41">
        <f>F125/1000</f>
        <v>0.0381375</v>
      </c>
      <c r="H125" s="103">
        <f t="shared" si="1"/>
        <v>0.0635625</v>
      </c>
    </row>
    <row r="126" spans="1:8" ht="13.5" thickTop="1">
      <c r="A126" s="7" t="s">
        <v>73</v>
      </c>
      <c r="B126" s="4"/>
      <c r="C126" s="4"/>
      <c r="D126" s="8">
        <f>D121+D125</f>
        <v>1769.9294787932563</v>
      </c>
      <c r="E126" s="8">
        <f>E121+E125</f>
        <v>55.31029621228926</v>
      </c>
      <c r="F126" s="8">
        <f>F121+F125</f>
        <v>368.73530808192834</v>
      </c>
      <c r="G126" s="42">
        <f>G121+G125</f>
        <v>0.36873530808192834</v>
      </c>
      <c r="H126" s="104">
        <f>G126/$D$84</f>
        <v>0.6145588468032139</v>
      </c>
    </row>
    <row r="127" spans="1:8" ht="12.75">
      <c r="A127" s="90"/>
      <c r="B127" s="18"/>
      <c r="C127" s="18"/>
      <c r="D127" s="91"/>
      <c r="E127" s="91"/>
      <c r="F127" s="91"/>
      <c r="G127" s="92"/>
      <c r="H127" s="2"/>
    </row>
    <row r="128" spans="1:8" ht="12.75">
      <c r="A128" s="43" t="s">
        <v>74</v>
      </c>
      <c r="B128" s="44"/>
      <c r="C128" s="44"/>
      <c r="D128" s="44"/>
      <c r="E128" s="44"/>
      <c r="F128" s="2"/>
      <c r="G128" s="2"/>
      <c r="H128" s="2"/>
    </row>
    <row r="129" spans="1:8" ht="12.75">
      <c r="A129" s="43" t="s">
        <v>75</v>
      </c>
      <c r="B129" s="43"/>
      <c r="C129" s="43"/>
      <c r="D129" s="43"/>
      <c r="E129" s="43"/>
      <c r="F129" s="43"/>
      <c r="G129" s="45"/>
      <c r="H129" s="45"/>
    </row>
    <row r="130" spans="1:8" ht="12.75">
      <c r="A130" s="45" t="s">
        <v>76</v>
      </c>
      <c r="B130" s="46"/>
      <c r="C130" s="46"/>
      <c r="D130" s="46"/>
      <c r="E130" s="46"/>
      <c r="F130" s="47"/>
      <c r="G130" s="2"/>
      <c r="H130" s="2"/>
    </row>
    <row r="131" spans="1:8" ht="12.75">
      <c r="A131" s="45"/>
      <c r="B131" s="46"/>
      <c r="C131" s="46"/>
      <c r="D131" s="46"/>
      <c r="E131" s="46"/>
      <c r="F131" s="47"/>
      <c r="G131" s="2"/>
      <c r="H131" s="2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58" sqref="E58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Gustavo</dc:creator>
  <cp:keywords/>
  <dc:description/>
  <cp:lastModifiedBy>Rildo Moreira</cp:lastModifiedBy>
  <dcterms:created xsi:type="dcterms:W3CDTF">2004-11-22T12:18:58Z</dcterms:created>
  <dcterms:modified xsi:type="dcterms:W3CDTF">2011-11-07T22:02:22Z</dcterms:modified>
  <cp:category/>
  <cp:version/>
  <cp:contentType/>
  <cp:contentStatus/>
</cp:coreProperties>
</file>