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Custo Grão Úmido" sheetId="1" r:id="rId1"/>
    <sheet name="Custo Grão" sheetId="2" r:id="rId2"/>
  </sheets>
  <definedNames/>
  <calcPr fullCalcOnLoad="1"/>
</workbook>
</file>

<file path=xl/sharedStrings.xml><?xml version="1.0" encoding="utf-8"?>
<sst xmlns="http://schemas.openxmlformats.org/spreadsheetml/2006/main" count="194" uniqueCount="125">
  <si>
    <t>Custo de Produção:</t>
  </si>
  <si>
    <t>Milho - Planilha Padrão</t>
  </si>
  <si>
    <t>Objetivo:</t>
  </si>
  <si>
    <t>Época de Plantio:</t>
  </si>
  <si>
    <t>INFORMAÇÕES GERAIS</t>
  </si>
  <si>
    <t>t/ha</t>
  </si>
  <si>
    <t>Área plantada (ha)</t>
  </si>
  <si>
    <t>ha</t>
  </si>
  <si>
    <t>Capacidade do silo</t>
  </si>
  <si>
    <r>
      <t>( 3 x 4 x 40 ) m</t>
    </r>
    <r>
      <rPr>
        <vertAlign val="superscript"/>
        <sz val="10"/>
        <rFont val="Times New Roman"/>
        <family val="1"/>
      </rPr>
      <t>3</t>
    </r>
  </si>
  <si>
    <t>Frete corretivo</t>
  </si>
  <si>
    <t>R$/t</t>
  </si>
  <si>
    <t>Frete adubo</t>
  </si>
  <si>
    <t>Porcentagem de perda da silagem</t>
  </si>
  <si>
    <t>PRODUÇÃO TOTAL (MS)</t>
  </si>
  <si>
    <t>PRODUÇÃO TOTAL ÚTIL (MS)</t>
  </si>
  <si>
    <t>CUSTO DE PRODUÇÃO - SILAGEM DE MILHO (R$/ha)</t>
  </si>
  <si>
    <t>UNIDADE</t>
  </si>
  <si>
    <t>QUAN-</t>
  </si>
  <si>
    <t>PREÇO</t>
  </si>
  <si>
    <t>INSUMOS</t>
  </si>
  <si>
    <t>TIDADE</t>
  </si>
  <si>
    <t>UNITÁRIO</t>
  </si>
  <si>
    <t>TOTAL</t>
  </si>
  <si>
    <t>calcácio dolomítico</t>
  </si>
  <si>
    <t>litro</t>
  </si>
  <si>
    <t>sementes</t>
  </si>
  <si>
    <t>60.000 sementes</t>
  </si>
  <si>
    <r>
      <t>m</t>
    </r>
    <r>
      <rPr>
        <vertAlign val="superscript"/>
        <sz val="10"/>
        <rFont val="Times New Roman"/>
        <family val="1"/>
      </rPr>
      <t>2</t>
    </r>
  </si>
  <si>
    <t>SUBTOTAL</t>
  </si>
  <si>
    <t>INVESTIMENTOS</t>
  </si>
  <si>
    <t xml:space="preserve"> - juros do silo</t>
  </si>
  <si>
    <t>R$/ano</t>
  </si>
  <si>
    <t xml:space="preserve"> - depreciação do silo</t>
  </si>
  <si>
    <t xml:space="preserve"> - manutenção</t>
  </si>
  <si>
    <t>PREPARO DO SOLO</t>
  </si>
  <si>
    <t xml:space="preserve"> - calagem convencional</t>
  </si>
  <si>
    <t>horas/hectare</t>
  </si>
  <si>
    <t>- aração</t>
  </si>
  <si>
    <t>- gradeação (grade niveladora - 2x)</t>
  </si>
  <si>
    <t>- transporte interno</t>
  </si>
  <si>
    <t>PLANTIO e TRATOS CULTURAIS</t>
  </si>
  <si>
    <t>- plantio e adubação</t>
  </si>
  <si>
    <t>- aplicação de herbicida</t>
  </si>
  <si>
    <t>COLHEITA e ENSILAGEM</t>
  </si>
  <si>
    <t>colheita</t>
  </si>
  <si>
    <t>compactação</t>
  </si>
  <si>
    <t>DESCARGA e DISTRIBUIÇÃO</t>
  </si>
  <si>
    <t xml:space="preserve"> - retirada da silagem ( manual)</t>
  </si>
  <si>
    <t xml:space="preserve"> - transporte (mecanizado)</t>
  </si>
  <si>
    <t xml:space="preserve"> - distribuição (manual)</t>
  </si>
  <si>
    <t>CUSTO TOTAL DA SILAGEM</t>
  </si>
  <si>
    <t>R$/ha</t>
  </si>
  <si>
    <t>CUSTO TOTAL</t>
  </si>
  <si>
    <t>R$/ton de MO</t>
  </si>
  <si>
    <t>ITENS</t>
  </si>
  <si>
    <t xml:space="preserve">R$/ha </t>
  </si>
  <si>
    <t>R$/ton de MS</t>
  </si>
  <si>
    <t>Partc. Custo</t>
  </si>
  <si>
    <t>Silagem de Grão-Úmido</t>
  </si>
  <si>
    <t>Produção por ciclo estimada  (Grãos)</t>
  </si>
  <si>
    <t>Porcentagem de Umidade do grão</t>
  </si>
  <si>
    <t>% de Umidade</t>
  </si>
  <si>
    <t>PRODUÇÃO TOTAL  (MO)</t>
  </si>
  <si>
    <t>PRODUÇÃO TOTAL ÚTIL (MO)</t>
  </si>
  <si>
    <t xml:space="preserve">inseticida de contato - Decis </t>
  </si>
  <si>
    <t>inseticida fisiológico - Match</t>
  </si>
  <si>
    <t>Novembro</t>
  </si>
  <si>
    <r>
      <t xml:space="preserve"> 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pulverização de inseticida</t>
    </r>
  </si>
  <si>
    <r>
      <t xml:space="preserve"> - 2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pulverização de inseticida</t>
    </r>
  </si>
  <si>
    <t>Uréia (cobertura - 2)</t>
  </si>
  <si>
    <t>t</t>
  </si>
  <si>
    <r>
      <t xml:space="preserve"> </t>
    </r>
    <r>
      <rPr>
        <sz val="10"/>
        <rFont val="Times New Roman"/>
        <family val="1"/>
      </rPr>
      <t>- 1</t>
    </r>
    <r>
      <rPr>
        <vertAlign val="superscript"/>
        <sz val="10"/>
        <rFont val="Times New Roman"/>
        <family val="1"/>
      </rPr>
      <t>o</t>
    </r>
    <r>
      <rPr>
        <sz val="10"/>
        <rFont val="Times New Roman"/>
        <family val="1"/>
      </rPr>
      <t xml:space="preserve"> adubação de cobertura</t>
    </r>
  </si>
  <si>
    <t>R$/ton MO</t>
  </si>
  <si>
    <t xml:space="preserve"> </t>
  </si>
  <si>
    <t>1 saco de 60 Kg</t>
  </si>
  <si>
    <t>Milho Grão</t>
  </si>
  <si>
    <t>Milho Grão Úmido</t>
  </si>
  <si>
    <t>Kg</t>
  </si>
  <si>
    <t>unidade</t>
  </si>
  <si>
    <t>%</t>
  </si>
  <si>
    <t>sc/60Kg</t>
  </si>
  <si>
    <t>Preço por Kg de MS</t>
  </si>
  <si>
    <t>Preço por Kg de MO</t>
  </si>
  <si>
    <t>Custo de Produçao/t de MO</t>
  </si>
  <si>
    <t>Custo de Produção/t de MS</t>
  </si>
  <si>
    <t>Custo por Kg de MO</t>
  </si>
  <si>
    <t>Preço da tonelada de MO</t>
  </si>
  <si>
    <t>Preço da Tonelada de MS</t>
  </si>
  <si>
    <t>Custo por Kg de MS</t>
  </si>
  <si>
    <t xml:space="preserve">NDT </t>
  </si>
  <si>
    <t>Custo por Kg de NDT</t>
  </si>
  <si>
    <t>NDT</t>
  </si>
  <si>
    <t xml:space="preserve">herbicida pré-emergente - Primestra Gold </t>
  </si>
  <si>
    <t>Corte/Picagem/Moagem</t>
  </si>
  <si>
    <t>Mecanizada</t>
  </si>
  <si>
    <t>Manual</t>
  </si>
  <si>
    <t>homem/dia</t>
  </si>
  <si>
    <t>Inoculante</t>
  </si>
  <si>
    <t>hora/máquinas</t>
  </si>
  <si>
    <t>hora/máquina</t>
  </si>
  <si>
    <t>Kg MS</t>
  </si>
  <si>
    <t>Umidade</t>
  </si>
  <si>
    <t>processamento</t>
  </si>
  <si>
    <t>integral</t>
  </si>
  <si>
    <t>quebrado</t>
  </si>
  <si>
    <t>moído</t>
  </si>
  <si>
    <t>grão úmido</t>
  </si>
  <si>
    <t>Fonte: Fancelli e Dourado-Neto, 1998</t>
  </si>
  <si>
    <t>`NDT</t>
  </si>
  <si>
    <t>Custo de Produção Campo</t>
  </si>
  <si>
    <t>Frete</t>
  </si>
  <si>
    <t>Recepção e Secagem</t>
  </si>
  <si>
    <t>Armazenagem</t>
  </si>
  <si>
    <t>Custo Total do Grão</t>
  </si>
  <si>
    <t>lona plástica (150 micra)</t>
  </si>
  <si>
    <t>tratamento de sementes - Furadan 350 TS</t>
  </si>
  <si>
    <t>R$ / sc / mês</t>
  </si>
  <si>
    <t>total</t>
  </si>
  <si>
    <t>DIFERENÇA-NDT (grão de milho - grão úmido)</t>
  </si>
  <si>
    <t>08-28-16 + 0,5% Zn</t>
  </si>
  <si>
    <t>Agrianual 2010</t>
  </si>
  <si>
    <t>Fonte</t>
  </si>
  <si>
    <t>planilha</t>
  </si>
  <si>
    <t>R$/sc</t>
  </si>
</sst>
</file>

<file path=xl/styles.xml><?xml version="1.0" encoding="utf-8"?>
<styleSheet xmlns="http://schemas.openxmlformats.org/spreadsheetml/2006/main">
  <numFmts count="6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0.0"/>
    <numFmt numFmtId="185" formatCode="mmmm/yy"/>
    <numFmt numFmtId="186" formatCode="#,##0.000"/>
    <numFmt numFmtId="187" formatCode="#,##0.0000"/>
    <numFmt numFmtId="188" formatCode="0;[Red]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;[Red]#,##0.00"/>
    <numFmt numFmtId="195" formatCode="0.00000000"/>
    <numFmt numFmtId="196" formatCode="&quot;R$ &quot;#,##0.00"/>
    <numFmt numFmtId="197" formatCode="&quot;R$ &quot;#,##0.000"/>
    <numFmt numFmtId="198" formatCode="&quot;R$ &quot;#,##0.0000"/>
    <numFmt numFmtId="199" formatCode="&quot;R$ &quot;#,##0.00000"/>
    <numFmt numFmtId="200" formatCode="&quot;R$ &quot;#,##0.0_);[Red]\(&quot;R$ &quot;#,##0.0\)"/>
    <numFmt numFmtId="201" formatCode="&quot;R$ &quot;#,##0.000_);[Red]\(&quot;R$ &quot;#,##0.000\)"/>
    <numFmt numFmtId="202" formatCode="_(&quot;R$ &quot;* #,##0.000_);_(&quot;R$ &quot;* \(#,##0.000\);_(&quot;R$ &quot;* &quot;-&quot;??_);_(@_)"/>
    <numFmt numFmtId="203" formatCode="&quot;R$ &quot;#,##0.0000_);[Red]\(&quot;R$ &quot;#,##0.0000\)"/>
    <numFmt numFmtId="204" formatCode="&quot;R$ &quot;#,##0.00000_);[Red]\(&quot;R$ &quot;#,##0.00000\)"/>
    <numFmt numFmtId="205" formatCode="&quot;R$ &quot;#,##0.000000_);[Red]\(&quot;R$ &quot;#,##0.000000\)"/>
    <numFmt numFmtId="206" formatCode="0.0%"/>
    <numFmt numFmtId="207" formatCode="[$-416]dddd\,\ d&quot; de &quot;mmmm&quot; de &quot;yyyy"/>
    <numFmt numFmtId="208" formatCode="&quot;$&quot;#,##0.00"/>
    <numFmt numFmtId="209" formatCode="_(&quot;R$ &quot;* #,##0.0000_);_(&quot;R$ &quot;* \(#,##0.0000\);_(&quot;R$ &quot;* &quot;-&quot;??_);_(@_)"/>
    <numFmt numFmtId="210" formatCode="_(&quot;R$ &quot;* #,##0.00000_);_(&quot;R$ &quot;* \(#,##0.00000\);_(&quot;R$ &quot;* &quot;-&quot;??_);_(@_)"/>
    <numFmt numFmtId="211" formatCode="_(&quot;R$ &quot;* #,##0.000000_);_(&quot;R$ &quot;* \(#,##0.000000\);_(&quot;R$ &quot;* &quot;-&quot;??_);_(@_)"/>
    <numFmt numFmtId="212" formatCode="_(&quot;R$ &quot;* #,##0.0000000_);_(&quot;R$ &quot;* \(#,##0.0000000\);_(&quot;R$ &quot;* &quot;-&quot;??_);_(@_)"/>
    <numFmt numFmtId="213" formatCode="#,##0.000_);[Red]\(#,##0.000\)"/>
    <numFmt numFmtId="214" formatCode="#,##0.00000000000000_);[Red]\(#,##0.00000000000000\)"/>
    <numFmt numFmtId="215" formatCode="_-* #,##0.0000000_-;\-* #,##0.0000000_-;_-* &quot;-&quot;???????_-;_-@_-"/>
    <numFmt numFmtId="216" formatCode="&quot;R$&quot;\ #,##0.00"/>
    <numFmt numFmtId="217" formatCode="[$-409]dddd\,\ d&quot; de &quot;mmmm&quot; de &quot;yyyy"/>
    <numFmt numFmtId="218" formatCode="&quot;R$&quot;#,##0.0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Rockwell"/>
      <family val="2"/>
    </font>
    <font>
      <sz val="10"/>
      <color indexed="9"/>
      <name val="Rockwell"/>
      <family val="2"/>
    </font>
    <font>
      <sz val="10"/>
      <color indexed="17"/>
      <name val="Rockwell"/>
      <family val="2"/>
    </font>
    <font>
      <b/>
      <sz val="10"/>
      <color indexed="52"/>
      <name val="Rockwell"/>
      <family val="2"/>
    </font>
    <font>
      <b/>
      <sz val="10"/>
      <color indexed="9"/>
      <name val="Rockwell"/>
      <family val="2"/>
    </font>
    <font>
      <sz val="10"/>
      <color indexed="52"/>
      <name val="Rockwell"/>
      <family val="2"/>
    </font>
    <font>
      <sz val="10"/>
      <color indexed="62"/>
      <name val="Rockwell"/>
      <family val="2"/>
    </font>
    <font>
      <sz val="10"/>
      <color indexed="20"/>
      <name val="Rockwell"/>
      <family val="2"/>
    </font>
    <font>
      <sz val="10"/>
      <color indexed="60"/>
      <name val="Rockwell"/>
      <family val="2"/>
    </font>
    <font>
      <b/>
      <sz val="10"/>
      <color indexed="63"/>
      <name val="Rockwell"/>
      <family val="2"/>
    </font>
    <font>
      <sz val="10"/>
      <color indexed="10"/>
      <name val="Rockwell"/>
      <family val="2"/>
    </font>
    <font>
      <i/>
      <sz val="10"/>
      <color indexed="23"/>
      <name val="Rockwell"/>
      <family val="2"/>
    </font>
    <font>
      <b/>
      <sz val="18"/>
      <color indexed="56"/>
      <name val="Cambria"/>
      <family val="2"/>
    </font>
    <font>
      <b/>
      <sz val="15"/>
      <color indexed="56"/>
      <name val="Rockwell"/>
      <family val="2"/>
    </font>
    <font>
      <b/>
      <sz val="13"/>
      <color indexed="56"/>
      <name val="Rockwell"/>
      <family val="2"/>
    </font>
    <font>
      <b/>
      <sz val="11"/>
      <color indexed="56"/>
      <name val="Rockwell"/>
      <family val="2"/>
    </font>
    <font>
      <b/>
      <sz val="10"/>
      <color indexed="8"/>
      <name val="Rockwell"/>
      <family val="2"/>
    </font>
    <font>
      <sz val="10"/>
      <color theme="1"/>
      <name val="Rockwell"/>
      <family val="2"/>
    </font>
    <font>
      <sz val="10"/>
      <color theme="0"/>
      <name val="Rockwell"/>
      <family val="2"/>
    </font>
    <font>
      <sz val="10"/>
      <color rgb="FF006100"/>
      <name val="Rockwell"/>
      <family val="2"/>
    </font>
    <font>
      <b/>
      <sz val="10"/>
      <color rgb="FFFA7D00"/>
      <name val="Rockwell"/>
      <family val="2"/>
    </font>
    <font>
      <b/>
      <sz val="10"/>
      <color theme="0"/>
      <name val="Rockwell"/>
      <family val="2"/>
    </font>
    <font>
      <sz val="10"/>
      <color rgb="FFFA7D00"/>
      <name val="Rockwell"/>
      <family val="2"/>
    </font>
    <font>
      <sz val="10"/>
      <color rgb="FF3F3F76"/>
      <name val="Rockwell"/>
      <family val="2"/>
    </font>
    <font>
      <sz val="10"/>
      <color rgb="FF9C0006"/>
      <name val="Rockwell"/>
      <family val="2"/>
    </font>
    <font>
      <sz val="10"/>
      <color rgb="FF9C6500"/>
      <name val="Rockwell"/>
      <family val="2"/>
    </font>
    <font>
      <b/>
      <sz val="10"/>
      <color rgb="FF3F3F3F"/>
      <name val="Rockwell"/>
      <family val="2"/>
    </font>
    <font>
      <sz val="10"/>
      <color rgb="FFFF0000"/>
      <name val="Rockwell"/>
      <family val="2"/>
    </font>
    <font>
      <i/>
      <sz val="10"/>
      <color rgb="FF7F7F7F"/>
      <name val="Rockwell"/>
      <family val="2"/>
    </font>
    <font>
      <b/>
      <sz val="18"/>
      <color theme="3"/>
      <name val="Cambria"/>
      <family val="2"/>
    </font>
    <font>
      <b/>
      <sz val="15"/>
      <color theme="3"/>
      <name val="Rockwell"/>
      <family val="2"/>
    </font>
    <font>
      <b/>
      <sz val="13"/>
      <color theme="3"/>
      <name val="Rockwell"/>
      <family val="2"/>
    </font>
    <font>
      <b/>
      <sz val="11"/>
      <color theme="3"/>
      <name val="Rockwell"/>
      <family val="2"/>
    </font>
    <font>
      <b/>
      <sz val="10"/>
      <color theme="1"/>
      <name val="Rockwel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double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/>
    </xf>
    <xf numFmtId="18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85" fontId="2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185" fontId="5" fillId="0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/>
    </xf>
    <xf numFmtId="10" fontId="2" fillId="0" borderId="13" xfId="49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" fillId="0" borderId="17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187" fontId="1" fillId="0" borderId="1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3" fontId="2" fillId="0" borderId="0" xfId="45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0" fontId="2" fillId="0" borderId="0" xfId="49" applyNumberFormat="1" applyFont="1" applyFill="1" applyAlignment="1">
      <alignment horizontal="center"/>
    </xf>
    <xf numFmtId="183" fontId="2" fillId="0" borderId="0" xfId="45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183" fontId="6" fillId="0" borderId="0" xfId="45" applyFont="1" applyFill="1" applyAlignment="1">
      <alignment horizontal="center"/>
    </xf>
    <xf numFmtId="0" fontId="2" fillId="0" borderId="19" xfId="0" applyFont="1" applyFill="1" applyBorder="1" applyAlignment="1">
      <alignment/>
    </xf>
    <xf numFmtId="183" fontId="2" fillId="0" borderId="19" xfId="45" applyFont="1" applyFill="1" applyBorder="1" applyAlignment="1">
      <alignment horizontal="center"/>
    </xf>
    <xf numFmtId="10" fontId="2" fillId="0" borderId="20" xfId="49" applyNumberFormat="1" applyFont="1" applyFill="1" applyBorder="1" applyAlignment="1">
      <alignment horizontal="center"/>
    </xf>
    <xf numFmtId="188" fontId="2" fillId="0" borderId="0" xfId="49" applyNumberFormat="1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0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81" fontId="9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0" fontId="1" fillId="33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4" fontId="6" fillId="33" borderId="0" xfId="0" applyNumberFormat="1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171" fontId="0" fillId="0" borderId="0" xfId="60" applyFont="1" applyAlignment="1">
      <alignment/>
    </xf>
    <xf numFmtId="0" fontId="10" fillId="0" borderId="2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left"/>
    </xf>
    <xf numFmtId="181" fontId="9" fillId="0" borderId="24" xfId="0" applyNumberFormat="1" applyFont="1" applyBorder="1" applyAlignment="1">
      <alignment horizontal="center"/>
    </xf>
    <xf numFmtId="181" fontId="9" fillId="0" borderId="23" xfId="0" applyNumberFormat="1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201" fontId="11" fillId="0" borderId="0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201" fontId="9" fillId="0" borderId="0" xfId="0" applyNumberFormat="1" applyFont="1" applyBorder="1" applyAlignment="1">
      <alignment horizontal="center"/>
    </xf>
    <xf numFmtId="201" fontId="9" fillId="33" borderId="0" xfId="0" applyNumberFormat="1" applyFont="1" applyFill="1" applyBorder="1" applyAlignment="1">
      <alignment horizontal="center"/>
    </xf>
    <xf numFmtId="181" fontId="9" fillId="0" borderId="25" xfId="0" applyNumberFormat="1" applyFont="1" applyBorder="1" applyAlignment="1">
      <alignment horizontal="left"/>
    </xf>
    <xf numFmtId="201" fontId="9" fillId="0" borderId="1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81" fontId="9" fillId="33" borderId="0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181" fontId="9" fillId="33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81" fontId="9" fillId="0" borderId="0" xfId="0" applyNumberFormat="1" applyFont="1" applyBorder="1" applyAlignment="1">
      <alignment horizontal="left"/>
    </xf>
    <xf numFmtId="181" fontId="13" fillId="0" borderId="25" xfId="0" applyNumberFormat="1" applyFont="1" applyBorder="1" applyAlignment="1">
      <alignment horizontal="left"/>
    </xf>
    <xf numFmtId="181" fontId="13" fillId="0" borderId="14" xfId="0" applyNumberFormat="1" applyFont="1" applyBorder="1" applyAlignment="1">
      <alignment horizontal="left"/>
    </xf>
    <xf numFmtId="201" fontId="14" fillId="0" borderId="26" xfId="0" applyNumberFormat="1" applyFont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2" fontId="9" fillId="0" borderId="24" xfId="0" applyNumberFormat="1" applyFont="1" applyBorder="1" applyAlignment="1">
      <alignment horizontal="center"/>
    </xf>
    <xf numFmtId="4" fontId="2" fillId="34" borderId="0" xfId="0" applyNumberFormat="1" applyFont="1" applyFill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0" borderId="0" xfId="0" applyAlignment="1">
      <alignment horizontal="right"/>
    </xf>
    <xf numFmtId="4" fontId="2" fillId="35" borderId="13" xfId="0" applyNumberFormat="1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center"/>
    </xf>
    <xf numFmtId="4" fontId="2" fillId="35" borderId="0" xfId="0" applyNumberFormat="1" applyFont="1" applyFill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4" fontId="0" fillId="35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181" fontId="9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left"/>
    </xf>
    <xf numFmtId="218" fontId="9" fillId="35" borderId="29" xfId="45" applyNumberFormat="1" applyFont="1" applyFill="1" applyBorder="1" applyAlignment="1">
      <alignment horizontal="center" vertical="center"/>
    </xf>
    <xf numFmtId="218" fontId="9" fillId="35" borderId="3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183" fontId="9" fillId="36" borderId="33" xfId="45" applyFont="1" applyFill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206" fontId="9" fillId="0" borderId="31" xfId="0" applyNumberFormat="1" applyFont="1" applyBorder="1" applyAlignment="1">
      <alignment horizontal="center"/>
    </xf>
    <xf numFmtId="206" fontId="9" fillId="0" borderId="39" xfId="0" applyNumberFormat="1" applyFont="1" applyBorder="1" applyAlignment="1">
      <alignment horizontal="center"/>
    </xf>
    <xf numFmtId="206" fontId="9" fillId="0" borderId="40" xfId="0" applyNumberFormat="1" applyFont="1" applyBorder="1" applyAlignment="1">
      <alignment horizontal="center"/>
    </xf>
    <xf numFmtId="206" fontId="9" fillId="0" borderId="30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218" fontId="9" fillId="35" borderId="41" xfId="0" applyNumberFormat="1" applyFont="1" applyFill="1" applyBorder="1" applyAlignment="1">
      <alignment horizontal="center" vertical="center"/>
    </xf>
    <xf numFmtId="218" fontId="9" fillId="37" borderId="42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21.8515625" style="0" customWidth="1"/>
    <col min="2" max="2" width="10.8515625" style="0" customWidth="1"/>
    <col min="3" max="3" width="13.421875" style="0" bestFit="1" customWidth="1"/>
    <col min="4" max="4" width="16.28125" style="0" customWidth="1"/>
    <col min="5" max="5" width="13.421875" style="0" customWidth="1"/>
    <col min="6" max="6" width="15.00390625" style="0" customWidth="1"/>
  </cols>
  <sheetData>
    <row r="1" spans="1:6" ht="12.75">
      <c r="A1" s="1" t="s">
        <v>0</v>
      </c>
      <c r="B1" s="135" t="s">
        <v>1</v>
      </c>
      <c r="C1" s="135"/>
      <c r="D1" s="135"/>
      <c r="E1" s="1"/>
      <c r="F1" s="1"/>
    </row>
    <row r="2" spans="1:6" ht="12.75">
      <c r="A2" s="1" t="s">
        <v>2</v>
      </c>
      <c r="B2" s="135" t="s">
        <v>59</v>
      </c>
      <c r="C2" s="135"/>
      <c r="D2" s="135"/>
      <c r="E2" s="1"/>
      <c r="F2" s="2"/>
    </row>
    <row r="3" spans="1:6" ht="12.75">
      <c r="A3" s="1" t="s">
        <v>3</v>
      </c>
      <c r="B3" s="135" t="s">
        <v>67</v>
      </c>
      <c r="C3" s="135"/>
      <c r="D3" s="135"/>
      <c r="E3" s="1"/>
      <c r="F3" s="1"/>
    </row>
    <row r="4" spans="1:6" ht="13.5" thickBot="1">
      <c r="A4" s="1" t="s">
        <v>4</v>
      </c>
      <c r="B4" s="3"/>
      <c r="C4" s="4"/>
      <c r="D4" s="3"/>
      <c r="E4" s="3"/>
      <c r="F4" s="3"/>
    </row>
    <row r="5" spans="1:6" ht="13.5" thickTop="1">
      <c r="A5" s="5" t="s">
        <v>60</v>
      </c>
      <c r="B5" s="5"/>
      <c r="C5" s="6">
        <v>8</v>
      </c>
      <c r="D5" s="5" t="s">
        <v>5</v>
      </c>
      <c r="E5" s="7"/>
      <c r="F5" s="7"/>
    </row>
    <row r="6" spans="1:6" ht="12.75">
      <c r="A6" s="3" t="s">
        <v>6</v>
      </c>
      <c r="B6" s="3"/>
      <c r="C6" s="4">
        <v>1</v>
      </c>
      <c r="D6" s="3" t="s">
        <v>7</v>
      </c>
      <c r="E6" s="3"/>
      <c r="F6" s="3"/>
    </row>
    <row r="7" spans="1:6" ht="15.75">
      <c r="A7" s="3" t="s">
        <v>8</v>
      </c>
      <c r="B7" s="3"/>
      <c r="C7" s="4">
        <v>480</v>
      </c>
      <c r="D7" s="3" t="s">
        <v>9</v>
      </c>
      <c r="E7" s="3"/>
      <c r="F7" s="3"/>
    </row>
    <row r="8" spans="1:6" ht="12.75">
      <c r="A8" s="3" t="s">
        <v>10</v>
      </c>
      <c r="B8" s="3"/>
      <c r="C8" s="4">
        <v>40</v>
      </c>
      <c r="D8" s="3" t="s">
        <v>11</v>
      </c>
      <c r="E8" s="3"/>
      <c r="F8" s="3"/>
    </row>
    <row r="9" spans="1:6" ht="12.75">
      <c r="A9" s="3" t="s">
        <v>12</v>
      </c>
      <c r="B9" s="3"/>
      <c r="C9" s="4">
        <v>30</v>
      </c>
      <c r="D9" s="3" t="s">
        <v>11</v>
      </c>
      <c r="E9" s="3"/>
      <c r="F9" s="3"/>
    </row>
    <row r="10" spans="1:6" ht="12.75">
      <c r="A10" s="3" t="s">
        <v>61</v>
      </c>
      <c r="B10" s="3"/>
      <c r="C10" s="65">
        <v>33</v>
      </c>
      <c r="D10" s="3" t="s">
        <v>62</v>
      </c>
      <c r="E10" s="3"/>
      <c r="F10" s="3"/>
    </row>
    <row r="11" spans="1:6" ht="13.5" thickBot="1">
      <c r="A11" s="3" t="s">
        <v>13</v>
      </c>
      <c r="B11" s="3"/>
      <c r="C11" s="8">
        <v>0.1</v>
      </c>
      <c r="D11" s="3"/>
      <c r="E11" s="3"/>
      <c r="F11" s="3"/>
    </row>
    <row r="12" spans="1:6" ht="13.5" thickTop="1">
      <c r="A12" s="9" t="s">
        <v>63</v>
      </c>
      <c r="B12" s="9"/>
      <c r="C12" s="10">
        <v>8</v>
      </c>
      <c r="D12" s="9" t="s">
        <v>5</v>
      </c>
      <c r="E12" s="5"/>
      <c r="F12" s="9"/>
    </row>
    <row r="13" spans="1:6" ht="12.75">
      <c r="A13" s="11" t="s">
        <v>14</v>
      </c>
      <c r="B13" s="11"/>
      <c r="C13" s="12">
        <f>C5*(100-C10)/100</f>
        <v>5.36</v>
      </c>
      <c r="D13" s="11" t="s">
        <v>5</v>
      </c>
      <c r="E13" s="13"/>
      <c r="F13" s="1"/>
    </row>
    <row r="14" spans="1:6" ht="12.75">
      <c r="A14" s="11" t="s">
        <v>64</v>
      </c>
      <c r="B14" s="7"/>
      <c r="C14" s="14">
        <f>C12-(C12*C11)</f>
        <v>7.2</v>
      </c>
      <c r="D14" s="11" t="s">
        <v>5</v>
      </c>
      <c r="E14" s="15" t="s">
        <v>74</v>
      </c>
      <c r="F14" s="1"/>
    </row>
    <row r="15" spans="1:6" ht="12.75">
      <c r="A15" s="11" t="s">
        <v>15</v>
      </c>
      <c r="B15" s="7"/>
      <c r="C15" s="12">
        <f>C13-(C13*C11)</f>
        <v>4.824</v>
      </c>
      <c r="D15" s="11" t="s">
        <v>5</v>
      </c>
      <c r="E15" s="3"/>
      <c r="F15" s="3"/>
    </row>
    <row r="16" spans="1:6" ht="13.5" thickBot="1">
      <c r="A16" s="2"/>
      <c r="B16" s="2"/>
      <c r="C16" s="2"/>
      <c r="D16" s="2"/>
      <c r="E16" s="16"/>
      <c r="F16" s="17"/>
    </row>
    <row r="17" spans="1:6" ht="17.25" thickBot="1" thickTop="1">
      <c r="A17" s="18" t="s">
        <v>16</v>
      </c>
      <c r="B17" s="19"/>
      <c r="C17" s="20"/>
      <c r="D17" s="20"/>
      <c r="E17" s="20"/>
      <c r="F17" s="21">
        <v>40466</v>
      </c>
    </row>
    <row r="18" spans="1:6" ht="13.5" thickTop="1">
      <c r="A18" s="11"/>
      <c r="B18" s="11"/>
      <c r="C18" s="22" t="s">
        <v>17</v>
      </c>
      <c r="D18" s="22" t="s">
        <v>18</v>
      </c>
      <c r="E18" s="22" t="s">
        <v>19</v>
      </c>
      <c r="F18" s="22" t="s">
        <v>19</v>
      </c>
    </row>
    <row r="19" spans="1:8" ht="12.75">
      <c r="A19" s="11" t="s">
        <v>20</v>
      </c>
      <c r="B19" s="1"/>
      <c r="C19" s="66"/>
      <c r="D19" s="23" t="s">
        <v>21</v>
      </c>
      <c r="E19" s="23" t="s">
        <v>22</v>
      </c>
      <c r="F19" s="66" t="s">
        <v>23</v>
      </c>
      <c r="H19" s="125"/>
    </row>
    <row r="20" spans="1:8" ht="12.75">
      <c r="A20" s="24" t="s">
        <v>24</v>
      </c>
      <c r="B20" s="24"/>
      <c r="C20" s="37" t="s">
        <v>71</v>
      </c>
      <c r="D20" s="26">
        <v>2</v>
      </c>
      <c r="E20" s="122">
        <v>80</v>
      </c>
      <c r="F20" s="38">
        <f>(E20+C8)*D20</f>
        <v>240</v>
      </c>
      <c r="H20" s="126"/>
    </row>
    <row r="21" spans="1:8" ht="12.75">
      <c r="A21" s="76" t="s">
        <v>120</v>
      </c>
      <c r="B21" s="80"/>
      <c r="C21" s="85" t="s">
        <v>71</v>
      </c>
      <c r="D21" s="86">
        <v>0.4</v>
      </c>
      <c r="E21" s="123">
        <v>1000</v>
      </c>
      <c r="F21" s="86">
        <f>(E21+$C$9)*D21</f>
        <v>412</v>
      </c>
      <c r="H21" s="126"/>
    </row>
    <row r="22" spans="1:8" ht="12.75">
      <c r="A22" s="76" t="s">
        <v>70</v>
      </c>
      <c r="B22" s="80"/>
      <c r="C22" s="85" t="s">
        <v>71</v>
      </c>
      <c r="D22" s="86">
        <v>0.25</v>
      </c>
      <c r="E22" s="123">
        <v>1125</v>
      </c>
      <c r="F22" s="86">
        <f>(E22+$C$9)*D22</f>
        <v>288.75</v>
      </c>
      <c r="H22" s="126"/>
    </row>
    <row r="23" spans="1:8" ht="12.75">
      <c r="A23" s="3" t="s">
        <v>93</v>
      </c>
      <c r="B23" s="3"/>
      <c r="C23" s="4" t="s">
        <v>25</v>
      </c>
      <c r="D23" s="27">
        <v>5</v>
      </c>
      <c r="E23" s="124">
        <v>15.21</v>
      </c>
      <c r="F23" s="27">
        <f>E23*D23</f>
        <v>76.05000000000001</v>
      </c>
      <c r="H23" s="126"/>
    </row>
    <row r="24" spans="1:8" ht="12.75">
      <c r="A24" s="3" t="s">
        <v>65</v>
      </c>
      <c r="B24" s="3"/>
      <c r="C24" s="4" t="s">
        <v>25</v>
      </c>
      <c r="D24" s="27">
        <v>0.15</v>
      </c>
      <c r="E24" s="124">
        <v>40.21</v>
      </c>
      <c r="F24" s="27">
        <f aca="true" t="shared" si="0" ref="F24:F29">E24*D24</f>
        <v>6.0315</v>
      </c>
      <c r="H24" s="126"/>
    </row>
    <row r="25" spans="1:8" ht="12.75">
      <c r="A25" s="3" t="s">
        <v>66</v>
      </c>
      <c r="B25" s="3"/>
      <c r="C25" s="4" t="s">
        <v>25</v>
      </c>
      <c r="D25" s="27">
        <v>0.3</v>
      </c>
      <c r="E25" s="124">
        <v>47.87</v>
      </c>
      <c r="F25" s="27">
        <f t="shared" si="0"/>
        <v>14.360999999999999</v>
      </c>
      <c r="H25" s="126"/>
    </row>
    <row r="26" spans="1:8" ht="12.75">
      <c r="A26" s="3" t="s">
        <v>26</v>
      </c>
      <c r="B26" s="3"/>
      <c r="C26" s="4" t="s">
        <v>27</v>
      </c>
      <c r="D26" s="27">
        <v>1</v>
      </c>
      <c r="E26" s="124">
        <v>150</v>
      </c>
      <c r="F26" s="27">
        <f t="shared" si="0"/>
        <v>150</v>
      </c>
      <c r="H26" s="126"/>
    </row>
    <row r="27" spans="1:8" ht="12.75">
      <c r="A27" s="3" t="s">
        <v>116</v>
      </c>
      <c r="B27" s="3"/>
      <c r="C27" s="4" t="s">
        <v>25</v>
      </c>
      <c r="D27" s="27">
        <v>0.4</v>
      </c>
      <c r="E27" s="124">
        <v>27</v>
      </c>
      <c r="F27" s="27">
        <f t="shared" si="0"/>
        <v>10.8</v>
      </c>
      <c r="H27" s="126"/>
    </row>
    <row r="28" spans="1:8" ht="12.75">
      <c r="A28" s="3" t="s">
        <v>98</v>
      </c>
      <c r="B28" s="3"/>
      <c r="C28" s="4" t="s">
        <v>78</v>
      </c>
      <c r="D28" s="27">
        <v>0.032</v>
      </c>
      <c r="E28" s="27">
        <v>145</v>
      </c>
      <c r="F28" s="27">
        <f>E28*D28</f>
        <v>4.64</v>
      </c>
      <c r="H28" s="128"/>
    </row>
    <row r="29" spans="1:8" ht="15.75">
      <c r="A29" s="3" t="s">
        <v>115</v>
      </c>
      <c r="B29" s="3"/>
      <c r="C29" s="4" t="s">
        <v>28</v>
      </c>
      <c r="D29" s="27">
        <v>3.4</v>
      </c>
      <c r="E29" s="124">
        <v>1.5</v>
      </c>
      <c r="F29" s="27">
        <f t="shared" si="0"/>
        <v>5.1</v>
      </c>
      <c r="H29" s="126"/>
    </row>
    <row r="30" spans="1:8" ht="13.5" thickBot="1">
      <c r="A30" s="28" t="s">
        <v>29</v>
      </c>
      <c r="B30" s="28"/>
      <c r="C30" s="29"/>
      <c r="D30" s="30"/>
      <c r="E30" s="30"/>
      <c r="F30" s="30">
        <f>SUM(F20:F29)</f>
        <v>1207.7325</v>
      </c>
      <c r="H30" s="128"/>
    </row>
    <row r="31" spans="1:8" ht="12.75">
      <c r="A31" s="31" t="s">
        <v>30</v>
      </c>
      <c r="B31" s="32"/>
      <c r="C31" s="33" t="s">
        <v>17</v>
      </c>
      <c r="D31" s="34" t="s">
        <v>18</v>
      </c>
      <c r="E31" s="34" t="s">
        <v>19</v>
      </c>
      <c r="F31" s="34" t="s">
        <v>19</v>
      </c>
      <c r="H31" s="128"/>
    </row>
    <row r="32" spans="1:8" ht="12.75">
      <c r="A32" s="3"/>
      <c r="B32" s="3"/>
      <c r="C32" s="23"/>
      <c r="D32" s="35" t="s">
        <v>21</v>
      </c>
      <c r="E32" s="35" t="s">
        <v>22</v>
      </c>
      <c r="F32" s="35" t="s">
        <v>23</v>
      </c>
      <c r="H32" s="128"/>
    </row>
    <row r="33" spans="1:9" ht="12.75">
      <c r="A33" s="24" t="s">
        <v>31</v>
      </c>
      <c r="B33" s="24"/>
      <c r="C33" s="25" t="s">
        <v>32</v>
      </c>
      <c r="D33" s="36">
        <v>0.0875</v>
      </c>
      <c r="E33" s="26">
        <v>37.22</v>
      </c>
      <c r="F33" s="26">
        <f>E33</f>
        <v>37.22</v>
      </c>
      <c r="H33" s="128"/>
      <c r="I33" s="118"/>
    </row>
    <row r="34" spans="1:9" ht="12.75">
      <c r="A34" s="7" t="s">
        <v>33</v>
      </c>
      <c r="B34" s="7"/>
      <c r="C34" s="37" t="s">
        <v>32</v>
      </c>
      <c r="D34" s="38"/>
      <c r="E34" s="38">
        <v>113.43</v>
      </c>
      <c r="F34" s="38">
        <f>E34</f>
        <v>113.43</v>
      </c>
      <c r="H34" s="128"/>
      <c r="I34" s="118"/>
    </row>
    <row r="35" spans="1:9" ht="12.75">
      <c r="A35" s="7" t="s">
        <v>34</v>
      </c>
      <c r="B35" s="39"/>
      <c r="C35" s="37" t="s">
        <v>32</v>
      </c>
      <c r="D35" s="40"/>
      <c r="E35" s="38">
        <v>21.26</v>
      </c>
      <c r="F35" s="38">
        <f>E35</f>
        <v>21.26</v>
      </c>
      <c r="H35" s="128"/>
      <c r="I35" s="118"/>
    </row>
    <row r="36" spans="1:8" ht="13.5" thickBot="1">
      <c r="A36" s="28" t="s">
        <v>29</v>
      </c>
      <c r="B36" s="28"/>
      <c r="C36" s="29"/>
      <c r="D36" s="30"/>
      <c r="E36" s="30"/>
      <c r="F36" s="30">
        <f>SUM(F33:F35)</f>
        <v>171.91</v>
      </c>
      <c r="H36" s="128"/>
    </row>
    <row r="37" spans="1:8" ht="12.75">
      <c r="A37" s="1" t="s">
        <v>35</v>
      </c>
      <c r="B37" s="3"/>
      <c r="C37" s="4"/>
      <c r="D37" s="27"/>
      <c r="E37" s="38"/>
      <c r="F37" s="27"/>
      <c r="H37" s="128"/>
    </row>
    <row r="38" spans="1:8" ht="12.75">
      <c r="A38" s="3" t="s">
        <v>36</v>
      </c>
      <c r="B38" s="3"/>
      <c r="C38" s="4" t="s">
        <v>37</v>
      </c>
      <c r="D38" s="27">
        <v>0.2</v>
      </c>
      <c r="E38" s="124">
        <v>19.17</v>
      </c>
      <c r="F38" s="27">
        <f>E38*D38</f>
        <v>3.8340000000000005</v>
      </c>
      <c r="H38" s="126"/>
    </row>
    <row r="39" spans="1:8" ht="12.75">
      <c r="A39" s="41" t="s">
        <v>38</v>
      </c>
      <c r="B39" s="3"/>
      <c r="C39" s="4" t="s">
        <v>37</v>
      </c>
      <c r="D39" s="27">
        <f>1/(((1.5*5.5)/10)*0.7)</f>
        <v>1.7316017316017318</v>
      </c>
      <c r="E39" s="124">
        <v>20.07</v>
      </c>
      <c r="F39" s="27">
        <f>E39*D39</f>
        <v>34.753246753246756</v>
      </c>
      <c r="H39" s="126"/>
    </row>
    <row r="40" spans="1:8" ht="12.75">
      <c r="A40" s="3" t="s">
        <v>39</v>
      </c>
      <c r="B40" s="3"/>
      <c r="C40" s="4" t="s">
        <v>37</v>
      </c>
      <c r="D40" s="27">
        <f>1/(((2.4*9)/10)*0.75)</f>
        <v>0.617283950617284</v>
      </c>
      <c r="E40" s="124">
        <v>19.13</v>
      </c>
      <c r="F40" s="27">
        <f>E40*D40</f>
        <v>11.808641975308642</v>
      </c>
      <c r="H40" s="126"/>
    </row>
    <row r="41" spans="1:8" ht="12.75">
      <c r="A41" s="3" t="s">
        <v>40</v>
      </c>
      <c r="B41" s="3"/>
      <c r="C41" s="4" t="s">
        <v>37</v>
      </c>
      <c r="D41" s="27">
        <v>0.5</v>
      </c>
      <c r="E41" s="124">
        <v>33.56</v>
      </c>
      <c r="F41" s="27">
        <f>E41*D41</f>
        <v>16.78</v>
      </c>
      <c r="H41" s="126"/>
    </row>
    <row r="42" spans="1:8" ht="13.5" thickBot="1">
      <c r="A42" s="28" t="s">
        <v>29</v>
      </c>
      <c r="B42" s="28"/>
      <c r="C42" s="29"/>
      <c r="D42" s="30"/>
      <c r="E42" s="30"/>
      <c r="F42" s="30">
        <f>SUM(F38:F41)</f>
        <v>67.1758887285554</v>
      </c>
      <c r="H42" s="128"/>
    </row>
    <row r="43" spans="1:8" ht="12.75">
      <c r="A43" s="31" t="s">
        <v>41</v>
      </c>
      <c r="B43" s="32"/>
      <c r="C43" s="33" t="s">
        <v>17</v>
      </c>
      <c r="D43" s="34" t="s">
        <v>18</v>
      </c>
      <c r="E43" s="34" t="s">
        <v>19</v>
      </c>
      <c r="F43" s="34" t="s">
        <v>19</v>
      </c>
      <c r="H43" s="128"/>
    </row>
    <row r="44" spans="1:8" ht="12.75">
      <c r="A44" s="3"/>
      <c r="B44" s="3"/>
      <c r="C44" s="42"/>
      <c r="D44" s="43" t="s">
        <v>21</v>
      </c>
      <c r="E44" s="35" t="s">
        <v>22</v>
      </c>
      <c r="F44" s="35" t="s">
        <v>23</v>
      </c>
      <c r="H44" s="128"/>
    </row>
    <row r="45" spans="1:8" ht="12.75">
      <c r="A45" s="24" t="s">
        <v>42</v>
      </c>
      <c r="B45" s="24"/>
      <c r="C45" s="37" t="s">
        <v>37</v>
      </c>
      <c r="D45" s="38">
        <f>1/(((5*6)/10)*0.7)</f>
        <v>0.4761904761904763</v>
      </c>
      <c r="E45" s="122">
        <v>33.56</v>
      </c>
      <c r="F45" s="26">
        <f aca="true" t="shared" si="1" ref="F45:F50">E45*D45</f>
        <v>15.980952380952385</v>
      </c>
      <c r="H45" s="126"/>
    </row>
    <row r="46" spans="1:8" ht="12.75">
      <c r="A46" s="3" t="s">
        <v>43</v>
      </c>
      <c r="B46" s="3"/>
      <c r="C46" s="4" t="s">
        <v>37</v>
      </c>
      <c r="D46" s="27">
        <f>D40</f>
        <v>0.617283950617284</v>
      </c>
      <c r="E46" s="124">
        <v>23.67</v>
      </c>
      <c r="F46" s="27">
        <f t="shared" si="1"/>
        <v>14.611111111111114</v>
      </c>
      <c r="H46" s="126"/>
    </row>
    <row r="47" spans="1:8" ht="15.75">
      <c r="A47" s="44" t="s">
        <v>72</v>
      </c>
      <c r="B47" s="44"/>
      <c r="C47" s="4" t="s">
        <v>37</v>
      </c>
      <c r="D47" s="27">
        <f>D38</f>
        <v>0.2</v>
      </c>
      <c r="E47" s="124">
        <v>19.09</v>
      </c>
      <c r="F47" s="27">
        <f t="shared" si="1"/>
        <v>3.818</v>
      </c>
      <c r="H47" s="126"/>
    </row>
    <row r="48" spans="1:8" ht="15.75">
      <c r="A48" s="3" t="s">
        <v>68</v>
      </c>
      <c r="B48" s="44"/>
      <c r="C48" s="4" t="s">
        <v>37</v>
      </c>
      <c r="D48" s="27">
        <f>D46</f>
        <v>0.617283950617284</v>
      </c>
      <c r="E48" s="124">
        <v>23.67</v>
      </c>
      <c r="F48" s="27">
        <f t="shared" si="1"/>
        <v>14.611111111111114</v>
      </c>
      <c r="H48" s="126"/>
    </row>
    <row r="49" spans="1:8" ht="15.75">
      <c r="A49" s="3" t="s">
        <v>69</v>
      </c>
      <c r="B49" s="44"/>
      <c r="C49" s="4" t="s">
        <v>37</v>
      </c>
      <c r="D49" s="27">
        <f>D48</f>
        <v>0.617283950617284</v>
      </c>
      <c r="E49" s="124">
        <v>23.67</v>
      </c>
      <c r="F49" s="27">
        <f t="shared" si="1"/>
        <v>14.611111111111114</v>
      </c>
      <c r="H49" s="126"/>
    </row>
    <row r="50" spans="1:8" ht="12.75">
      <c r="A50" s="3" t="s">
        <v>40</v>
      </c>
      <c r="B50" s="3"/>
      <c r="C50" s="4" t="s">
        <v>37</v>
      </c>
      <c r="D50" s="27">
        <f>D41</f>
        <v>0.5</v>
      </c>
      <c r="E50" s="124">
        <v>33.56</v>
      </c>
      <c r="F50" s="27">
        <f t="shared" si="1"/>
        <v>16.78</v>
      </c>
      <c r="G50" s="71"/>
      <c r="H50" s="126"/>
    </row>
    <row r="51" spans="1:8" ht="13.5" thickBot="1">
      <c r="A51" s="28" t="s">
        <v>29</v>
      </c>
      <c r="B51" s="28"/>
      <c r="C51" s="29"/>
      <c r="D51" s="30"/>
      <c r="E51" s="30"/>
      <c r="F51" s="30">
        <f>SUM(F45:F50)</f>
        <v>80.41228571428573</v>
      </c>
      <c r="H51" s="128"/>
    </row>
    <row r="52" spans="1:8" ht="13.5" thickBot="1">
      <c r="A52" s="45" t="s">
        <v>44</v>
      </c>
      <c r="B52" s="46"/>
      <c r="C52" s="47"/>
      <c r="D52" s="48"/>
      <c r="E52" s="48"/>
      <c r="F52" s="48"/>
      <c r="H52" s="128"/>
    </row>
    <row r="53" spans="1:8" ht="12.75">
      <c r="A53" s="72" t="s">
        <v>95</v>
      </c>
      <c r="B53" s="73"/>
      <c r="C53" s="74"/>
      <c r="D53" s="75"/>
      <c r="E53" s="75"/>
      <c r="F53" s="75"/>
      <c r="H53" s="128"/>
    </row>
    <row r="54" spans="1:8" ht="12.75">
      <c r="A54" s="76" t="s">
        <v>45</v>
      </c>
      <c r="B54" s="76"/>
      <c r="C54" s="77" t="s">
        <v>99</v>
      </c>
      <c r="D54" s="78">
        <v>1</v>
      </c>
      <c r="E54" s="124">
        <v>22.44</v>
      </c>
      <c r="F54" s="78">
        <f>E54*D54</f>
        <v>22.44</v>
      </c>
      <c r="H54" s="126"/>
    </row>
    <row r="55" spans="1:8" ht="12.75">
      <c r="A55" s="76" t="s">
        <v>94</v>
      </c>
      <c r="B55" s="76"/>
      <c r="C55" s="77" t="s">
        <v>99</v>
      </c>
      <c r="D55" s="78">
        <v>10</v>
      </c>
      <c r="E55" s="124">
        <v>44.6</v>
      </c>
      <c r="F55" s="78">
        <f>E55*D55</f>
        <v>446</v>
      </c>
      <c r="H55" s="126"/>
    </row>
    <row r="56" spans="1:8" ht="12.75">
      <c r="A56" s="76" t="s">
        <v>46</v>
      </c>
      <c r="B56" s="76"/>
      <c r="C56" s="77" t="s">
        <v>99</v>
      </c>
      <c r="D56" s="78">
        <v>10</v>
      </c>
      <c r="E56" s="124">
        <v>32.3</v>
      </c>
      <c r="F56" s="78">
        <f>E56*D56</f>
        <v>323</v>
      </c>
      <c r="H56" s="126"/>
    </row>
    <row r="57" spans="1:8" ht="12.75">
      <c r="A57" s="79" t="s">
        <v>96</v>
      </c>
      <c r="B57" s="76"/>
      <c r="C57" s="77"/>
      <c r="D57" s="78"/>
      <c r="E57" s="78"/>
      <c r="F57" s="78"/>
      <c r="H57" s="129"/>
    </row>
    <row r="58" spans="1:8" ht="12.75">
      <c r="A58" s="80" t="s">
        <v>94</v>
      </c>
      <c r="B58" s="76"/>
      <c r="C58" s="77" t="s">
        <v>97</v>
      </c>
      <c r="D58" s="78">
        <v>1</v>
      </c>
      <c r="E58" s="124">
        <v>50</v>
      </c>
      <c r="F58" s="78">
        <v>4</v>
      </c>
      <c r="H58" s="127"/>
    </row>
    <row r="59" spans="1:8" ht="13.5" thickBot="1">
      <c r="A59" s="81" t="s">
        <v>29</v>
      </c>
      <c r="B59" s="81"/>
      <c r="C59" s="82"/>
      <c r="D59" s="83"/>
      <c r="E59" s="83"/>
      <c r="F59" s="83">
        <f>SUM(F54:F58)</f>
        <v>795.44</v>
      </c>
      <c r="H59" s="128"/>
    </row>
    <row r="60" spans="1:8" ht="12.75">
      <c r="A60" s="72" t="s">
        <v>47</v>
      </c>
      <c r="B60" s="73"/>
      <c r="C60" s="74"/>
      <c r="D60" s="75"/>
      <c r="E60" s="75"/>
      <c r="F60" s="75"/>
      <c r="H60" s="128"/>
    </row>
    <row r="61" spans="1:8" ht="12.75">
      <c r="A61" s="76" t="s">
        <v>48</v>
      </c>
      <c r="B61" s="76"/>
      <c r="C61" s="77" t="s">
        <v>97</v>
      </c>
      <c r="D61" s="78">
        <v>1</v>
      </c>
      <c r="E61" s="124">
        <v>35.5</v>
      </c>
      <c r="F61" s="78">
        <v>4</v>
      </c>
      <c r="H61" s="126"/>
    </row>
    <row r="62" spans="1:8" ht="12.75">
      <c r="A62" s="76" t="s">
        <v>49</v>
      </c>
      <c r="B62" s="76"/>
      <c r="C62" s="77" t="s">
        <v>100</v>
      </c>
      <c r="D62" s="78"/>
      <c r="E62" s="124">
        <v>53.35</v>
      </c>
      <c r="F62" s="78">
        <v>27.9</v>
      </c>
      <c r="H62" s="126"/>
    </row>
    <row r="63" spans="1:8" ht="12.75">
      <c r="A63" s="76" t="s">
        <v>50</v>
      </c>
      <c r="B63" s="76"/>
      <c r="C63" s="77" t="s">
        <v>97</v>
      </c>
      <c r="D63" s="78">
        <v>1</v>
      </c>
      <c r="E63" s="124">
        <v>35.5</v>
      </c>
      <c r="F63" s="78">
        <v>4</v>
      </c>
      <c r="H63" s="126"/>
    </row>
    <row r="64" spans="1:8" ht="13.5" thickBot="1">
      <c r="A64" s="81" t="s">
        <v>29</v>
      </c>
      <c r="B64" s="81"/>
      <c r="C64" s="82"/>
      <c r="D64" s="82"/>
      <c r="E64" s="84"/>
      <c r="F64" s="83">
        <f>SUM(F61:F63)</f>
        <v>35.9</v>
      </c>
      <c r="H64" s="128"/>
    </row>
    <row r="65" spans="1:8" ht="14.25" thickBot="1" thickTop="1">
      <c r="A65" s="9" t="s">
        <v>51</v>
      </c>
      <c r="B65" s="5"/>
      <c r="C65" s="10" t="s">
        <v>52</v>
      </c>
      <c r="D65" s="10"/>
      <c r="E65" s="49"/>
      <c r="F65" s="10">
        <f>F64+F59+F51+F42+F30+F36</f>
        <v>2358.570674442841</v>
      </c>
      <c r="H65" s="128"/>
    </row>
    <row r="66" spans="1:8" ht="14.25" thickBot="1" thickTop="1">
      <c r="A66" s="9" t="s">
        <v>53</v>
      </c>
      <c r="B66" s="5"/>
      <c r="C66" s="10" t="s">
        <v>54</v>
      </c>
      <c r="D66" s="10"/>
      <c r="E66" s="50"/>
      <c r="F66" s="10">
        <f>F65/C14</f>
        <v>327.5792603392835</v>
      </c>
      <c r="H66" s="128"/>
    </row>
    <row r="67" spans="1:8" ht="14.25" thickBot="1" thickTop="1">
      <c r="A67" s="9"/>
      <c r="B67" s="5"/>
      <c r="C67" s="10"/>
      <c r="D67" s="10"/>
      <c r="E67" s="50"/>
      <c r="F67" s="51"/>
      <c r="H67" s="128"/>
    </row>
    <row r="68" spans="1:8" ht="14.25" thickBot="1">
      <c r="A68" s="52" t="s">
        <v>55</v>
      </c>
      <c r="B68" s="53"/>
      <c r="C68" s="54" t="s">
        <v>56</v>
      </c>
      <c r="D68" s="54" t="s">
        <v>73</v>
      </c>
      <c r="E68" s="54" t="s">
        <v>57</v>
      </c>
      <c r="F68" s="55" t="s">
        <v>58</v>
      </c>
      <c r="H68" s="128"/>
    </row>
    <row r="69" spans="1:8" ht="12.75">
      <c r="A69" s="11" t="s">
        <v>20</v>
      </c>
      <c r="B69" s="7"/>
      <c r="C69" s="56">
        <f>F30</f>
        <v>1207.7325</v>
      </c>
      <c r="D69" s="56">
        <f>C69/$C$14</f>
        <v>167.740625</v>
      </c>
      <c r="E69" s="57">
        <f aca="true" t="shared" si="2" ref="E69:E74">C69/$C$15</f>
        <v>250.3591417910448</v>
      </c>
      <c r="F69" s="58">
        <f aca="true" t="shared" si="3" ref="F69:F75">C69/$C$75</f>
        <v>0.5120611873482652</v>
      </c>
      <c r="H69" s="128"/>
    </row>
    <row r="70" spans="1:8" ht="12.75">
      <c r="A70" s="11" t="s">
        <v>30</v>
      </c>
      <c r="B70" s="7"/>
      <c r="C70" s="59">
        <f>F36</f>
        <v>171.91</v>
      </c>
      <c r="D70" s="59">
        <f aca="true" t="shared" si="4" ref="D70:D75">C70/$C$14</f>
        <v>23.876388888888886</v>
      </c>
      <c r="E70" s="60">
        <f t="shared" si="2"/>
        <v>35.63640132669983</v>
      </c>
      <c r="F70" s="58">
        <f t="shared" si="3"/>
        <v>0.07288736431042493</v>
      </c>
      <c r="H70" s="128"/>
    </row>
    <row r="71" spans="1:8" ht="12.75">
      <c r="A71" s="11" t="s">
        <v>47</v>
      </c>
      <c r="B71" s="3"/>
      <c r="C71" s="59">
        <f>F64</f>
        <v>35.9</v>
      </c>
      <c r="D71" s="56">
        <f>C71/$C$14</f>
        <v>4.986111111111111</v>
      </c>
      <c r="E71" s="57">
        <f t="shared" si="2"/>
        <v>7.44195688225539</v>
      </c>
      <c r="F71" s="58">
        <f t="shared" si="3"/>
        <v>0.01522108300124632</v>
      </c>
      <c r="H71" s="128"/>
    </row>
    <row r="72" spans="1:8" ht="12.75">
      <c r="A72" s="11" t="s">
        <v>44</v>
      </c>
      <c r="B72" s="39"/>
      <c r="C72" s="61">
        <f>F59</f>
        <v>795.44</v>
      </c>
      <c r="D72" s="59">
        <f>C72/$C$14</f>
        <v>110.47777777777779</v>
      </c>
      <c r="E72" s="60">
        <f t="shared" si="2"/>
        <v>164.8922056384743</v>
      </c>
      <c r="F72" s="58">
        <f t="shared" si="3"/>
        <v>0.3372551048053308</v>
      </c>
      <c r="H72" s="128"/>
    </row>
    <row r="73" spans="1:8" ht="12.75">
      <c r="A73" s="11" t="s">
        <v>41</v>
      </c>
      <c r="B73" s="39"/>
      <c r="C73" s="61">
        <f>F51</f>
        <v>80.41228571428573</v>
      </c>
      <c r="D73" s="59">
        <f t="shared" si="4"/>
        <v>11.168373015873017</v>
      </c>
      <c r="E73" s="60">
        <f t="shared" si="2"/>
        <v>16.669213456526894</v>
      </c>
      <c r="F73" s="58">
        <f t="shared" si="3"/>
        <v>0.03409365111913863</v>
      </c>
      <c r="H73" s="128"/>
    </row>
    <row r="74" spans="1:11" ht="13.5" thickBot="1">
      <c r="A74" s="11" t="s">
        <v>35</v>
      </c>
      <c r="B74" s="39"/>
      <c r="C74" s="61">
        <f>F42</f>
        <v>67.1758887285554</v>
      </c>
      <c r="D74" s="59">
        <f>C74/$C$14</f>
        <v>9.329984545632696</v>
      </c>
      <c r="E74" s="60">
        <f t="shared" si="2"/>
        <v>13.925350068108502</v>
      </c>
      <c r="F74" s="58">
        <f t="shared" si="3"/>
        <v>0.028481609415594123</v>
      </c>
      <c r="H74" s="128"/>
      <c r="K74" s="121"/>
    </row>
    <row r="75" spans="1:8" ht="13.5" thickBot="1">
      <c r="A75" s="52" t="s">
        <v>51</v>
      </c>
      <c r="B75" s="62"/>
      <c r="C75" s="63">
        <f>SUM(C69:C74)</f>
        <v>2358.570674442841</v>
      </c>
      <c r="D75" s="63">
        <f t="shared" si="4"/>
        <v>327.5792603392835</v>
      </c>
      <c r="E75" s="63">
        <f>C75/C15</f>
        <v>488.9242691631097</v>
      </c>
      <c r="F75" s="64">
        <f t="shared" si="3"/>
        <v>1</v>
      </c>
      <c r="H75" s="128"/>
    </row>
  </sheetData>
  <sheetProtection/>
  <mergeCells count="3">
    <mergeCell ref="B1:D1"/>
    <mergeCell ref="B2:D2"/>
    <mergeCell ref="B3:D3"/>
  </mergeCells>
  <printOptions/>
  <pageMargins left="0.787401575" right="0.787401575" top="0.984251969" bottom="0.984251969" header="0.492125985" footer="0.49212598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F17" sqref="F17"/>
    </sheetView>
  </sheetViews>
  <sheetFormatPr defaultColWidth="9.140625" defaultRowHeight="12.75"/>
  <cols>
    <col min="1" max="1" width="26.28125" style="69" bestFit="1" customWidth="1"/>
    <col min="2" max="2" width="13.7109375" style="69" bestFit="1" customWidth="1"/>
    <col min="3" max="3" width="13.421875" style="69" bestFit="1" customWidth="1"/>
    <col min="4" max="4" width="5.140625" style="69" customWidth="1"/>
    <col min="5" max="5" width="9.28125" style="69" bestFit="1" customWidth="1"/>
    <col min="6" max="6" width="51.00390625" style="69" customWidth="1"/>
    <col min="7" max="7" width="8.421875" style="69" bestFit="1" customWidth="1"/>
    <col min="8" max="16384" width="9.140625" style="69" customWidth="1"/>
  </cols>
  <sheetData>
    <row r="1" spans="1:3" ht="18">
      <c r="A1" s="88" t="s">
        <v>76</v>
      </c>
      <c r="B1" s="98"/>
      <c r="C1" s="99"/>
    </row>
    <row r="2" spans="1:3" ht="12.75">
      <c r="A2" s="90"/>
      <c r="B2" s="95"/>
      <c r="C2" s="93" t="s">
        <v>79</v>
      </c>
    </row>
    <row r="3" spans="1:3" ht="12.75">
      <c r="A3" s="90" t="s">
        <v>102</v>
      </c>
      <c r="B3" s="95">
        <v>12</v>
      </c>
      <c r="C3" s="93" t="s">
        <v>80</v>
      </c>
    </row>
    <row r="4" spans="1:3" ht="12.75">
      <c r="A4" s="90"/>
      <c r="B4" s="95"/>
      <c r="C4" s="93"/>
    </row>
    <row r="5" spans="1:3" ht="12.75">
      <c r="A5" s="90" t="s">
        <v>75</v>
      </c>
      <c r="B5" s="96">
        <f>60*0.88</f>
        <v>52.8</v>
      </c>
      <c r="C5" s="93" t="s">
        <v>101</v>
      </c>
    </row>
    <row r="6" spans="1:8" ht="12.75">
      <c r="A6" s="90"/>
      <c r="C6" s="93"/>
      <c r="H6" s="131" t="s">
        <v>122</v>
      </c>
    </row>
    <row r="7" spans="1:8" ht="13.5" thickBot="1">
      <c r="A7" s="92" t="s">
        <v>110</v>
      </c>
      <c r="B7" s="130">
        <v>2964.73</v>
      </c>
      <c r="C7" s="93" t="s">
        <v>52</v>
      </c>
      <c r="H7" s="131" t="s">
        <v>123</v>
      </c>
    </row>
    <row r="8" spans="1:8" ht="12.75">
      <c r="A8" s="92"/>
      <c r="B8" s="130">
        <f>B7/(('Custo Grão Úmido'!C5*1000)/60)</f>
        <v>22.235474999999997</v>
      </c>
      <c r="C8" s="93" t="s">
        <v>81</v>
      </c>
      <c r="E8" s="119" t="s">
        <v>11</v>
      </c>
      <c r="F8" s="120" t="s">
        <v>118</v>
      </c>
      <c r="H8" s="131" t="s">
        <v>123</v>
      </c>
    </row>
    <row r="9" spans="1:8" ht="13.5" thickBot="1">
      <c r="A9" s="92" t="s">
        <v>111</v>
      </c>
      <c r="B9" s="130">
        <f>F9</f>
        <v>48</v>
      </c>
      <c r="C9" s="93"/>
      <c r="E9" s="132">
        <v>6</v>
      </c>
      <c r="F9" s="133">
        <f>E9*'Custo Grão Úmido'!$C$5</f>
        <v>48</v>
      </c>
      <c r="H9" s="131" t="s">
        <v>121</v>
      </c>
    </row>
    <row r="10" spans="1:8" ht="13.5" thickBot="1">
      <c r="A10" s="92" t="s">
        <v>112</v>
      </c>
      <c r="B10" s="130">
        <f>F10</f>
        <v>133.36</v>
      </c>
      <c r="C10" s="93"/>
      <c r="E10" s="153">
        <v>16.67</v>
      </c>
      <c r="F10" s="133">
        <f>E10*'Custo Grão Úmido'!$C$5</f>
        <v>133.36</v>
      </c>
      <c r="H10" s="131" t="s">
        <v>121</v>
      </c>
    </row>
    <row r="11" spans="1:8" ht="13.5" thickBot="1">
      <c r="A11" s="92" t="s">
        <v>113</v>
      </c>
      <c r="B11" s="130">
        <f>F11</f>
        <v>40</v>
      </c>
      <c r="C11" s="93" t="s">
        <v>117</v>
      </c>
      <c r="E11" s="154">
        <v>5</v>
      </c>
      <c r="F11" s="133">
        <f>E11*'Custo Grão Úmido'!$C$5</f>
        <v>40</v>
      </c>
      <c r="H11" s="131" t="s">
        <v>121</v>
      </c>
    </row>
    <row r="12" spans="1:8" ht="12.75">
      <c r="A12" s="92" t="s">
        <v>114</v>
      </c>
      <c r="B12" s="130">
        <f>SUM(B7,B9,B10,B11)</f>
        <v>3186.09</v>
      </c>
      <c r="C12" s="93" t="s">
        <v>52</v>
      </c>
      <c r="E12" s="98"/>
      <c r="H12" s="131" t="s">
        <v>123</v>
      </c>
    </row>
    <row r="13" spans="1:8" ht="12.75">
      <c r="A13" s="92"/>
      <c r="B13" s="130">
        <f>B12/(('Custo Grão Úmido'!C5*1000)/60)</f>
        <v>23.895675</v>
      </c>
      <c r="C13" s="93" t="s">
        <v>124</v>
      </c>
      <c r="H13" s="131" t="s">
        <v>123</v>
      </c>
    </row>
    <row r="14" spans="1:8" ht="12.75">
      <c r="A14" s="90" t="s">
        <v>83</v>
      </c>
      <c r="B14" s="101">
        <f>B13/60</f>
        <v>0.39826125</v>
      </c>
      <c r="C14" s="93"/>
      <c r="H14" s="134"/>
    </row>
    <row r="15" spans="1:8" ht="12.75">
      <c r="A15" s="92" t="s">
        <v>82</v>
      </c>
      <c r="B15" s="101">
        <f>B13/B5</f>
        <v>0.4525696022727273</v>
      </c>
      <c r="C15" s="93"/>
      <c r="H15" s="134"/>
    </row>
    <row r="16" spans="1:8" ht="12.75">
      <c r="A16" s="90" t="s">
        <v>87</v>
      </c>
      <c r="B16" s="100">
        <f>B14*1000</f>
        <v>398.26125</v>
      </c>
      <c r="C16" s="93"/>
      <c r="H16" s="134"/>
    </row>
    <row r="17" spans="1:3" ht="13.5" thickBot="1">
      <c r="A17" s="102" t="s">
        <v>88</v>
      </c>
      <c r="B17" s="103">
        <f>B15*1000</f>
        <v>452.5696022727273</v>
      </c>
      <c r="C17" s="104"/>
    </row>
    <row r="18" spans="2:3" ht="13.5" thickBot="1">
      <c r="B18" s="67"/>
      <c r="C18" s="67"/>
    </row>
    <row r="19" spans="1:3" ht="18">
      <c r="A19" s="88" t="s">
        <v>77</v>
      </c>
      <c r="B19" s="105"/>
      <c r="C19" s="89"/>
    </row>
    <row r="20" spans="1:3" ht="12.75">
      <c r="A20" s="90"/>
      <c r="B20" s="95"/>
      <c r="C20" s="93"/>
    </row>
    <row r="21" spans="1:3" ht="12.75">
      <c r="A21" s="90" t="s">
        <v>102</v>
      </c>
      <c r="B21" s="96">
        <v>33</v>
      </c>
      <c r="C21" s="93" t="s">
        <v>80</v>
      </c>
    </row>
    <row r="22" spans="1:3" ht="12.75">
      <c r="A22" s="90"/>
      <c r="B22" s="94"/>
      <c r="C22" s="93"/>
    </row>
    <row r="23" spans="1:7" ht="12.75">
      <c r="A23" s="90" t="s">
        <v>84</v>
      </c>
      <c r="B23" s="94">
        <f>'Custo Grão Úmido'!D75</f>
        <v>327.5792603392835</v>
      </c>
      <c r="C23" s="93"/>
      <c r="G23" s="110"/>
    </row>
    <row r="24" spans="1:3" ht="12.75">
      <c r="A24" s="90" t="s">
        <v>85</v>
      </c>
      <c r="B24" s="94">
        <f>'Custo Grão Úmido'!E75</f>
        <v>488.9242691631097</v>
      </c>
      <c r="C24" s="93"/>
    </row>
    <row r="25" spans="1:3" ht="12.75">
      <c r="A25" s="90" t="s">
        <v>86</v>
      </c>
      <c r="B25" s="106">
        <f>B23/1000</f>
        <v>0.32757926033928353</v>
      </c>
      <c r="C25" s="93"/>
    </row>
    <row r="26" spans="1:3" ht="13.5" thickBot="1">
      <c r="A26" s="107" t="s">
        <v>89</v>
      </c>
      <c r="B26" s="108">
        <f>B24/1000</f>
        <v>0.4889242691631097</v>
      </c>
      <c r="C26" s="104"/>
    </row>
    <row r="27" ht="13.5" thickBot="1"/>
    <row r="28" spans="1:7" ht="18.75" thickBot="1">
      <c r="A28" s="88" t="s">
        <v>76</v>
      </c>
      <c r="B28" s="109"/>
      <c r="C28" s="89"/>
      <c r="D28" s="95"/>
      <c r="E28" s="95"/>
      <c r="F28" s="67"/>
      <c r="G28"/>
    </row>
    <row r="29" spans="1:8" ht="12.75">
      <c r="A29" s="90"/>
      <c r="B29" s="110"/>
      <c r="C29" s="91"/>
      <c r="D29" s="94"/>
      <c r="E29" s="139" t="s">
        <v>103</v>
      </c>
      <c r="F29" s="140"/>
      <c r="G29" s="143" t="s">
        <v>109</v>
      </c>
      <c r="H29" s="144"/>
    </row>
    <row r="30" spans="1:8" ht="12.75">
      <c r="A30" s="90" t="s">
        <v>92</v>
      </c>
      <c r="B30" s="110"/>
      <c r="C30" s="117">
        <v>0.626</v>
      </c>
      <c r="D30" s="96"/>
      <c r="E30" s="145" t="s">
        <v>104</v>
      </c>
      <c r="F30" s="146"/>
      <c r="G30" s="147">
        <v>0.626</v>
      </c>
      <c r="H30" s="148"/>
    </row>
    <row r="31" spans="1:8" ht="12.75">
      <c r="A31" s="92" t="s">
        <v>82</v>
      </c>
      <c r="B31" s="111"/>
      <c r="C31" s="91">
        <f>B15</f>
        <v>0.4525696022727273</v>
      </c>
      <c r="D31" s="94"/>
      <c r="E31" s="145" t="s">
        <v>105</v>
      </c>
      <c r="F31" s="146"/>
      <c r="G31" s="147">
        <v>0.65</v>
      </c>
      <c r="H31" s="148"/>
    </row>
    <row r="32" spans="1:8" ht="12.75">
      <c r="A32" s="90"/>
      <c r="B32" s="110"/>
      <c r="C32" s="91"/>
      <c r="D32" s="94"/>
      <c r="E32" s="145" t="s">
        <v>106</v>
      </c>
      <c r="F32" s="146"/>
      <c r="G32" s="147">
        <v>0.8</v>
      </c>
      <c r="H32" s="148"/>
    </row>
    <row r="33" spans="1:8" ht="21" thickBot="1">
      <c r="A33" s="112" t="s">
        <v>91</v>
      </c>
      <c r="B33" s="113"/>
      <c r="C33" s="114">
        <f>C31/C30</f>
        <v>0.7229546362184143</v>
      </c>
      <c r="D33" s="97"/>
      <c r="E33" s="151" t="s">
        <v>107</v>
      </c>
      <c r="F33" s="152"/>
      <c r="G33" s="149">
        <v>0.88</v>
      </c>
      <c r="H33" s="150"/>
    </row>
    <row r="34" spans="1:8" ht="12.75">
      <c r="A34"/>
      <c r="B34"/>
      <c r="C34" s="87"/>
      <c r="D34" s="87"/>
      <c r="E34" s="141" t="s">
        <v>108</v>
      </c>
      <c r="F34" s="142"/>
      <c r="G34" s="142"/>
      <c r="H34" s="142"/>
    </row>
    <row r="35" spans="1:4" ht="13.5" thickBot="1">
      <c r="A35" s="70"/>
      <c r="B35" s="70"/>
      <c r="C35" s="68"/>
      <c r="D35" s="68"/>
    </row>
    <row r="36" spans="1:4" ht="18">
      <c r="A36" s="88" t="s">
        <v>77</v>
      </c>
      <c r="B36" s="109"/>
      <c r="C36" s="89"/>
      <c r="D36" s="95"/>
    </row>
    <row r="37" spans="1:7" ht="12.75">
      <c r="A37" s="90"/>
      <c r="B37" s="110"/>
      <c r="C37" s="93"/>
      <c r="D37" s="95"/>
      <c r="E37" s="136" t="s">
        <v>119</v>
      </c>
      <c r="F37" s="137"/>
      <c r="G37"/>
    </row>
    <row r="38" spans="1:7" ht="12.75">
      <c r="A38" s="90" t="s">
        <v>90</v>
      </c>
      <c r="B38" s="110"/>
      <c r="C38" s="117">
        <f>G33</f>
        <v>0.88</v>
      </c>
      <c r="D38" s="96"/>
      <c r="E38" s="138">
        <f>C33-C41</f>
        <v>0.16735887580578956</v>
      </c>
      <c r="F38" s="138"/>
      <c r="G38"/>
    </row>
    <row r="39" spans="1:7" ht="12.75">
      <c r="A39" s="90" t="s">
        <v>89</v>
      </c>
      <c r="B39" s="110"/>
      <c r="C39" s="91">
        <f>B26</f>
        <v>0.4889242691631097</v>
      </c>
      <c r="D39" s="94"/>
      <c r="E39" s="94"/>
      <c r="F39" s="67"/>
      <c r="G39"/>
    </row>
    <row r="40" spans="1:7" ht="12.75">
      <c r="A40" s="90"/>
      <c r="B40" s="110"/>
      <c r="C40" s="91"/>
      <c r="D40" s="94"/>
      <c r="E40" s="94"/>
      <c r="F40" s="67"/>
      <c r="G40"/>
    </row>
    <row r="41" spans="1:7" ht="21" thickBot="1">
      <c r="A41" s="115" t="s">
        <v>91</v>
      </c>
      <c r="B41" s="116"/>
      <c r="C41" s="114">
        <f>C39/C38</f>
        <v>0.5555957604126247</v>
      </c>
      <c r="D41" s="97"/>
      <c r="E41" s="97"/>
      <c r="F41" s="67"/>
      <c r="G41"/>
    </row>
  </sheetData>
  <sheetProtection/>
  <mergeCells count="13">
    <mergeCell ref="G32:H32"/>
    <mergeCell ref="E32:F32"/>
    <mergeCell ref="E33:F33"/>
    <mergeCell ref="E37:F37"/>
    <mergeCell ref="E38:F38"/>
    <mergeCell ref="E29:F29"/>
    <mergeCell ref="E34:H34"/>
    <mergeCell ref="G29:H29"/>
    <mergeCell ref="E30:F30"/>
    <mergeCell ref="G30:H30"/>
    <mergeCell ref="G33:H33"/>
    <mergeCell ref="E31:F31"/>
    <mergeCell ref="G31:H31"/>
  </mergeCells>
  <printOptions/>
  <pageMargins left="0.787401575" right="0.787401575" top="0.984251969" bottom="0.984251969" header="0.492125985" footer="0.49212598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Gustavo</dc:creator>
  <cp:keywords/>
  <dc:description/>
  <cp:lastModifiedBy>Eduardo</cp:lastModifiedBy>
  <cp:lastPrinted>2002-08-18T20:33:13Z</cp:lastPrinted>
  <dcterms:created xsi:type="dcterms:W3CDTF">2004-04-13T14:50:20Z</dcterms:created>
  <dcterms:modified xsi:type="dcterms:W3CDTF">2011-11-24T01:56:10Z</dcterms:modified>
  <cp:category/>
  <cp:version/>
  <cp:contentType/>
  <cp:contentStatus/>
</cp:coreProperties>
</file>