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372" windowHeight="4716" activeTab="1"/>
  </bookViews>
  <sheets>
    <sheet name="Planilha Original" sheetId="1" r:id="rId1"/>
    <sheet name="Planilha Modificada" sheetId="2" r:id="rId2"/>
    <sheet name="Comparativo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<sst xmlns="http://schemas.openxmlformats.org/spreadsheetml/2006/main" count="316" uniqueCount="97">
  <si>
    <t>Custo de Produção:</t>
  </si>
  <si>
    <t>Milho - Planilha Padrão</t>
  </si>
  <si>
    <t>Objetivo:</t>
  </si>
  <si>
    <t>Silagem</t>
  </si>
  <si>
    <t>Época de Plantio:</t>
  </si>
  <si>
    <t>Outubro</t>
  </si>
  <si>
    <t>INFORMAÇÕES GERAIS</t>
  </si>
  <si>
    <t>Produção por ciclo estimada  (MS)</t>
  </si>
  <si>
    <t>t/ha</t>
  </si>
  <si>
    <t>Área plantada (ha)</t>
  </si>
  <si>
    <t>ha</t>
  </si>
  <si>
    <t>Capacidade do silo</t>
  </si>
  <si>
    <r>
      <t>( 3 x 4 x 40 ) m</t>
    </r>
    <r>
      <rPr>
        <vertAlign val="superscript"/>
        <sz val="10"/>
        <rFont val="Times New Roman"/>
        <family val="1"/>
      </rPr>
      <t>3</t>
    </r>
  </si>
  <si>
    <t>Porcentagem de MS do milho</t>
  </si>
  <si>
    <t>%MS</t>
  </si>
  <si>
    <t>Porcentagem de perda da silagem</t>
  </si>
  <si>
    <t>PRODUÇÃO TOTAL  (MV)</t>
  </si>
  <si>
    <t>PRODUÇÃO TOTAL (MS)</t>
  </si>
  <si>
    <t>PRODUÇÃO TOTAL ÚTIL (MV)</t>
  </si>
  <si>
    <t>PRODUÇÃO TOTAL ÚTIL (MS)</t>
  </si>
  <si>
    <t>CUSTO DE PRODUÇÃO - SILAGEM DE MILHO (R$/ha)</t>
  </si>
  <si>
    <t>UNIDADE</t>
  </si>
  <si>
    <t>QUAN-</t>
  </si>
  <si>
    <t>PREÇO</t>
  </si>
  <si>
    <t>INSUMOS</t>
  </si>
  <si>
    <t>TIDADE</t>
  </si>
  <si>
    <t>UNITÁRIO</t>
  </si>
  <si>
    <t>TOTAL</t>
  </si>
  <si>
    <t>calcácio dolomítico</t>
  </si>
  <si>
    <t>ton</t>
  </si>
  <si>
    <t>8-30-16 + 0,5% Zn</t>
  </si>
  <si>
    <t>20-0-20 (1 cobertura)</t>
  </si>
  <si>
    <t>Micronutrientes (FTE BR 12)</t>
  </si>
  <si>
    <t>herbicida pré-emergente - acetanilida</t>
  </si>
  <si>
    <t>litro</t>
  </si>
  <si>
    <t>herbicida pré-emergente  - triazina</t>
  </si>
  <si>
    <t>inseticida contato - piretróide</t>
  </si>
  <si>
    <t>inseticida fisiológico - aciluréia</t>
  </si>
  <si>
    <t>sementes</t>
  </si>
  <si>
    <t>60.000 sementes</t>
  </si>
  <si>
    <t>tratamento de sementes - tiocarbamato</t>
  </si>
  <si>
    <t>lona plástica (200 micra)</t>
  </si>
  <si>
    <r>
      <t>m</t>
    </r>
    <r>
      <rPr>
        <vertAlign val="superscript"/>
        <sz val="10"/>
        <rFont val="Times New Roman"/>
        <family val="1"/>
      </rPr>
      <t>2</t>
    </r>
  </si>
  <si>
    <t>SUBTOTAL</t>
  </si>
  <si>
    <t>INVESTIMENTOS</t>
  </si>
  <si>
    <t xml:space="preserve"> - juros do silo</t>
  </si>
  <si>
    <t>R$/ano</t>
  </si>
  <si>
    <t xml:space="preserve"> - depreciação do silo</t>
  </si>
  <si>
    <t xml:space="preserve"> - manutenção</t>
  </si>
  <si>
    <t>PREPARO DO SOLO</t>
  </si>
  <si>
    <t xml:space="preserve"> - calagem convencional</t>
  </si>
  <si>
    <t>horas/hectare</t>
  </si>
  <si>
    <t>- aração</t>
  </si>
  <si>
    <t>- gradeação (grade niveladora - 2x)</t>
  </si>
  <si>
    <t>- transporte interno</t>
  </si>
  <si>
    <t>PLANTIO e TRATOS CULTURAIS</t>
  </si>
  <si>
    <t>- plantio e adubação</t>
  </si>
  <si>
    <t>- aplicação de herbicida</t>
  </si>
  <si>
    <r>
      <t xml:space="preserve"> - 1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adubação de cobertura</t>
    </r>
  </si>
  <si>
    <r>
      <t xml:space="preserve"> - 2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adubação de cobertura</t>
    </r>
  </si>
  <si>
    <r>
      <t xml:space="preserve"> - 1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pulverização de inseticida</t>
    </r>
  </si>
  <si>
    <r>
      <t xml:space="preserve"> - 2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pulverização de inseticida</t>
    </r>
  </si>
  <si>
    <t>COLHEITA e ENSILAGEM</t>
  </si>
  <si>
    <t>colheita</t>
  </si>
  <si>
    <t>transporte com caminhão</t>
  </si>
  <si>
    <t>compactação</t>
  </si>
  <si>
    <t>fechamento do silos</t>
  </si>
  <si>
    <t>DESCARGA e DISTRIBUIÇÃO</t>
  </si>
  <si>
    <t xml:space="preserve"> - retirada da silagem ( manual)</t>
  </si>
  <si>
    <t xml:space="preserve"> - transporte (mecanizado)</t>
  </si>
  <si>
    <t xml:space="preserve"> - distribuição (manual)</t>
  </si>
  <si>
    <t>CUSTO TOTAL DA SILAGEM</t>
  </si>
  <si>
    <t>R$/ha</t>
  </si>
  <si>
    <t>CUSTO TOTAL</t>
  </si>
  <si>
    <t>R$/ton de MV</t>
  </si>
  <si>
    <t>R$/ton de MS</t>
  </si>
  <si>
    <t>ITENS</t>
  </si>
  <si>
    <t xml:space="preserve">R$/ha </t>
  </si>
  <si>
    <t>R$/ton MV</t>
  </si>
  <si>
    <t>Partc. Custo</t>
  </si>
  <si>
    <t>Tabela 1. Estimativa do custo de produção da silagem de milho</t>
  </si>
  <si>
    <t>herbicida pré-emergente - Primestra Gold (Triazina + Acetanilida)</t>
  </si>
  <si>
    <t>inseticida contato - Decis 25 CE (Piretróide)</t>
  </si>
  <si>
    <t>inseticida biológico - Tracer (Naturalyte)</t>
  </si>
  <si>
    <t>tratamento de sementes - Futur 300 (Tiocarbamato)</t>
  </si>
  <si>
    <t>gesso agrícola (fornecimento de Enxofre) - 15% S</t>
  </si>
  <si>
    <t>Uréia (Segunda cobertura)</t>
  </si>
  <si>
    <t xml:space="preserve"> - gessagem convencional</t>
  </si>
  <si>
    <t>Planilha original</t>
  </si>
  <si>
    <t>Planilha Modificada</t>
  </si>
  <si>
    <t>Milho</t>
  </si>
  <si>
    <t>NDT %</t>
  </si>
  <si>
    <t>Sorgo</t>
  </si>
  <si>
    <t>Custo ton NDT</t>
  </si>
  <si>
    <t>Custo ton MS</t>
  </si>
  <si>
    <t>Qde NDT/ton MS</t>
  </si>
  <si>
    <t>20-0-30 (1 cobertura)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</si>
</sst>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mmmm/yy"/>
    <numFmt numFmtId="180" formatCode="#,##0.000"/>
    <numFmt numFmtId="181" formatCode="#,##0.0000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9" fontId="2" fillId="0" borderId="0" xfId="51" applyFont="1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9" fontId="2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79" fontId="5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10" fontId="2" fillId="0" borderId="13" xfId="5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/>
    </xf>
    <xf numFmtId="4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77" fontId="2" fillId="0" borderId="0" xfId="47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10" fontId="2" fillId="0" borderId="0" xfId="51" applyNumberFormat="1" applyFont="1" applyFill="1" applyAlignment="1">
      <alignment horizontal="center"/>
    </xf>
    <xf numFmtId="177" fontId="2" fillId="0" borderId="0" xfId="47" applyFont="1" applyFill="1" applyAlignment="1">
      <alignment horizontal="center"/>
    </xf>
    <xf numFmtId="177" fontId="6" fillId="0" borderId="0" xfId="47" applyFont="1" applyFill="1" applyAlignment="1">
      <alignment horizontal="center"/>
    </xf>
    <xf numFmtId="0" fontId="2" fillId="0" borderId="19" xfId="0" applyFont="1" applyFill="1" applyBorder="1" applyAlignment="1">
      <alignment/>
    </xf>
    <xf numFmtId="177" fontId="2" fillId="0" borderId="19" xfId="47" applyFont="1" applyFill="1" applyBorder="1" applyAlignment="1">
      <alignment horizontal="center"/>
    </xf>
    <xf numFmtId="10" fontId="2" fillId="0" borderId="20" xfId="51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4" fontId="2" fillId="34" borderId="0" xfId="0" applyNumberFormat="1" applyFont="1" applyFill="1" applyAlignment="1">
      <alignment horizontal="center"/>
    </xf>
    <xf numFmtId="170" fontId="2" fillId="0" borderId="19" xfId="0" applyNumberFormat="1" applyFont="1" applyFill="1" applyBorder="1" applyAlignment="1">
      <alignment horizontal="center"/>
    </xf>
    <xf numFmtId="177" fontId="6" fillId="0" borderId="0" xfId="47" applyFont="1" applyFill="1" applyBorder="1" applyAlignment="1">
      <alignment horizontal="center"/>
    </xf>
    <xf numFmtId="10" fontId="2" fillId="0" borderId="19" xfId="51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10" fontId="2" fillId="33" borderId="19" xfId="51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177" fontId="2" fillId="33" borderId="19" xfId="47" applyFont="1" applyFill="1" applyBorder="1" applyAlignment="1">
      <alignment horizontal="center"/>
    </xf>
    <xf numFmtId="170" fontId="2" fillId="33" borderId="19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7" fillId="0" borderId="19" xfId="0" applyFont="1" applyFill="1" applyBorder="1" applyAlignment="1">
      <alignment/>
    </xf>
    <xf numFmtId="177" fontId="1" fillId="0" borderId="0" xfId="47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0" fontId="1" fillId="0" borderId="0" xfId="51" applyNumberFormat="1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77" fontId="1" fillId="33" borderId="19" xfId="47" applyFont="1" applyFill="1" applyBorder="1" applyAlignment="1">
      <alignment horizontal="center"/>
    </xf>
    <xf numFmtId="170" fontId="1" fillId="33" borderId="19" xfId="0" applyNumberFormat="1" applyFont="1" applyFill="1" applyBorder="1" applyAlignment="1">
      <alignment horizontal="center"/>
    </xf>
    <xf numFmtId="10" fontId="1" fillId="33" borderId="19" xfId="5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lagem%20de%20milho_set0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lho"/>
      <sheetName val="Maq"/>
      <sheetName val="Plan1"/>
      <sheetName val="Graf"/>
    </sheetNames>
    <sheetDataSet>
      <sheetData sheetId="1">
        <row r="15">
          <cell r="B15">
            <v>18.440399999999997</v>
          </cell>
        </row>
        <row r="20">
          <cell r="C20">
            <v>22.520399999999995</v>
          </cell>
        </row>
        <row r="21">
          <cell r="C21">
            <v>20.067299999999996</v>
          </cell>
        </row>
        <row r="22">
          <cell r="C22">
            <v>19.133399999999998</v>
          </cell>
        </row>
        <row r="23">
          <cell r="C23">
            <v>23.261259999999996</v>
          </cell>
        </row>
        <row r="24">
          <cell r="C24">
            <v>19.169699999999995</v>
          </cell>
        </row>
        <row r="25">
          <cell r="C25">
            <v>23.669259999999998</v>
          </cell>
        </row>
        <row r="26">
          <cell r="C26">
            <v>33.5631375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7">
      <selection activeCell="D21" sqref="D21"/>
    </sheetView>
  </sheetViews>
  <sheetFormatPr defaultColWidth="9.140625" defaultRowHeight="12.75"/>
  <cols>
    <col min="2" max="2" width="22.57421875" style="0" customWidth="1"/>
    <col min="3" max="3" width="13.421875" style="0" customWidth="1"/>
    <col min="5" max="5" width="12.421875" style="0" bestFit="1" customWidth="1"/>
  </cols>
  <sheetData>
    <row r="1" ht="12.75">
      <c r="A1" t="s">
        <v>80</v>
      </c>
    </row>
    <row r="2" spans="1:6" ht="12.75">
      <c r="A2" s="1" t="s">
        <v>0</v>
      </c>
      <c r="B2" s="100" t="s">
        <v>1</v>
      </c>
      <c r="C2" s="100"/>
      <c r="D2" s="100"/>
      <c r="E2" s="1"/>
      <c r="F2" s="1"/>
    </row>
    <row r="3" spans="1:6" ht="12.75">
      <c r="A3" s="1" t="s">
        <v>2</v>
      </c>
      <c r="B3" s="100" t="s">
        <v>3</v>
      </c>
      <c r="C3" s="100"/>
      <c r="D3" s="100"/>
      <c r="E3" s="1"/>
      <c r="F3" s="2"/>
    </row>
    <row r="4" spans="1:6" ht="12.75">
      <c r="A4" s="1" t="s">
        <v>4</v>
      </c>
      <c r="B4" s="100" t="s">
        <v>5</v>
      </c>
      <c r="C4" s="100"/>
      <c r="D4" s="100"/>
      <c r="E4" s="1"/>
      <c r="F4" s="1"/>
    </row>
    <row r="5" spans="1:6" ht="13.5" thickBot="1">
      <c r="A5" s="1" t="s">
        <v>6</v>
      </c>
      <c r="B5" s="3"/>
      <c r="C5" s="4"/>
      <c r="D5" s="3"/>
      <c r="E5" s="3"/>
      <c r="F5" s="3"/>
    </row>
    <row r="6" spans="1:6" ht="13.5" thickTop="1">
      <c r="A6" s="5" t="s">
        <v>7</v>
      </c>
      <c r="B6" s="5"/>
      <c r="C6" s="6">
        <v>12</v>
      </c>
      <c r="D6" s="5" t="s">
        <v>8</v>
      </c>
      <c r="E6" s="7"/>
      <c r="F6" s="7"/>
    </row>
    <row r="7" spans="1:6" ht="12.75">
      <c r="A7" s="3" t="s">
        <v>9</v>
      </c>
      <c r="B7" s="3"/>
      <c r="C7" s="4">
        <v>1</v>
      </c>
      <c r="D7" s="3" t="s">
        <v>10</v>
      </c>
      <c r="E7" s="3"/>
      <c r="F7" s="3"/>
    </row>
    <row r="8" spans="1:6" ht="15">
      <c r="A8" s="3" t="s">
        <v>11</v>
      </c>
      <c r="B8" s="3"/>
      <c r="C8" s="4">
        <v>480</v>
      </c>
      <c r="D8" s="3" t="s">
        <v>12</v>
      </c>
      <c r="E8" s="3"/>
      <c r="F8" s="3"/>
    </row>
    <row r="9" spans="1:6" ht="12.75">
      <c r="A9" s="3" t="s">
        <v>13</v>
      </c>
      <c r="B9" s="3"/>
      <c r="C9" s="8">
        <v>0.32</v>
      </c>
      <c r="D9" s="3" t="s">
        <v>14</v>
      </c>
      <c r="E9" s="3"/>
      <c r="F9" s="3"/>
    </row>
    <row r="10" spans="1:6" ht="13.5" thickBot="1">
      <c r="A10" s="3" t="s">
        <v>15</v>
      </c>
      <c r="B10" s="3"/>
      <c r="C10" s="9">
        <v>0.2</v>
      </c>
      <c r="D10" s="3"/>
      <c r="E10" s="3"/>
      <c r="F10" s="3"/>
    </row>
    <row r="11" spans="1:6" ht="13.5" thickTop="1">
      <c r="A11" s="10" t="s">
        <v>16</v>
      </c>
      <c r="B11" s="10"/>
      <c r="C11" s="11">
        <v>40</v>
      </c>
      <c r="D11" s="10" t="s">
        <v>8</v>
      </c>
      <c r="E11" s="5"/>
      <c r="F11" s="10"/>
    </row>
    <row r="12" spans="1:6" ht="12.75">
      <c r="A12" s="12" t="s">
        <v>17</v>
      </c>
      <c r="B12" s="12"/>
      <c r="C12" s="13">
        <f>C11*C9</f>
        <v>12.8</v>
      </c>
      <c r="D12" s="12" t="s">
        <v>8</v>
      </c>
      <c r="E12" s="14"/>
      <c r="F12" s="1"/>
    </row>
    <row r="13" spans="1:6" ht="12.75">
      <c r="A13" s="12" t="s">
        <v>18</v>
      </c>
      <c r="B13" s="7"/>
      <c r="C13" s="15">
        <f>C11-(C11*C10)</f>
        <v>32</v>
      </c>
      <c r="D13" s="12" t="s">
        <v>8</v>
      </c>
      <c r="E13" s="16"/>
      <c r="F13" s="1"/>
    </row>
    <row r="14" spans="1:6" ht="12.75">
      <c r="A14" s="12" t="s">
        <v>19</v>
      </c>
      <c r="B14" s="7"/>
      <c r="C14" s="13">
        <f>C12-(C12*C10)</f>
        <v>10.24</v>
      </c>
      <c r="D14" s="12" t="s">
        <v>8</v>
      </c>
      <c r="E14" s="3"/>
      <c r="F14" s="3"/>
    </row>
    <row r="15" spans="1:6" ht="13.5" thickBot="1">
      <c r="A15" s="2"/>
      <c r="B15" s="2"/>
      <c r="C15" s="2"/>
      <c r="D15" s="2"/>
      <c r="E15" s="17"/>
      <c r="F15" s="18"/>
    </row>
    <row r="16" spans="1:6" ht="16.5" thickBot="1" thickTop="1">
      <c r="A16" s="19" t="s">
        <v>20</v>
      </c>
      <c r="B16" s="20"/>
      <c r="C16" s="21"/>
      <c r="D16" s="21"/>
      <c r="E16" s="21"/>
      <c r="F16" s="22">
        <v>38169</v>
      </c>
    </row>
    <row r="17" spans="1:6" ht="13.5" thickTop="1">
      <c r="A17" s="12"/>
      <c r="B17" s="12"/>
      <c r="C17" s="23" t="s">
        <v>21</v>
      </c>
      <c r="D17" s="23" t="s">
        <v>22</v>
      </c>
      <c r="E17" s="23" t="s">
        <v>23</v>
      </c>
      <c r="F17" s="23" t="s">
        <v>23</v>
      </c>
    </row>
    <row r="18" spans="1:6" ht="12.75">
      <c r="A18" s="12" t="s">
        <v>24</v>
      </c>
      <c r="B18" s="1"/>
      <c r="C18" s="24"/>
      <c r="D18" s="24" t="s">
        <v>25</v>
      </c>
      <c r="E18" s="24" t="s">
        <v>26</v>
      </c>
      <c r="F18" s="24" t="s">
        <v>27</v>
      </c>
    </row>
    <row r="19" spans="1:6" ht="12.75">
      <c r="A19" s="25" t="s">
        <v>28</v>
      </c>
      <c r="B19" s="25"/>
      <c r="C19" s="26" t="s">
        <v>29</v>
      </c>
      <c r="D19" s="27">
        <v>2</v>
      </c>
      <c r="E19" s="27">
        <v>35</v>
      </c>
      <c r="F19" s="27">
        <f>(E19*D19)</f>
        <v>70</v>
      </c>
    </row>
    <row r="20" spans="1:6" ht="12.75">
      <c r="A20" s="3" t="s">
        <v>30</v>
      </c>
      <c r="B20" s="3"/>
      <c r="C20" s="4" t="s">
        <v>29</v>
      </c>
      <c r="D20" s="28">
        <v>0.4</v>
      </c>
      <c r="E20" s="28">
        <v>810</v>
      </c>
      <c r="F20" s="28">
        <f>(D20*E20)</f>
        <v>324</v>
      </c>
    </row>
    <row r="21" spans="1:6" ht="12.75">
      <c r="A21" s="3" t="s">
        <v>31</v>
      </c>
      <c r="B21" s="3"/>
      <c r="C21" s="4" t="s">
        <v>29</v>
      </c>
      <c r="D21" s="28">
        <v>0.6</v>
      </c>
      <c r="E21" s="28">
        <v>749</v>
      </c>
      <c r="F21" s="28">
        <f>(E21*D21)</f>
        <v>449.4</v>
      </c>
    </row>
    <row r="22" spans="1:6" ht="12.75">
      <c r="A22" s="3" t="s">
        <v>32</v>
      </c>
      <c r="B22" s="3"/>
      <c r="C22" s="4" t="s">
        <v>29</v>
      </c>
      <c r="D22" s="29">
        <v>0.06</v>
      </c>
      <c r="E22" s="28">
        <v>750</v>
      </c>
      <c r="F22" s="28">
        <f>(E22*D22)</f>
        <v>45</v>
      </c>
    </row>
    <row r="23" spans="1:6" ht="12.75">
      <c r="A23" s="75" t="s">
        <v>33</v>
      </c>
      <c r="B23" s="75"/>
      <c r="C23" s="76" t="s">
        <v>34</v>
      </c>
      <c r="D23" s="77">
        <v>5</v>
      </c>
      <c r="E23" s="77">
        <v>17.5</v>
      </c>
      <c r="F23" s="77">
        <f aca="true" t="shared" si="0" ref="F23:F29">E23*D23</f>
        <v>87.5</v>
      </c>
    </row>
    <row r="24" spans="1:6" ht="12.75">
      <c r="A24" s="75" t="s">
        <v>35</v>
      </c>
      <c r="B24" s="75"/>
      <c r="C24" s="76" t="s">
        <v>34</v>
      </c>
      <c r="D24" s="77">
        <v>3.5</v>
      </c>
      <c r="E24" s="77">
        <v>16</v>
      </c>
      <c r="F24" s="77">
        <f t="shared" si="0"/>
        <v>56</v>
      </c>
    </row>
    <row r="25" spans="1:6" ht="12.75">
      <c r="A25" s="75" t="s">
        <v>36</v>
      </c>
      <c r="B25" s="75"/>
      <c r="C25" s="76" t="s">
        <v>34</v>
      </c>
      <c r="D25" s="77">
        <v>0.15</v>
      </c>
      <c r="E25" s="77">
        <v>25</v>
      </c>
      <c r="F25" s="77">
        <f t="shared" si="0"/>
        <v>3.75</v>
      </c>
    </row>
    <row r="26" spans="1:6" ht="12.75">
      <c r="A26" s="75" t="s">
        <v>37</v>
      </c>
      <c r="B26" s="75"/>
      <c r="C26" s="76" t="s">
        <v>34</v>
      </c>
      <c r="D26" s="77">
        <v>0.3</v>
      </c>
      <c r="E26" s="77">
        <v>78</v>
      </c>
      <c r="F26" s="77">
        <f t="shared" si="0"/>
        <v>23.4</v>
      </c>
    </row>
    <row r="27" spans="1:6" ht="12.75">
      <c r="A27" s="75" t="s">
        <v>38</v>
      </c>
      <c r="B27" s="75"/>
      <c r="C27" s="76" t="s">
        <v>39</v>
      </c>
      <c r="D27" s="77">
        <v>1</v>
      </c>
      <c r="E27" s="77">
        <v>80</v>
      </c>
      <c r="F27" s="77">
        <f t="shared" si="0"/>
        <v>80</v>
      </c>
    </row>
    <row r="28" spans="1:6" ht="12.75">
      <c r="A28" s="75" t="s">
        <v>40</v>
      </c>
      <c r="B28" s="75"/>
      <c r="C28" s="76" t="s">
        <v>34</v>
      </c>
      <c r="D28" s="77">
        <v>0.4</v>
      </c>
      <c r="E28" s="77">
        <v>92.18</v>
      </c>
      <c r="F28" s="77">
        <f t="shared" si="0"/>
        <v>36.87200000000001</v>
      </c>
    </row>
    <row r="29" spans="1:6" ht="15">
      <c r="A29" s="3" t="s">
        <v>41</v>
      </c>
      <c r="B29" s="3"/>
      <c r="C29" s="4" t="s">
        <v>42</v>
      </c>
      <c r="D29" s="28">
        <v>180</v>
      </c>
      <c r="E29" s="28">
        <v>2.45</v>
      </c>
      <c r="F29" s="28">
        <f t="shared" si="0"/>
        <v>441.00000000000006</v>
      </c>
    </row>
    <row r="30" spans="1:6" ht="13.5" thickBot="1">
      <c r="A30" s="30" t="s">
        <v>43</v>
      </c>
      <c r="B30" s="30"/>
      <c r="C30" s="31"/>
      <c r="D30" s="32"/>
      <c r="E30" s="32"/>
      <c r="F30" s="32">
        <f>SUM(F19:F29)</f>
        <v>1616.9220000000003</v>
      </c>
    </row>
    <row r="31" spans="1:6" ht="12.75">
      <c r="A31" s="33" t="s">
        <v>44</v>
      </c>
      <c r="B31" s="34"/>
      <c r="C31" s="35" t="s">
        <v>21</v>
      </c>
      <c r="D31" s="36" t="s">
        <v>22</v>
      </c>
      <c r="E31" s="36" t="s">
        <v>23</v>
      </c>
      <c r="F31" s="36" t="s">
        <v>23</v>
      </c>
    </row>
    <row r="32" spans="1:6" ht="12.75">
      <c r="A32" s="3"/>
      <c r="B32" s="3"/>
      <c r="C32" s="24"/>
      <c r="D32" s="37" t="s">
        <v>25</v>
      </c>
      <c r="E32" s="37" t="s">
        <v>26</v>
      </c>
      <c r="F32" s="37" t="s">
        <v>27</v>
      </c>
    </row>
    <row r="33" spans="1:6" ht="12.75">
      <c r="A33" s="25" t="s">
        <v>45</v>
      </c>
      <c r="B33" s="25"/>
      <c r="C33" s="26" t="s">
        <v>46</v>
      </c>
      <c r="D33" s="38">
        <v>0.0875</v>
      </c>
      <c r="E33" s="27"/>
      <c r="F33" s="27">
        <v>35.824301469970166</v>
      </c>
    </row>
    <row r="34" spans="1:6" ht="12.75">
      <c r="A34" s="7" t="s">
        <v>47</v>
      </c>
      <c r="B34" s="7"/>
      <c r="C34" s="39" t="s">
        <v>46</v>
      </c>
      <c r="D34" s="40"/>
      <c r="E34" s="40"/>
      <c r="F34" s="40">
        <v>109.17882352752808</v>
      </c>
    </row>
    <row r="35" spans="1:6" ht="12.75">
      <c r="A35" s="7" t="s">
        <v>48</v>
      </c>
      <c r="B35" s="41"/>
      <c r="C35" s="39" t="s">
        <v>46</v>
      </c>
      <c r="D35" s="42"/>
      <c r="E35" s="42"/>
      <c r="F35" s="42">
        <v>20.468769203116903</v>
      </c>
    </row>
    <row r="36" spans="1:6" ht="13.5" thickBot="1">
      <c r="A36" s="30" t="s">
        <v>43</v>
      </c>
      <c r="B36" s="30"/>
      <c r="C36" s="31"/>
      <c r="D36" s="32"/>
      <c r="E36" s="32"/>
      <c r="F36" s="32">
        <f>SUM(F33:F35)</f>
        <v>165.47189420061514</v>
      </c>
    </row>
    <row r="37" spans="1:6" ht="12.75">
      <c r="A37" s="1" t="s">
        <v>49</v>
      </c>
      <c r="B37" s="3"/>
      <c r="C37" s="4"/>
      <c r="D37" s="28"/>
      <c r="E37" s="40"/>
      <c r="F37" s="28"/>
    </row>
    <row r="38" spans="1:6" ht="12.75">
      <c r="A38" s="3" t="s">
        <v>50</v>
      </c>
      <c r="B38" s="3"/>
      <c r="C38" s="4" t="s">
        <v>51</v>
      </c>
      <c r="D38" s="28">
        <f>1/(((10*7)/10)*0.7)</f>
        <v>0.20408163265306126</v>
      </c>
      <c r="E38" s="28">
        <f>'[1]Maq'!C24</f>
        <v>19.169699999999995</v>
      </c>
      <c r="F38" s="28">
        <f>E38*D38</f>
        <v>3.9121836734693876</v>
      </c>
    </row>
    <row r="39" spans="1:6" ht="12.75">
      <c r="A39" s="43" t="s">
        <v>52</v>
      </c>
      <c r="B39" s="3"/>
      <c r="C39" s="4" t="s">
        <v>51</v>
      </c>
      <c r="D39" s="28">
        <f>1/(((1.5*5.5)/10)*0.7)</f>
        <v>1.7316017316017318</v>
      </c>
      <c r="E39" s="28">
        <f>'[1]Maq'!C21</f>
        <v>20.067299999999996</v>
      </c>
      <c r="F39" s="28">
        <f>E39*D39</f>
        <v>34.748571428571424</v>
      </c>
    </row>
    <row r="40" spans="1:6" ht="12.75">
      <c r="A40" s="3" t="s">
        <v>53</v>
      </c>
      <c r="B40" s="3"/>
      <c r="C40" s="4" t="s">
        <v>51</v>
      </c>
      <c r="D40" s="28">
        <f>1/(((2.4*9)/10)*0.75)</f>
        <v>0.617283950617284</v>
      </c>
      <c r="E40" s="28">
        <f>'[1]Maq'!C22</f>
        <v>19.133399999999998</v>
      </c>
      <c r="F40" s="28">
        <f>E40*D40</f>
        <v>11.81074074074074</v>
      </c>
    </row>
    <row r="41" spans="1:6" ht="12.75">
      <c r="A41" s="3" t="s">
        <v>54</v>
      </c>
      <c r="B41" s="3"/>
      <c r="C41" s="4" t="s">
        <v>51</v>
      </c>
      <c r="D41" s="28">
        <v>0.5</v>
      </c>
      <c r="E41" s="28">
        <f>'[1]Maq'!C26</f>
        <v>33.5631375</v>
      </c>
      <c r="F41" s="28">
        <f>E41*D41</f>
        <v>16.78156875</v>
      </c>
    </row>
    <row r="42" spans="1:6" ht="13.5" thickBot="1">
      <c r="A42" s="30" t="s">
        <v>43</v>
      </c>
      <c r="B42" s="30"/>
      <c r="C42" s="31"/>
      <c r="D42" s="32"/>
      <c r="E42" s="32"/>
      <c r="F42" s="32">
        <f>SUM(F38:F41)</f>
        <v>67.25306459278156</v>
      </c>
    </row>
    <row r="43" spans="1:6" ht="12.75">
      <c r="A43" s="33" t="s">
        <v>55</v>
      </c>
      <c r="B43" s="34"/>
      <c r="C43" s="35" t="s">
        <v>21</v>
      </c>
      <c r="D43" s="36" t="s">
        <v>22</v>
      </c>
      <c r="E43" s="36" t="s">
        <v>23</v>
      </c>
      <c r="F43" s="36" t="s">
        <v>23</v>
      </c>
    </row>
    <row r="44" spans="1:6" ht="12.75">
      <c r="A44" s="3"/>
      <c r="B44" s="3"/>
      <c r="C44" s="44"/>
      <c r="D44" s="45" t="s">
        <v>25</v>
      </c>
      <c r="E44" s="37" t="s">
        <v>26</v>
      </c>
      <c r="F44" s="37" t="s">
        <v>27</v>
      </c>
    </row>
    <row r="45" spans="1:6" ht="12.75">
      <c r="A45" s="25" t="s">
        <v>56</v>
      </c>
      <c r="B45" s="25"/>
      <c r="C45" s="39" t="s">
        <v>51</v>
      </c>
      <c r="D45" s="40">
        <f>1/(((5*6)/10)*0.7)</f>
        <v>0.4761904761904763</v>
      </c>
      <c r="E45" s="27">
        <f>'[1]Maq'!C23</f>
        <v>23.261259999999996</v>
      </c>
      <c r="F45" s="27">
        <f aca="true" t="shared" si="1" ref="F45:F50">E45*D45</f>
        <v>11.076790476190476</v>
      </c>
    </row>
    <row r="46" spans="1:6" ht="12.75">
      <c r="A46" s="3" t="s">
        <v>57</v>
      </c>
      <c r="B46" s="3"/>
      <c r="C46" s="4" t="s">
        <v>51</v>
      </c>
      <c r="D46" s="28">
        <f>D40</f>
        <v>0.617283950617284</v>
      </c>
      <c r="E46" s="28">
        <f>'[1]Maq'!C25</f>
        <v>23.669259999999998</v>
      </c>
      <c r="F46" s="28">
        <f t="shared" si="1"/>
        <v>14.610654320987654</v>
      </c>
    </row>
    <row r="47" spans="1:6" ht="15">
      <c r="A47" s="3" t="s">
        <v>58</v>
      </c>
      <c r="B47" s="3"/>
      <c r="C47" s="4" t="s">
        <v>51</v>
      </c>
      <c r="D47" s="28">
        <f>D38</f>
        <v>0.20408163265306126</v>
      </c>
      <c r="E47" s="28">
        <f>E46</f>
        <v>23.669259999999998</v>
      </c>
      <c r="F47" s="28">
        <f t="shared" si="1"/>
        <v>4.830461224489796</v>
      </c>
    </row>
    <row r="48" spans="1:6" ht="15">
      <c r="A48" s="3" t="s">
        <v>60</v>
      </c>
      <c r="B48" s="3"/>
      <c r="C48" s="4" t="s">
        <v>51</v>
      </c>
      <c r="D48" s="28">
        <f>D46</f>
        <v>0.617283950617284</v>
      </c>
      <c r="E48" s="28">
        <f>E46</f>
        <v>23.669259999999998</v>
      </c>
      <c r="F48" s="28">
        <f t="shared" si="1"/>
        <v>14.610654320987654</v>
      </c>
    </row>
    <row r="49" spans="1:6" ht="15">
      <c r="A49" s="3" t="s">
        <v>61</v>
      </c>
      <c r="B49" s="3"/>
      <c r="C49" s="4" t="s">
        <v>51</v>
      </c>
      <c r="D49" s="28">
        <f>D48</f>
        <v>0.617283950617284</v>
      </c>
      <c r="E49" s="28">
        <f>E47</f>
        <v>23.669259999999998</v>
      </c>
      <c r="F49" s="28">
        <f t="shared" si="1"/>
        <v>14.610654320987654</v>
      </c>
    </row>
    <row r="50" spans="1:6" ht="12.75">
      <c r="A50" s="3" t="s">
        <v>54</v>
      </c>
      <c r="B50" s="3"/>
      <c r="C50" s="4" t="s">
        <v>51</v>
      </c>
      <c r="D50" s="28">
        <f>D41</f>
        <v>0.5</v>
      </c>
      <c r="E50" s="28">
        <f>E41</f>
        <v>33.5631375</v>
      </c>
      <c r="F50" s="28">
        <f t="shared" si="1"/>
        <v>16.78156875</v>
      </c>
    </row>
    <row r="51" spans="1:6" ht="13.5" thickBot="1">
      <c r="A51" s="30" t="s">
        <v>43</v>
      </c>
      <c r="B51" s="30"/>
      <c r="C51" s="31"/>
      <c r="D51" s="32"/>
      <c r="E51" s="32"/>
      <c r="F51" s="32">
        <f>SUM(F45:F50)</f>
        <v>76.52078341364324</v>
      </c>
    </row>
    <row r="52" spans="1:6" ht="12.75">
      <c r="A52" s="46" t="s">
        <v>62</v>
      </c>
      <c r="B52" s="47"/>
      <c r="C52" s="48"/>
      <c r="D52" s="49"/>
      <c r="E52" s="49"/>
      <c r="F52" s="49"/>
    </row>
    <row r="53" spans="1:6" ht="12.75">
      <c r="A53" s="3" t="s">
        <v>63</v>
      </c>
      <c r="B53" s="3"/>
      <c r="C53" s="4" t="s">
        <v>51</v>
      </c>
      <c r="D53" s="28">
        <v>5.8</v>
      </c>
      <c r="E53" s="28">
        <f>'[1]Maq'!C20</f>
        <v>22.520399999999995</v>
      </c>
      <c r="F53" s="28">
        <f>E53*D53</f>
        <v>130.61831999999995</v>
      </c>
    </row>
    <row r="54" spans="1:6" ht="12.75">
      <c r="A54" s="3" t="s">
        <v>64</v>
      </c>
      <c r="B54" s="3"/>
      <c r="C54" s="4" t="s">
        <v>51</v>
      </c>
      <c r="D54" s="28">
        <v>5.8</v>
      </c>
      <c r="E54" s="28">
        <f>E50</f>
        <v>33.5631375</v>
      </c>
      <c r="F54" s="28">
        <f>E54*D54</f>
        <v>194.6661975</v>
      </c>
    </row>
    <row r="55" spans="1:6" ht="12.75">
      <c r="A55" s="3" t="s">
        <v>65</v>
      </c>
      <c r="B55" s="3"/>
      <c r="C55" s="4" t="s">
        <v>51</v>
      </c>
      <c r="D55" s="28">
        <v>6.4</v>
      </c>
      <c r="E55" s="28">
        <f>'[1]Maq'!B15</f>
        <v>18.440399999999997</v>
      </c>
      <c r="F55" s="28">
        <f>E55*D55</f>
        <v>118.01855999999998</v>
      </c>
    </row>
    <row r="56" spans="1:6" ht="12.75">
      <c r="A56" s="3" t="s">
        <v>66</v>
      </c>
      <c r="B56" s="3"/>
      <c r="C56" s="4" t="s">
        <v>51</v>
      </c>
      <c r="D56" s="28">
        <f>2*(1+G6)</f>
        <v>2</v>
      </c>
      <c r="E56" s="28">
        <v>4.48</v>
      </c>
      <c r="F56" s="28">
        <f>E56*D56</f>
        <v>8.96</v>
      </c>
    </row>
    <row r="57" spans="1:6" ht="13.5" thickBot="1">
      <c r="A57" s="50" t="s">
        <v>43</v>
      </c>
      <c r="B57" s="50"/>
      <c r="C57" s="51"/>
      <c r="D57" s="52"/>
      <c r="E57" s="52"/>
      <c r="F57" s="52">
        <f>SUM(F53:F56)</f>
        <v>452.26307749999995</v>
      </c>
    </row>
    <row r="58" spans="1:6" ht="12.75">
      <c r="A58" s="46" t="s">
        <v>67</v>
      </c>
      <c r="B58" s="47"/>
      <c r="C58" s="48"/>
      <c r="D58" s="49"/>
      <c r="E58" s="49"/>
      <c r="F58" s="49"/>
    </row>
    <row r="59" spans="1:6" ht="12.75">
      <c r="A59" s="3" t="s">
        <v>68</v>
      </c>
      <c r="B59" s="3"/>
      <c r="C59" s="4" t="s">
        <v>51</v>
      </c>
      <c r="D59" s="28">
        <v>53</v>
      </c>
      <c r="E59" s="28">
        <f>E56</f>
        <v>4.48</v>
      </c>
      <c r="F59" s="28">
        <f>D59*E59</f>
        <v>237.44000000000003</v>
      </c>
    </row>
    <row r="60" spans="1:6" ht="12.75">
      <c r="A60" s="3" t="s">
        <v>69</v>
      </c>
      <c r="B60" s="3"/>
      <c r="C60" s="4" t="s">
        <v>51</v>
      </c>
      <c r="D60" s="28">
        <v>11</v>
      </c>
      <c r="E60" s="28">
        <f>'[1]Maq'!B15</f>
        <v>18.440399999999997</v>
      </c>
      <c r="F60" s="28">
        <f>E60*D60</f>
        <v>202.84439999999995</v>
      </c>
    </row>
    <row r="61" spans="1:6" ht="12.75">
      <c r="A61" s="3" t="s">
        <v>70</v>
      </c>
      <c r="B61" s="3"/>
      <c r="C61" s="4" t="s">
        <v>51</v>
      </c>
      <c r="D61" s="28">
        <v>11</v>
      </c>
      <c r="E61" s="28">
        <f>E56</f>
        <v>4.48</v>
      </c>
      <c r="F61" s="28">
        <f>E61*D61</f>
        <v>49.28</v>
      </c>
    </row>
    <row r="62" spans="1:6" ht="13.5" thickBot="1">
      <c r="A62" s="50" t="s">
        <v>43</v>
      </c>
      <c r="B62" s="50"/>
      <c r="C62" s="51"/>
      <c r="D62" s="51"/>
      <c r="E62" s="53"/>
      <c r="F62" s="52">
        <f>SUM(F59:F61)</f>
        <v>489.5644</v>
      </c>
    </row>
    <row r="63" spans="1:6" ht="14.25" thickBot="1" thickTop="1">
      <c r="A63" s="10" t="s">
        <v>71</v>
      </c>
      <c r="B63" s="5"/>
      <c r="C63" s="11" t="s">
        <v>72</v>
      </c>
      <c r="D63" s="11"/>
      <c r="E63" s="54"/>
      <c r="F63" s="11">
        <f>F62+F57+F51+F42+F30+F36</f>
        <v>2867.99521970704</v>
      </c>
    </row>
    <row r="64" spans="1:6" ht="14.25" thickBot="1" thickTop="1">
      <c r="A64" s="10" t="s">
        <v>73</v>
      </c>
      <c r="B64" s="5"/>
      <c r="C64" s="11" t="s">
        <v>74</v>
      </c>
      <c r="D64" s="11"/>
      <c r="E64" s="55"/>
      <c r="F64" s="11">
        <f>F63/C13</f>
        <v>89.624850615845</v>
      </c>
    </row>
    <row r="65" spans="1:6" ht="14.25" thickBot="1" thickTop="1">
      <c r="A65" s="10" t="s">
        <v>73</v>
      </c>
      <c r="B65" s="5"/>
      <c r="C65" s="11" t="s">
        <v>75</v>
      </c>
      <c r="D65" s="11"/>
      <c r="E65" s="55"/>
      <c r="F65" s="11">
        <f>(F63/C14)</f>
        <v>280.07765817451565</v>
      </c>
    </row>
    <row r="66" spans="1:6" ht="14.25" thickBot="1" thickTop="1">
      <c r="A66" s="10"/>
      <c r="B66" s="5"/>
      <c r="C66" s="11"/>
      <c r="D66" s="11"/>
      <c r="E66" s="55"/>
      <c r="F66" s="56"/>
    </row>
    <row r="67" spans="1:6" ht="14.25" thickBot="1">
      <c r="A67" s="57" t="s">
        <v>76</v>
      </c>
      <c r="B67" s="58"/>
      <c r="C67" s="59" t="s">
        <v>77</v>
      </c>
      <c r="D67" s="59" t="s">
        <v>78</v>
      </c>
      <c r="E67" s="59" t="s">
        <v>75</v>
      </c>
      <c r="F67" s="60" t="s">
        <v>79</v>
      </c>
    </row>
    <row r="68" spans="1:6" ht="12.75">
      <c r="A68" s="12" t="s">
        <v>24</v>
      </c>
      <c r="B68" s="7"/>
      <c r="C68" s="61">
        <f>F30</f>
        <v>1616.9220000000003</v>
      </c>
      <c r="D68" s="61">
        <f aca="true" t="shared" si="2" ref="D68:D73">C68/$C$13</f>
        <v>50.52881250000001</v>
      </c>
      <c r="E68" s="62">
        <f aca="true" t="shared" si="3" ref="E68:E74">C68/$C$14</f>
        <v>157.9025390625</v>
      </c>
      <c r="F68" s="63">
        <f aca="true" t="shared" si="4" ref="F68:F73">C68/$C$74</f>
        <v>0.5637812744210801</v>
      </c>
    </row>
    <row r="69" spans="1:6" ht="12.75">
      <c r="A69" s="12" t="s">
        <v>44</v>
      </c>
      <c r="B69" s="7"/>
      <c r="C69" s="64">
        <f>F36</f>
        <v>165.47189420061514</v>
      </c>
      <c r="D69" s="64">
        <f t="shared" si="2"/>
        <v>5.170996693769223</v>
      </c>
      <c r="E69" s="62">
        <f t="shared" si="3"/>
        <v>16.15936466802882</v>
      </c>
      <c r="F69" s="63">
        <f t="shared" si="4"/>
        <v>0.05769601464590927</v>
      </c>
    </row>
    <row r="70" spans="1:6" ht="12.75">
      <c r="A70" s="12" t="s">
        <v>67</v>
      </c>
      <c r="B70" s="3"/>
      <c r="C70" s="64">
        <f>F62</f>
        <v>489.5644</v>
      </c>
      <c r="D70" s="61">
        <f t="shared" si="2"/>
        <v>15.2988875</v>
      </c>
      <c r="E70" s="62">
        <f t="shared" si="3"/>
        <v>47.809023437499995</v>
      </c>
      <c r="F70" s="63">
        <f t="shared" si="4"/>
        <v>0.17069916875593957</v>
      </c>
    </row>
    <row r="71" spans="1:6" ht="12.75">
      <c r="A71" s="12" t="s">
        <v>62</v>
      </c>
      <c r="B71" s="41"/>
      <c r="C71" s="65">
        <f>F57</f>
        <v>452.26307749999995</v>
      </c>
      <c r="D71" s="64">
        <f t="shared" si="2"/>
        <v>14.133221171874998</v>
      </c>
      <c r="E71" s="62">
        <f t="shared" si="3"/>
        <v>44.16631616210937</v>
      </c>
      <c r="F71" s="63">
        <f t="shared" si="4"/>
        <v>0.1576931071545502</v>
      </c>
    </row>
    <row r="72" spans="1:6" ht="12.75">
      <c r="A72" s="12" t="s">
        <v>55</v>
      </c>
      <c r="B72" s="41"/>
      <c r="C72" s="65">
        <f>F51</f>
        <v>76.52078341364324</v>
      </c>
      <c r="D72" s="64">
        <f t="shared" si="2"/>
        <v>2.3912744816763514</v>
      </c>
      <c r="E72" s="62">
        <f t="shared" si="3"/>
        <v>7.472732755238598</v>
      </c>
      <c r="F72" s="63">
        <f t="shared" si="4"/>
        <v>0.026680931295784967</v>
      </c>
    </row>
    <row r="73" spans="1:6" ht="13.5" thickBot="1">
      <c r="A73" s="12" t="s">
        <v>49</v>
      </c>
      <c r="B73" s="41"/>
      <c r="C73" s="65">
        <f>F42</f>
        <v>67.25306459278156</v>
      </c>
      <c r="D73" s="64">
        <f t="shared" si="2"/>
        <v>2.1016582685244236</v>
      </c>
      <c r="E73" s="62">
        <f t="shared" si="3"/>
        <v>6.567682089138824</v>
      </c>
      <c r="F73" s="63">
        <f t="shared" si="4"/>
        <v>0.023449503726736102</v>
      </c>
    </row>
    <row r="74" spans="1:6" ht="13.5" thickBot="1">
      <c r="A74" s="57" t="s">
        <v>71</v>
      </c>
      <c r="B74" s="66"/>
      <c r="C74" s="67">
        <f>SUM(C68:C73)</f>
        <v>2867.9952197070397</v>
      </c>
      <c r="D74" s="67">
        <f>C74/$C$13</f>
        <v>89.62485061584499</v>
      </c>
      <c r="E74" s="78">
        <f t="shared" si="3"/>
        <v>280.0776581745156</v>
      </c>
      <c r="F74" s="68">
        <f>C74/$C$74</f>
        <v>1</v>
      </c>
    </row>
    <row r="75" spans="1:6" ht="12.75">
      <c r="A75" s="3"/>
      <c r="B75" s="3"/>
      <c r="C75" s="4"/>
      <c r="D75" s="3"/>
      <c r="E75" s="3"/>
      <c r="F75" s="3"/>
    </row>
  </sheetData>
  <sheetProtection/>
  <mergeCells count="3">
    <mergeCell ref="B2:D2"/>
    <mergeCell ref="B3:D3"/>
    <mergeCell ref="B4:D4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F80"/>
  <sheetViews>
    <sheetView tabSelected="1" zoomScale="120" zoomScaleNormal="120" zoomScalePageLayoutView="0" workbookViewId="0" topLeftCell="A1">
      <selection activeCell="G33" sqref="G33"/>
    </sheetView>
  </sheetViews>
  <sheetFormatPr defaultColWidth="9.140625" defaultRowHeight="12.75"/>
  <cols>
    <col min="1" max="1" width="59.8515625" style="0" bestFit="1" customWidth="1"/>
    <col min="3" max="3" width="13.421875" style="0" bestFit="1" customWidth="1"/>
    <col min="4" max="4" width="12.00390625" style="0" bestFit="1" customWidth="1"/>
    <col min="5" max="5" width="12.421875" style="0" bestFit="1" customWidth="1"/>
    <col min="6" max="6" width="11.28125" style="0" bestFit="1" customWidth="1"/>
  </cols>
  <sheetData>
    <row r="4" ht="12.75">
      <c r="A4" t="s">
        <v>80</v>
      </c>
    </row>
    <row r="5" spans="1:6" ht="12.75">
      <c r="A5" s="1" t="s">
        <v>0</v>
      </c>
      <c r="B5" s="100" t="s">
        <v>1</v>
      </c>
      <c r="C5" s="100"/>
      <c r="D5" s="100"/>
      <c r="E5" s="1"/>
      <c r="F5" s="1"/>
    </row>
    <row r="6" spans="1:6" ht="12.75">
      <c r="A6" s="1" t="s">
        <v>2</v>
      </c>
      <c r="B6" s="100" t="s">
        <v>3</v>
      </c>
      <c r="C6" s="100"/>
      <c r="D6" s="100"/>
      <c r="E6" s="1"/>
      <c r="F6" s="2"/>
    </row>
    <row r="7" spans="1:6" ht="12.75">
      <c r="A7" s="1" t="s">
        <v>4</v>
      </c>
      <c r="B7" s="100" t="s">
        <v>5</v>
      </c>
      <c r="C7" s="100"/>
      <c r="D7" s="100"/>
      <c r="E7" s="1"/>
      <c r="F7" s="1"/>
    </row>
    <row r="8" spans="1:6" ht="13.5" thickBot="1">
      <c r="A8" s="1" t="s">
        <v>6</v>
      </c>
      <c r="B8" s="3"/>
      <c r="C8" s="4"/>
      <c r="D8" s="3"/>
      <c r="E8" s="3"/>
      <c r="F8" s="3"/>
    </row>
    <row r="9" spans="1:6" ht="13.5" thickTop="1">
      <c r="A9" s="5" t="s">
        <v>7</v>
      </c>
      <c r="B9" s="5"/>
      <c r="C9" s="6">
        <v>12</v>
      </c>
      <c r="D9" s="5" t="s">
        <v>8</v>
      </c>
      <c r="E9" s="7"/>
      <c r="F9" s="7"/>
    </row>
    <row r="10" spans="1:6" ht="12.75">
      <c r="A10" s="3" t="s">
        <v>9</v>
      </c>
      <c r="B10" s="3"/>
      <c r="C10" s="4">
        <v>1</v>
      </c>
      <c r="D10" s="3" t="s">
        <v>10</v>
      </c>
      <c r="E10" s="3"/>
      <c r="F10" s="3"/>
    </row>
    <row r="11" spans="1:6" ht="15">
      <c r="A11" s="3" t="s">
        <v>11</v>
      </c>
      <c r="B11" s="3"/>
      <c r="C11" s="4">
        <v>480</v>
      </c>
      <c r="D11" s="3" t="s">
        <v>12</v>
      </c>
      <c r="E11" s="3"/>
      <c r="F11" s="3"/>
    </row>
    <row r="12" spans="1:6" ht="12.75">
      <c r="A12" s="3" t="s">
        <v>13</v>
      </c>
      <c r="B12" s="3"/>
      <c r="C12" s="8">
        <v>0.32</v>
      </c>
      <c r="D12" s="3" t="s">
        <v>14</v>
      </c>
      <c r="E12" s="3"/>
      <c r="F12" s="3"/>
    </row>
    <row r="13" spans="1:6" ht="13.5" thickBot="1">
      <c r="A13" s="3" t="s">
        <v>15</v>
      </c>
      <c r="B13" s="3"/>
      <c r="C13" s="9">
        <v>0.2</v>
      </c>
      <c r="D13" s="3"/>
      <c r="E13" s="3"/>
      <c r="F13" s="3"/>
    </row>
    <row r="14" spans="1:6" ht="13.5" thickTop="1">
      <c r="A14" s="10" t="s">
        <v>16</v>
      </c>
      <c r="B14" s="10"/>
      <c r="C14" s="11">
        <v>40</v>
      </c>
      <c r="D14" s="10" t="s">
        <v>8</v>
      </c>
      <c r="E14" s="5"/>
      <c r="F14" s="10"/>
    </row>
    <row r="15" spans="1:6" ht="12.75">
      <c r="A15" s="12" t="s">
        <v>17</v>
      </c>
      <c r="B15" s="12"/>
      <c r="C15" s="13">
        <f>C14*C12</f>
        <v>12.8</v>
      </c>
      <c r="D15" s="12" t="s">
        <v>8</v>
      </c>
      <c r="E15" s="14"/>
      <c r="F15" s="1"/>
    </row>
    <row r="16" spans="1:6" ht="12.75">
      <c r="A16" s="12" t="s">
        <v>18</v>
      </c>
      <c r="B16" s="7"/>
      <c r="C16" s="15">
        <f>C14-(C14*C13)</f>
        <v>32</v>
      </c>
      <c r="D16" s="12" t="s">
        <v>8</v>
      </c>
      <c r="E16" s="16"/>
      <c r="F16" s="1"/>
    </row>
    <row r="17" spans="1:6" ht="12.75">
      <c r="A17" s="12" t="s">
        <v>19</v>
      </c>
      <c r="B17" s="7"/>
      <c r="C17" s="13">
        <f>C15-(C15*C13)</f>
        <v>10.24</v>
      </c>
      <c r="D17" s="12" t="s">
        <v>8</v>
      </c>
      <c r="E17" s="3"/>
      <c r="F17" s="3"/>
    </row>
    <row r="18" spans="1:6" ht="13.5" thickBot="1">
      <c r="A18" s="2"/>
      <c r="B18" s="2"/>
      <c r="C18" s="2"/>
      <c r="D18" s="2"/>
      <c r="E18" s="17"/>
      <c r="F18" s="18"/>
    </row>
    <row r="19" spans="1:6" ht="16.5" thickBot="1" thickTop="1">
      <c r="A19" s="19" t="s">
        <v>20</v>
      </c>
      <c r="B19" s="20"/>
      <c r="C19" s="21"/>
      <c r="D19" s="21"/>
      <c r="E19" s="21"/>
      <c r="F19" s="22">
        <v>38169</v>
      </c>
    </row>
    <row r="20" spans="1:6" ht="13.5" thickTop="1">
      <c r="A20" s="12"/>
      <c r="B20" s="12"/>
      <c r="C20" s="23" t="s">
        <v>21</v>
      </c>
      <c r="D20" s="23" t="s">
        <v>22</v>
      </c>
      <c r="E20" s="23" t="s">
        <v>23</v>
      </c>
      <c r="F20" s="23" t="s">
        <v>23</v>
      </c>
    </row>
    <row r="21" spans="1:6" ht="12.75">
      <c r="A21" s="12" t="s">
        <v>24</v>
      </c>
      <c r="B21" s="1"/>
      <c r="C21" s="24"/>
      <c r="D21" s="24" t="s">
        <v>25</v>
      </c>
      <c r="E21" s="24" t="s">
        <v>26</v>
      </c>
      <c r="F21" s="24" t="s">
        <v>27</v>
      </c>
    </row>
    <row r="22" spans="1:6" ht="12.75">
      <c r="A22" s="25" t="s">
        <v>28</v>
      </c>
      <c r="B22" s="25"/>
      <c r="C22" s="26" t="s">
        <v>29</v>
      </c>
      <c r="D22" s="27">
        <v>2</v>
      </c>
      <c r="E22" s="27">
        <v>35</v>
      </c>
      <c r="F22" s="27">
        <f>(E22*D22)</f>
        <v>70</v>
      </c>
    </row>
    <row r="23" spans="1:6" ht="12.75">
      <c r="A23" s="72" t="s">
        <v>85</v>
      </c>
      <c r="B23" s="72"/>
      <c r="C23" s="73" t="s">
        <v>29</v>
      </c>
      <c r="D23" s="74">
        <v>2</v>
      </c>
      <c r="E23" s="74">
        <v>35</v>
      </c>
      <c r="F23" s="74">
        <v>70</v>
      </c>
    </row>
    <row r="24" spans="1:6" ht="12.75">
      <c r="A24" s="69" t="s">
        <v>30</v>
      </c>
      <c r="B24" s="69"/>
      <c r="C24" s="70" t="s">
        <v>29</v>
      </c>
      <c r="D24" s="71">
        <v>0.3</v>
      </c>
      <c r="E24" s="71">
        <v>810</v>
      </c>
      <c r="F24" s="71">
        <f>(D24*E24)</f>
        <v>243</v>
      </c>
    </row>
    <row r="25" spans="1:6" ht="12.75">
      <c r="A25" s="69" t="s">
        <v>96</v>
      </c>
      <c r="B25" s="69"/>
      <c r="C25" s="70" t="s">
        <v>29</v>
      </c>
      <c r="D25" s="71">
        <v>0.4</v>
      </c>
      <c r="E25" s="71">
        <v>835</v>
      </c>
      <c r="F25" s="71">
        <f>(E25*D25)</f>
        <v>334</v>
      </c>
    </row>
    <row r="26" spans="1:6" ht="12.75">
      <c r="A26" s="69" t="s">
        <v>86</v>
      </c>
      <c r="B26" s="69"/>
      <c r="C26" s="70" t="s">
        <v>29</v>
      </c>
      <c r="D26" s="71">
        <v>0.15</v>
      </c>
      <c r="E26" s="71">
        <v>958</v>
      </c>
      <c r="F26" s="71">
        <f>D26*E26</f>
        <v>143.7</v>
      </c>
    </row>
    <row r="27" spans="1:6" ht="12.75">
      <c r="A27" s="3" t="s">
        <v>32</v>
      </c>
      <c r="B27" s="3"/>
      <c r="C27" s="4" t="s">
        <v>29</v>
      </c>
      <c r="D27" s="29">
        <v>0.06</v>
      </c>
      <c r="E27" s="28">
        <v>750</v>
      </c>
      <c r="F27" s="28">
        <f>(E27*D27)</f>
        <v>45</v>
      </c>
    </row>
    <row r="28" spans="1:6" ht="12.75">
      <c r="A28" s="69" t="s">
        <v>81</v>
      </c>
      <c r="B28" s="69"/>
      <c r="C28" s="70" t="s">
        <v>34</v>
      </c>
      <c r="D28" s="71">
        <v>4.5</v>
      </c>
      <c r="E28" s="71">
        <v>27.33</v>
      </c>
      <c r="F28" s="71">
        <f>D28*E28</f>
        <v>122.98499999999999</v>
      </c>
    </row>
    <row r="29" spans="1:6" ht="12.75">
      <c r="A29" s="69" t="s">
        <v>82</v>
      </c>
      <c r="B29" s="69"/>
      <c r="C29" s="70" t="s">
        <v>34</v>
      </c>
      <c r="D29" s="71">
        <v>0.2</v>
      </c>
      <c r="E29" s="71">
        <v>62.5</v>
      </c>
      <c r="F29" s="71">
        <f>E29*D29</f>
        <v>12.5</v>
      </c>
    </row>
    <row r="30" spans="1:6" ht="12.75">
      <c r="A30" s="69" t="s">
        <v>83</v>
      </c>
      <c r="B30" s="69"/>
      <c r="C30" s="70" t="s">
        <v>34</v>
      </c>
      <c r="D30" s="71">
        <v>0.05</v>
      </c>
      <c r="E30" s="71">
        <v>1205</v>
      </c>
      <c r="F30" s="71">
        <f>E30*D30</f>
        <v>60.25</v>
      </c>
    </row>
    <row r="31" spans="1:6" ht="12.75">
      <c r="A31" s="3" t="s">
        <v>38</v>
      </c>
      <c r="B31" s="3"/>
      <c r="C31" s="4" t="s">
        <v>39</v>
      </c>
      <c r="D31" s="28">
        <v>1</v>
      </c>
      <c r="E31" s="28">
        <v>80</v>
      </c>
      <c r="F31" s="28">
        <f>E31*D31</f>
        <v>80</v>
      </c>
    </row>
    <row r="32" spans="1:6" ht="12.75">
      <c r="A32" s="69" t="s">
        <v>84</v>
      </c>
      <c r="B32" s="69"/>
      <c r="C32" s="70" t="s">
        <v>34</v>
      </c>
      <c r="D32" s="71">
        <v>0.4</v>
      </c>
      <c r="E32" s="71">
        <v>92.18</v>
      </c>
      <c r="F32" s="71">
        <f>E32*D32</f>
        <v>36.87200000000001</v>
      </c>
    </row>
    <row r="33" spans="1:6" ht="15">
      <c r="A33" s="3" t="s">
        <v>41</v>
      </c>
      <c r="B33" s="3"/>
      <c r="C33" s="4" t="s">
        <v>42</v>
      </c>
      <c r="D33" s="28">
        <v>30</v>
      </c>
      <c r="E33" s="28">
        <v>2.45</v>
      </c>
      <c r="F33" s="28">
        <f>E33*D33</f>
        <v>73.5</v>
      </c>
    </row>
    <row r="34" spans="1:6" ht="13.5" thickBot="1">
      <c r="A34" s="30" t="s">
        <v>43</v>
      </c>
      <c r="B34" s="30"/>
      <c r="C34" s="31"/>
      <c r="D34" s="32"/>
      <c r="E34" s="32"/>
      <c r="F34" s="32">
        <f>SUM(F22:F33)</f>
        <v>1291.807</v>
      </c>
    </row>
    <row r="35" spans="1:6" ht="12.75">
      <c r="A35" s="33" t="s">
        <v>44</v>
      </c>
      <c r="B35" s="34"/>
      <c r="C35" s="35" t="s">
        <v>21</v>
      </c>
      <c r="D35" s="36" t="s">
        <v>22</v>
      </c>
      <c r="E35" s="36" t="s">
        <v>23</v>
      </c>
      <c r="F35" s="36" t="s">
        <v>23</v>
      </c>
    </row>
    <row r="36" spans="1:6" ht="12.75">
      <c r="A36" s="3"/>
      <c r="B36" s="3"/>
      <c r="C36" s="24"/>
      <c r="D36" s="37" t="s">
        <v>25</v>
      </c>
      <c r="E36" s="37" t="s">
        <v>26</v>
      </c>
      <c r="F36" s="37" t="s">
        <v>27</v>
      </c>
    </row>
    <row r="37" spans="1:6" ht="12.75">
      <c r="A37" s="25" t="s">
        <v>45</v>
      </c>
      <c r="B37" s="25"/>
      <c r="C37" s="26" t="s">
        <v>46</v>
      </c>
      <c r="D37" s="38">
        <v>0.0875</v>
      </c>
      <c r="E37" s="27"/>
      <c r="F37" s="27">
        <v>35.824301469970166</v>
      </c>
    </row>
    <row r="38" spans="1:6" ht="12.75">
      <c r="A38" s="7" t="s">
        <v>47</v>
      </c>
      <c r="B38" s="7"/>
      <c r="C38" s="39" t="s">
        <v>46</v>
      </c>
      <c r="D38" s="40"/>
      <c r="E38" s="40"/>
      <c r="F38" s="40">
        <v>109.17882352752808</v>
      </c>
    </row>
    <row r="39" spans="1:6" ht="12.75">
      <c r="A39" s="7" t="s">
        <v>48</v>
      </c>
      <c r="B39" s="41"/>
      <c r="C39" s="39" t="s">
        <v>46</v>
      </c>
      <c r="D39" s="42"/>
      <c r="E39" s="42"/>
      <c r="F39" s="42">
        <v>20.468769203116903</v>
      </c>
    </row>
    <row r="40" spans="1:6" ht="13.5" thickBot="1">
      <c r="A40" s="30" t="s">
        <v>43</v>
      </c>
      <c r="B40" s="30"/>
      <c r="C40" s="31"/>
      <c r="D40" s="32"/>
      <c r="E40" s="32"/>
      <c r="F40" s="32">
        <f>SUM(F37:F39)</f>
        <v>165.47189420061514</v>
      </c>
    </row>
    <row r="41" spans="1:6" ht="12.75">
      <c r="A41" s="1" t="s">
        <v>49</v>
      </c>
      <c r="B41" s="3"/>
      <c r="C41" s="4"/>
      <c r="D41" s="28"/>
      <c r="E41" s="40"/>
      <c r="F41" s="28"/>
    </row>
    <row r="42" spans="1:6" ht="12.75">
      <c r="A42" s="3" t="s">
        <v>50</v>
      </c>
      <c r="B42" s="3"/>
      <c r="C42" s="4" t="s">
        <v>51</v>
      </c>
      <c r="D42" s="28">
        <f>1/(((10*7)/10)*0.7)</f>
        <v>0.20408163265306126</v>
      </c>
      <c r="E42" s="28">
        <v>19.17</v>
      </c>
      <c r="F42" s="28">
        <f>E42*D42</f>
        <v>3.9122448979591846</v>
      </c>
    </row>
    <row r="43" spans="1:6" ht="12.75">
      <c r="A43" s="3" t="s">
        <v>87</v>
      </c>
      <c r="B43" s="3"/>
      <c r="C43" s="4" t="s">
        <v>51</v>
      </c>
      <c r="D43" s="28">
        <v>0.2</v>
      </c>
      <c r="E43" s="28">
        <v>19.17</v>
      </c>
      <c r="F43" s="28">
        <f>D43*E43</f>
        <v>3.8340000000000005</v>
      </c>
    </row>
    <row r="44" spans="1:6" ht="12.75">
      <c r="A44" s="43" t="s">
        <v>52</v>
      </c>
      <c r="B44" s="3"/>
      <c r="C44" s="4" t="s">
        <v>51</v>
      </c>
      <c r="D44" s="28">
        <f>1/(((1.5*5.5)/10)*0.7)</f>
        <v>1.7316017316017318</v>
      </c>
      <c r="E44" s="28">
        <v>20.07</v>
      </c>
      <c r="F44" s="28">
        <f>E44*D44</f>
        <v>34.753246753246756</v>
      </c>
    </row>
    <row r="45" spans="1:6" ht="12.75">
      <c r="A45" s="3" t="s">
        <v>53</v>
      </c>
      <c r="B45" s="3"/>
      <c r="C45" s="4" t="s">
        <v>51</v>
      </c>
      <c r="D45" s="28">
        <f>1/(((2.4*9)/10)*0.75)</f>
        <v>0.617283950617284</v>
      </c>
      <c r="E45" s="28">
        <v>19.13</v>
      </c>
      <c r="F45" s="28">
        <f>E45*D45</f>
        <v>11.808641975308642</v>
      </c>
    </row>
    <row r="46" spans="1:6" ht="12.75">
      <c r="A46" s="3" t="s">
        <v>54</v>
      </c>
      <c r="B46" s="3"/>
      <c r="C46" s="4" t="s">
        <v>51</v>
      </c>
      <c r="D46" s="28">
        <v>0.5</v>
      </c>
      <c r="E46" s="28">
        <v>33.56</v>
      </c>
      <c r="F46" s="28">
        <f>E46*D46</f>
        <v>16.78</v>
      </c>
    </row>
    <row r="47" spans="1:6" ht="13.5" thickBot="1">
      <c r="A47" s="30" t="s">
        <v>43</v>
      </c>
      <c r="B47" s="30"/>
      <c r="C47" s="31"/>
      <c r="D47" s="32"/>
      <c r="E47" s="32"/>
      <c r="F47" s="32">
        <f>SUM(F42:F46)</f>
        <v>71.08813362651459</v>
      </c>
    </row>
    <row r="48" spans="1:6" ht="12.75">
      <c r="A48" s="33" t="s">
        <v>55</v>
      </c>
      <c r="B48" s="34"/>
      <c r="C48" s="35" t="s">
        <v>21</v>
      </c>
      <c r="D48" s="36" t="s">
        <v>22</v>
      </c>
      <c r="E48" s="36" t="s">
        <v>23</v>
      </c>
      <c r="F48" s="36" t="s">
        <v>23</v>
      </c>
    </row>
    <row r="49" spans="1:6" ht="12.75">
      <c r="A49" s="3"/>
      <c r="B49" s="3"/>
      <c r="C49" s="44"/>
      <c r="D49" s="45" t="s">
        <v>25</v>
      </c>
      <c r="E49" s="37" t="s">
        <v>26</v>
      </c>
      <c r="F49" s="37" t="s">
        <v>27</v>
      </c>
    </row>
    <row r="50" spans="1:6" ht="12.75">
      <c r="A50" s="25" t="s">
        <v>56</v>
      </c>
      <c r="B50" s="25"/>
      <c r="C50" s="39" t="s">
        <v>51</v>
      </c>
      <c r="D50" s="40">
        <f>1/(((5*6)/10)*0.7)</f>
        <v>0.4761904761904763</v>
      </c>
      <c r="E50" s="27">
        <f>'[1]Maq'!C26</f>
        <v>33.5631375</v>
      </c>
      <c r="F50" s="27">
        <f aca="true" t="shared" si="0" ref="F50:F56">E50*D50</f>
        <v>15.982446428571434</v>
      </c>
    </row>
    <row r="51" spans="1:6" ht="12.75">
      <c r="A51" s="3" t="s">
        <v>57</v>
      </c>
      <c r="B51" s="3"/>
      <c r="C51" s="4" t="s">
        <v>51</v>
      </c>
      <c r="D51" s="28">
        <f>D45</f>
        <v>0.617283950617284</v>
      </c>
      <c r="E51" s="28">
        <v>23.67</v>
      </c>
      <c r="F51" s="28">
        <f t="shared" si="0"/>
        <v>14.611111111111114</v>
      </c>
    </row>
    <row r="52" spans="1:6" ht="15">
      <c r="A52" s="3" t="s">
        <v>58</v>
      </c>
      <c r="B52" s="3"/>
      <c r="C52" s="4" t="s">
        <v>51</v>
      </c>
      <c r="D52" s="28">
        <f>D42</f>
        <v>0.20408163265306126</v>
      </c>
      <c r="E52" s="28">
        <f>E51</f>
        <v>23.67</v>
      </c>
      <c r="F52" s="28">
        <f t="shared" si="0"/>
        <v>4.83061224489796</v>
      </c>
    </row>
    <row r="53" spans="1:6" ht="15">
      <c r="A53" s="3" t="s">
        <v>59</v>
      </c>
      <c r="B53" s="3"/>
      <c r="C53" s="4" t="s">
        <v>51</v>
      </c>
      <c r="D53" s="28">
        <f>D52</f>
        <v>0.20408163265306126</v>
      </c>
      <c r="E53" s="28">
        <f>E52</f>
        <v>23.67</v>
      </c>
      <c r="F53" s="28">
        <f t="shared" si="0"/>
        <v>4.83061224489796</v>
      </c>
    </row>
    <row r="54" spans="1:6" ht="15">
      <c r="A54" s="3" t="s">
        <v>60</v>
      </c>
      <c r="B54" s="3"/>
      <c r="C54" s="4" t="s">
        <v>51</v>
      </c>
      <c r="D54" s="28">
        <f>D51</f>
        <v>0.617283950617284</v>
      </c>
      <c r="E54" s="28">
        <f>E51</f>
        <v>23.67</v>
      </c>
      <c r="F54" s="28">
        <f t="shared" si="0"/>
        <v>14.611111111111114</v>
      </c>
    </row>
    <row r="55" spans="1:6" ht="15">
      <c r="A55" s="3" t="s">
        <v>61</v>
      </c>
      <c r="B55" s="3"/>
      <c r="C55" s="4" t="s">
        <v>51</v>
      </c>
      <c r="D55" s="28">
        <f>D54</f>
        <v>0.617283950617284</v>
      </c>
      <c r="E55" s="28">
        <f>E52</f>
        <v>23.67</v>
      </c>
      <c r="F55" s="28">
        <f t="shared" si="0"/>
        <v>14.611111111111114</v>
      </c>
    </row>
    <row r="56" spans="1:6" ht="12.75">
      <c r="A56" s="3" t="s">
        <v>54</v>
      </c>
      <c r="B56" s="3"/>
      <c r="C56" s="4" t="s">
        <v>51</v>
      </c>
      <c r="D56" s="28">
        <f>D46</f>
        <v>0.5</v>
      </c>
      <c r="E56" s="28">
        <f>E46</f>
        <v>33.56</v>
      </c>
      <c r="F56" s="28">
        <f t="shared" si="0"/>
        <v>16.78</v>
      </c>
    </row>
    <row r="57" spans="1:6" ht="13.5" thickBot="1">
      <c r="A57" s="30" t="s">
        <v>43</v>
      </c>
      <c r="B57" s="30"/>
      <c r="C57" s="31"/>
      <c r="D57" s="32"/>
      <c r="E57" s="32"/>
      <c r="F57" s="32">
        <f>SUM(F50:F56)</f>
        <v>86.2570042517007</v>
      </c>
    </row>
    <row r="58" spans="1:6" ht="12.75">
      <c r="A58" s="46" t="s">
        <v>62</v>
      </c>
      <c r="B58" s="47"/>
      <c r="C58" s="48"/>
      <c r="D58" s="49"/>
      <c r="E58" s="49"/>
      <c r="F58" s="49"/>
    </row>
    <row r="59" spans="1:6" ht="12.75">
      <c r="A59" s="3" t="s">
        <v>63</v>
      </c>
      <c r="B59" s="3"/>
      <c r="C59" s="4" t="s">
        <v>51</v>
      </c>
      <c r="D59" s="28">
        <v>5.8</v>
      </c>
      <c r="E59" s="28">
        <f>'[1]Maq'!C23</f>
        <v>23.261259999999996</v>
      </c>
      <c r="F59" s="28">
        <f>E59*D59</f>
        <v>134.91530799999998</v>
      </c>
    </row>
    <row r="60" spans="1:6" ht="12.75">
      <c r="A60" s="3" t="s">
        <v>64</v>
      </c>
      <c r="B60" s="3"/>
      <c r="C60" s="4" t="s">
        <v>51</v>
      </c>
      <c r="D60" s="28">
        <v>5.8</v>
      </c>
      <c r="E60" s="28">
        <f>E56</f>
        <v>33.56</v>
      </c>
      <c r="F60" s="28">
        <f>E60*D60</f>
        <v>194.648</v>
      </c>
    </row>
    <row r="61" spans="1:6" ht="12.75">
      <c r="A61" s="3" t="s">
        <v>65</v>
      </c>
      <c r="B61" s="3"/>
      <c r="C61" s="4" t="s">
        <v>51</v>
      </c>
      <c r="D61" s="28">
        <v>6.4</v>
      </c>
      <c r="E61" s="28">
        <v>18.44</v>
      </c>
      <c r="F61" s="28">
        <f>E61*D61</f>
        <v>118.01600000000002</v>
      </c>
    </row>
    <row r="62" spans="1:6" ht="12.75">
      <c r="A62" s="3" t="s">
        <v>66</v>
      </c>
      <c r="B62" s="3"/>
      <c r="C62" s="4" t="s">
        <v>51</v>
      </c>
      <c r="D62" s="28">
        <f>2*(1+G9)</f>
        <v>2</v>
      </c>
      <c r="E62" s="28">
        <v>4.48</v>
      </c>
      <c r="F62" s="28">
        <f>E62*D62</f>
        <v>8.96</v>
      </c>
    </row>
    <row r="63" spans="1:6" ht="13.5" thickBot="1">
      <c r="A63" s="50" t="s">
        <v>43</v>
      </c>
      <c r="B63" s="50"/>
      <c r="C63" s="51"/>
      <c r="D63" s="52"/>
      <c r="E63" s="52"/>
      <c r="F63" s="52">
        <f>SUM(F59:F62)</f>
        <v>456.539308</v>
      </c>
    </row>
    <row r="64" spans="1:6" ht="12.75">
      <c r="A64" s="46" t="s">
        <v>67</v>
      </c>
      <c r="B64" s="47"/>
      <c r="C64" s="48"/>
      <c r="D64" s="49"/>
      <c r="E64" s="49"/>
      <c r="F64" s="49"/>
    </row>
    <row r="65" spans="1:6" ht="12.75">
      <c r="A65" s="3" t="s">
        <v>68</v>
      </c>
      <c r="B65" s="3"/>
      <c r="C65" s="4" t="s">
        <v>51</v>
      </c>
      <c r="D65" s="28">
        <v>53</v>
      </c>
      <c r="E65" s="28">
        <f>E62</f>
        <v>4.48</v>
      </c>
      <c r="F65" s="28">
        <f>D65*E65</f>
        <v>237.44000000000003</v>
      </c>
    </row>
    <row r="66" spans="1:6" ht="12.75">
      <c r="A66" s="3" t="s">
        <v>69</v>
      </c>
      <c r="B66" s="3"/>
      <c r="C66" s="4" t="s">
        <v>51</v>
      </c>
      <c r="D66" s="28">
        <v>11</v>
      </c>
      <c r="E66" s="28">
        <v>18.44</v>
      </c>
      <c r="F66" s="28">
        <f>E66*D66</f>
        <v>202.84</v>
      </c>
    </row>
    <row r="67" spans="1:6" ht="12.75">
      <c r="A67" s="3" t="s">
        <v>70</v>
      </c>
      <c r="B67" s="3"/>
      <c r="C67" s="4" t="s">
        <v>51</v>
      </c>
      <c r="D67" s="28">
        <v>11</v>
      </c>
      <c r="E67" s="28">
        <f>E62</f>
        <v>4.48</v>
      </c>
      <c r="F67" s="28">
        <f>E67*D67</f>
        <v>49.28</v>
      </c>
    </row>
    <row r="68" spans="1:6" ht="13.5" thickBot="1">
      <c r="A68" s="50" t="s">
        <v>43</v>
      </c>
      <c r="B68" s="50"/>
      <c r="C68" s="51"/>
      <c r="D68" s="51"/>
      <c r="E68" s="53"/>
      <c r="F68" s="52">
        <f>SUM(F65:F67)</f>
        <v>489.56000000000006</v>
      </c>
    </row>
    <row r="69" spans="1:6" ht="14.25" thickBot="1" thickTop="1">
      <c r="A69" s="10" t="s">
        <v>71</v>
      </c>
      <c r="B69" s="5"/>
      <c r="C69" s="11" t="s">
        <v>72</v>
      </c>
      <c r="D69" s="11"/>
      <c r="E69" s="54"/>
      <c r="F69" s="11">
        <f>F68+F63+F57+F47+F34+F40</f>
        <v>2560.7233400788305</v>
      </c>
    </row>
    <row r="70" spans="1:6" ht="14.25" thickBot="1" thickTop="1">
      <c r="A70" s="10" t="s">
        <v>73</v>
      </c>
      <c r="B70" s="5"/>
      <c r="C70" s="11" t="s">
        <v>74</v>
      </c>
      <c r="D70" s="11"/>
      <c r="E70" s="55"/>
      <c r="F70" s="11">
        <f>F69/C16</f>
        <v>80.02260437746345</v>
      </c>
    </row>
    <row r="71" spans="1:6" ht="14.25" thickBot="1" thickTop="1">
      <c r="A71" s="10" t="s">
        <v>73</v>
      </c>
      <c r="B71" s="5"/>
      <c r="C71" s="11" t="s">
        <v>75</v>
      </c>
      <c r="D71" s="11"/>
      <c r="E71" s="55"/>
      <c r="F71" s="11">
        <f>(F69/C17)</f>
        <v>250.07063867957328</v>
      </c>
    </row>
    <row r="72" spans="1:6" ht="14.25" thickBot="1" thickTop="1">
      <c r="A72" s="10"/>
      <c r="B72" s="5"/>
      <c r="C72" s="11"/>
      <c r="D72" s="11"/>
      <c r="E72" s="55"/>
      <c r="F72" s="56"/>
    </row>
    <row r="73" spans="1:6" ht="14.25" thickBot="1">
      <c r="A73" s="57" t="s">
        <v>76</v>
      </c>
      <c r="B73" s="58"/>
      <c r="C73" s="59" t="s">
        <v>77</v>
      </c>
      <c r="D73" s="59" t="s">
        <v>78</v>
      </c>
      <c r="E73" s="59" t="s">
        <v>75</v>
      </c>
      <c r="F73" s="60" t="s">
        <v>79</v>
      </c>
    </row>
    <row r="74" spans="1:6" ht="12.75">
      <c r="A74" s="12" t="s">
        <v>24</v>
      </c>
      <c r="B74" s="7"/>
      <c r="C74" s="61">
        <f>F34</f>
        <v>1291.807</v>
      </c>
      <c r="D74" s="61">
        <f>C74/C16</f>
        <v>40.36896875</v>
      </c>
      <c r="E74" s="62">
        <f aca="true" t="shared" si="1" ref="E74:E80">C74/$C$17</f>
        <v>126.15302734375</v>
      </c>
      <c r="F74" s="63">
        <f>C74/$C$80</f>
        <v>0.5053140157930771</v>
      </c>
    </row>
    <row r="75" spans="1:6" ht="12.75">
      <c r="A75" s="12" t="s">
        <v>44</v>
      </c>
      <c r="B75" s="7"/>
      <c r="C75" s="64">
        <f>F40</f>
        <v>165.47189420061514</v>
      </c>
      <c r="D75" s="61">
        <f>C75/C16</f>
        <v>5.170996693769223</v>
      </c>
      <c r="E75" s="62">
        <f t="shared" si="1"/>
        <v>16.15936466802882</v>
      </c>
      <c r="F75" s="63">
        <f aca="true" t="shared" si="2" ref="F75:F80">C75/$C$80</f>
        <v>0.06472736822094943</v>
      </c>
    </row>
    <row r="76" spans="1:6" ht="12.75">
      <c r="A76" s="12" t="s">
        <v>67</v>
      </c>
      <c r="B76" s="3"/>
      <c r="C76" s="64">
        <v>489.56</v>
      </c>
      <c r="D76" s="61">
        <f>C76/C16</f>
        <v>15.29875</v>
      </c>
      <c r="E76" s="62">
        <f t="shared" si="1"/>
        <v>47.80859375</v>
      </c>
      <c r="F76" s="63">
        <f t="shared" si="2"/>
        <v>0.19150037859499044</v>
      </c>
    </row>
    <row r="77" spans="1:6" ht="12.75">
      <c r="A77" s="12" t="s">
        <v>62</v>
      </c>
      <c r="B77" s="41"/>
      <c r="C77" s="65">
        <v>452.26</v>
      </c>
      <c r="D77" s="61">
        <f>C77/C16</f>
        <v>14.133125</v>
      </c>
      <c r="E77" s="62">
        <f t="shared" si="1"/>
        <v>44.166015625</v>
      </c>
      <c r="F77" s="63">
        <f t="shared" si="2"/>
        <v>0.17690979905092405</v>
      </c>
    </row>
    <row r="78" spans="1:6" ht="12.75">
      <c r="A78" s="12" t="s">
        <v>55</v>
      </c>
      <c r="B78" s="41"/>
      <c r="C78" s="65">
        <f>F57</f>
        <v>86.2570042517007</v>
      </c>
      <c r="D78" s="61">
        <f>C78/C16</f>
        <v>2.695531382865647</v>
      </c>
      <c r="E78" s="62">
        <f t="shared" si="1"/>
        <v>8.423535571455147</v>
      </c>
      <c r="F78" s="63">
        <f t="shared" si="2"/>
        <v>0.03374101023504859</v>
      </c>
    </row>
    <row r="79" spans="1:6" ht="13.5" thickBot="1">
      <c r="A79" s="12" t="s">
        <v>49</v>
      </c>
      <c r="B79" s="41"/>
      <c r="C79" s="79">
        <f>F47</f>
        <v>71.08813362651459</v>
      </c>
      <c r="D79" s="61">
        <f>C79/C16</f>
        <v>2.221504175828581</v>
      </c>
      <c r="E79" s="62">
        <f t="shared" si="1"/>
        <v>6.9422005494643155</v>
      </c>
      <c r="F79" s="63">
        <f t="shared" si="2"/>
        <v>0.027807428105010246</v>
      </c>
    </row>
    <row r="80" spans="1:6" ht="13.5" thickBot="1">
      <c r="A80" s="57" t="s">
        <v>71</v>
      </c>
      <c r="B80" s="66"/>
      <c r="C80" s="67">
        <f>SUM(C74:C79)</f>
        <v>2556.444032078831</v>
      </c>
      <c r="D80" s="67">
        <f>C80/C16</f>
        <v>79.88887600246346</v>
      </c>
      <c r="E80" s="78">
        <f t="shared" si="1"/>
        <v>249.6527375076983</v>
      </c>
      <c r="F80" s="80">
        <f t="shared" si="2"/>
        <v>1</v>
      </c>
    </row>
  </sheetData>
  <sheetProtection/>
  <mergeCells count="3">
    <mergeCell ref="B5:D5"/>
    <mergeCell ref="B6:D6"/>
    <mergeCell ref="B7:D7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0"/>
  <sheetViews>
    <sheetView zoomScalePageLayoutView="0" workbookViewId="0" topLeftCell="A1">
      <selection activeCell="A17" sqref="A17:F24"/>
    </sheetView>
  </sheetViews>
  <sheetFormatPr defaultColWidth="9.140625" defaultRowHeight="12.75"/>
  <cols>
    <col min="2" max="2" width="18.8515625" style="0" customWidth="1"/>
    <col min="3" max="3" width="12.28125" style="0" bestFit="1" customWidth="1"/>
    <col min="4" max="5" width="15.28125" style="0" bestFit="1" customWidth="1"/>
    <col min="6" max="7" width="13.28125" style="0" bestFit="1" customWidth="1"/>
  </cols>
  <sheetData>
    <row r="3" spans="1:2" ht="12.75">
      <c r="A3" s="2" t="s">
        <v>88</v>
      </c>
      <c r="B3" s="2"/>
    </row>
    <row r="4" ht="13.5" thickBot="1"/>
    <row r="5" spans="1:6" ht="14.25" thickBot="1">
      <c r="A5" s="57" t="s">
        <v>76</v>
      </c>
      <c r="B5" s="58"/>
      <c r="C5" s="59" t="s">
        <v>77</v>
      </c>
      <c r="D5" s="59" t="s">
        <v>78</v>
      </c>
      <c r="E5" s="59" t="s">
        <v>75</v>
      </c>
      <c r="F5" s="60" t="s">
        <v>79</v>
      </c>
    </row>
    <row r="6" spans="1:6" ht="12.75">
      <c r="A6" s="12" t="s">
        <v>24</v>
      </c>
      <c r="B6" s="7"/>
      <c r="C6" s="61">
        <f>'Planilha Original'!C68</f>
        <v>1616.9220000000003</v>
      </c>
      <c r="D6" s="61">
        <f>'Planilha Original'!D68</f>
        <v>50.52881250000001</v>
      </c>
      <c r="E6" s="62">
        <f>'Planilha Original'!E68</f>
        <v>157.9025390625</v>
      </c>
      <c r="F6" s="63">
        <f>'Planilha Original'!F68</f>
        <v>0.5637812744210801</v>
      </c>
    </row>
    <row r="7" spans="1:6" ht="12.75">
      <c r="A7" s="12" t="s">
        <v>44</v>
      </c>
      <c r="B7" s="7"/>
      <c r="C7" s="61">
        <f>'Planilha Original'!C69</f>
        <v>165.47189420061514</v>
      </c>
      <c r="D7" s="61">
        <f>'Planilha Original'!D69</f>
        <v>5.170996693769223</v>
      </c>
      <c r="E7" s="62">
        <f>'Planilha Original'!E69</f>
        <v>16.15936466802882</v>
      </c>
      <c r="F7" s="63">
        <f>'Planilha Original'!F69</f>
        <v>0.05769601464590927</v>
      </c>
    </row>
    <row r="8" spans="1:6" ht="12.75">
      <c r="A8" s="12" t="s">
        <v>67</v>
      </c>
      <c r="B8" s="3"/>
      <c r="C8" s="61">
        <f>'Planilha Original'!C70</f>
        <v>489.5644</v>
      </c>
      <c r="D8" s="61">
        <f>'Planilha Original'!D70</f>
        <v>15.2988875</v>
      </c>
      <c r="E8" s="62">
        <f>'Planilha Original'!E70</f>
        <v>47.809023437499995</v>
      </c>
      <c r="F8" s="63">
        <f>'Planilha Original'!F70</f>
        <v>0.17069916875593957</v>
      </c>
    </row>
    <row r="9" spans="1:6" ht="12.75">
      <c r="A9" s="12" t="s">
        <v>62</v>
      </c>
      <c r="B9" s="41"/>
      <c r="C9" s="61">
        <f>'Planilha Original'!C71</f>
        <v>452.26307749999995</v>
      </c>
      <c r="D9" s="61">
        <f>'Planilha Original'!D71</f>
        <v>14.133221171874998</v>
      </c>
      <c r="E9" s="62">
        <f>'Planilha Original'!E71</f>
        <v>44.16631616210937</v>
      </c>
      <c r="F9" s="63">
        <f>'Planilha Original'!F71</f>
        <v>0.1576931071545502</v>
      </c>
    </row>
    <row r="10" spans="1:6" ht="12.75">
      <c r="A10" s="12" t="s">
        <v>55</v>
      </c>
      <c r="B10" s="41"/>
      <c r="C10" s="61">
        <f>'Planilha Original'!C72</f>
        <v>76.52078341364324</v>
      </c>
      <c r="D10" s="61">
        <f>'Planilha Original'!D72</f>
        <v>2.3912744816763514</v>
      </c>
      <c r="E10" s="62">
        <f>'Planilha Original'!E72</f>
        <v>7.472732755238598</v>
      </c>
      <c r="F10" s="63">
        <f>'Planilha Original'!F72</f>
        <v>0.026680931295784967</v>
      </c>
    </row>
    <row r="11" spans="1:6" ht="13.5" thickBot="1">
      <c r="A11" s="12" t="s">
        <v>49</v>
      </c>
      <c r="B11" s="41"/>
      <c r="C11" s="61">
        <f>'Planilha Original'!C73</f>
        <v>67.25306459278156</v>
      </c>
      <c r="D11" s="61">
        <f>'Planilha Original'!D73</f>
        <v>2.1016582685244236</v>
      </c>
      <c r="E11" s="62">
        <f>'Planilha Original'!E73</f>
        <v>6.567682089138824</v>
      </c>
      <c r="F11" s="63">
        <f>'Planilha Original'!F73</f>
        <v>0.023449503726736102</v>
      </c>
    </row>
    <row r="12" spans="1:6" ht="13.5" thickBot="1">
      <c r="A12" s="83" t="s">
        <v>71</v>
      </c>
      <c r="B12" s="81"/>
      <c r="C12" s="84">
        <f>'Planilha Original'!C74</f>
        <v>2867.9952197070397</v>
      </c>
      <c r="D12" s="84">
        <f>'Planilha Original'!D74</f>
        <v>89.62485061584499</v>
      </c>
      <c r="E12" s="85">
        <f>'Planilha Original'!E74</f>
        <v>280.0776581745156</v>
      </c>
      <c r="F12" s="82">
        <f>'Planilha Original'!F74</f>
        <v>1</v>
      </c>
    </row>
    <row r="15" spans="1:2" ht="12.75">
      <c r="A15" s="7" t="s">
        <v>89</v>
      </c>
      <c r="B15" s="2"/>
    </row>
    <row r="16" ht="13.5" thickBot="1"/>
    <row r="17" spans="1:6" ht="14.25" thickBot="1">
      <c r="A17" s="57" t="s">
        <v>76</v>
      </c>
      <c r="B17" s="91"/>
      <c r="C17" s="59" t="s">
        <v>77</v>
      </c>
      <c r="D17" s="59" t="s">
        <v>78</v>
      </c>
      <c r="E17" s="59" t="s">
        <v>75</v>
      </c>
      <c r="F17" s="60" t="s">
        <v>79</v>
      </c>
    </row>
    <row r="18" spans="1:6" ht="12.75">
      <c r="A18" s="12" t="s">
        <v>24</v>
      </c>
      <c r="B18" s="12"/>
      <c r="C18" s="92">
        <f>'Planilha Modificada'!C74</f>
        <v>1291.807</v>
      </c>
      <c r="D18" s="92">
        <f>'Planilha Modificada'!D74</f>
        <v>40.36896875</v>
      </c>
      <c r="E18" s="93">
        <f>'Planilha Modificada'!E74</f>
        <v>126.15302734375</v>
      </c>
      <c r="F18" s="94">
        <f>'Planilha Modificada'!F74</f>
        <v>0.5053140157930771</v>
      </c>
    </row>
    <row r="19" spans="1:6" ht="12.75">
      <c r="A19" s="12" t="s">
        <v>44</v>
      </c>
      <c r="B19" s="12"/>
      <c r="C19" s="92">
        <f>'Planilha Modificada'!C75</f>
        <v>165.47189420061514</v>
      </c>
      <c r="D19" s="92">
        <f>'Planilha Modificada'!D75</f>
        <v>5.170996693769223</v>
      </c>
      <c r="E19" s="93">
        <f>'Planilha Modificada'!E75</f>
        <v>16.15936466802882</v>
      </c>
      <c r="F19" s="94">
        <f>'Planilha Modificada'!F75</f>
        <v>0.06472736822094943</v>
      </c>
    </row>
    <row r="20" spans="1:6" ht="12.75">
      <c r="A20" s="12" t="s">
        <v>67</v>
      </c>
      <c r="B20" s="1"/>
      <c r="C20" s="92">
        <f>'Planilha Modificada'!C76</f>
        <v>489.56</v>
      </c>
      <c r="D20" s="92">
        <f>'Planilha Modificada'!D76</f>
        <v>15.29875</v>
      </c>
      <c r="E20" s="93">
        <f>'Planilha Modificada'!E76</f>
        <v>47.80859375</v>
      </c>
      <c r="F20" s="94">
        <f>'Planilha Modificada'!F76</f>
        <v>0.19150037859499044</v>
      </c>
    </row>
    <row r="21" spans="1:6" ht="13.5">
      <c r="A21" s="12" t="s">
        <v>62</v>
      </c>
      <c r="B21" s="95"/>
      <c r="C21" s="92">
        <f>'Planilha Modificada'!C77</f>
        <v>452.26</v>
      </c>
      <c r="D21" s="92">
        <f>'Planilha Modificada'!D77</f>
        <v>14.133125</v>
      </c>
      <c r="E21" s="93">
        <f>'Planilha Modificada'!E77</f>
        <v>44.166015625</v>
      </c>
      <c r="F21" s="94">
        <f>'Planilha Modificada'!F77</f>
        <v>0.17690979905092405</v>
      </c>
    </row>
    <row r="22" spans="1:6" ht="13.5">
      <c r="A22" s="12" t="s">
        <v>55</v>
      </c>
      <c r="B22" s="95"/>
      <c r="C22" s="92">
        <f>'Planilha Modificada'!C78</f>
        <v>86.2570042517007</v>
      </c>
      <c r="D22" s="92">
        <f>'Planilha Modificada'!D78</f>
        <v>2.695531382865647</v>
      </c>
      <c r="E22" s="93">
        <f>'Planilha Modificada'!E78</f>
        <v>8.423535571455147</v>
      </c>
      <c r="F22" s="94">
        <f>'Planilha Modificada'!F78</f>
        <v>0.03374101023504859</v>
      </c>
    </row>
    <row r="23" spans="1:6" ht="14.25" thickBot="1">
      <c r="A23" s="12" t="s">
        <v>49</v>
      </c>
      <c r="B23" s="95"/>
      <c r="C23" s="92">
        <f>'Planilha Modificada'!C79</f>
        <v>71.08813362651459</v>
      </c>
      <c r="D23" s="92">
        <f>'Planilha Modificada'!D79</f>
        <v>2.221504175828581</v>
      </c>
      <c r="E23" s="93">
        <f>'Planilha Modificada'!E79</f>
        <v>6.9422005494643155</v>
      </c>
      <c r="F23" s="94">
        <f>'Planilha Modificada'!F79</f>
        <v>0.027807428105010246</v>
      </c>
    </row>
    <row r="24" spans="1:6" ht="13.5" thickBot="1">
      <c r="A24" s="83" t="s">
        <v>71</v>
      </c>
      <c r="B24" s="96"/>
      <c r="C24" s="97">
        <f>'Planilha Modificada'!C80</f>
        <v>2556.444032078831</v>
      </c>
      <c r="D24" s="97">
        <f>'Planilha Modificada'!D80</f>
        <v>79.88887600246346</v>
      </c>
      <c r="E24" s="98">
        <f>'Planilha Modificada'!E80</f>
        <v>249.6527375076983</v>
      </c>
      <c r="F24" s="99">
        <f>'Planilha Modificada'!F80</f>
        <v>1</v>
      </c>
    </row>
    <row r="27" ht="13.5" thickBot="1"/>
    <row r="28" spans="1:5" ht="13.5" thickBot="1">
      <c r="A28" s="90"/>
      <c r="B28" s="86" t="s">
        <v>91</v>
      </c>
      <c r="C28" s="86" t="s">
        <v>94</v>
      </c>
      <c r="D28" s="86" t="s">
        <v>95</v>
      </c>
      <c r="E28" s="87" t="s">
        <v>93</v>
      </c>
    </row>
    <row r="29" spans="1:5" ht="12.75">
      <c r="A29" s="88" t="s">
        <v>90</v>
      </c>
      <c r="B29" s="88">
        <v>66</v>
      </c>
      <c r="C29" s="88">
        <v>273.64</v>
      </c>
      <c r="D29" s="88">
        <v>660</v>
      </c>
      <c r="E29" s="88">
        <f>273.64*1000/660</f>
        <v>414.6060606060606</v>
      </c>
    </row>
    <row r="30" spans="1:5" ht="13.5" thickBot="1">
      <c r="A30" s="89" t="s">
        <v>92</v>
      </c>
      <c r="B30" s="89">
        <v>62</v>
      </c>
      <c r="C30" s="89">
        <v>243.36</v>
      </c>
      <c r="D30" s="89">
        <v>620</v>
      </c>
      <c r="E30" s="89">
        <f>243.36*1000/620</f>
        <v>392.51612903225805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Nussio</dc:creator>
  <cp:keywords/>
  <dc:description/>
  <cp:lastModifiedBy>PERFIL</cp:lastModifiedBy>
  <dcterms:created xsi:type="dcterms:W3CDTF">2004-12-10T02:30:26Z</dcterms:created>
  <dcterms:modified xsi:type="dcterms:W3CDTF">2015-01-30T17:57:21Z</dcterms:modified>
  <cp:category/>
  <cp:version/>
  <cp:contentType/>
  <cp:contentStatus/>
</cp:coreProperties>
</file>