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 activeTab="1"/>
  </bookViews>
  <sheets>
    <sheet name="Cana Original" sheetId="1" r:id="rId1"/>
    <sheet name="Capim-elefante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33" i="2"/>
  <c r="F132"/>
  <c r="D126"/>
  <c r="D94"/>
  <c r="D125"/>
  <c r="D93"/>
  <c r="F93" s="1"/>
  <c r="F95"/>
  <c r="D96"/>
  <c r="F96" s="1"/>
  <c r="F97" s="1"/>
  <c r="F94"/>
  <c r="D94" i="1"/>
  <c r="I94"/>
  <c r="H94"/>
  <c r="D81" i="2"/>
  <c r="A81"/>
  <c r="A80"/>
  <c r="F31"/>
  <c r="F69"/>
  <c r="F68"/>
  <c r="A61"/>
  <c r="F33"/>
  <c r="F30"/>
  <c r="E27" i="1"/>
  <c r="A130" i="2"/>
  <c r="F125"/>
  <c r="F78"/>
  <c r="F77"/>
  <c r="F76"/>
  <c r="F75"/>
  <c r="F74"/>
  <c r="F71"/>
  <c r="F70"/>
  <c r="F67"/>
  <c r="F66"/>
  <c r="F59"/>
  <c r="F58"/>
  <c r="F57"/>
  <c r="F56"/>
  <c r="F53"/>
  <c r="F52"/>
  <c r="F51"/>
  <c r="F50"/>
  <c r="F49"/>
  <c r="F48"/>
  <c r="F45"/>
  <c r="F44"/>
  <c r="F43"/>
  <c r="F42"/>
  <c r="F39"/>
  <c r="F38"/>
  <c r="F37"/>
  <c r="F36"/>
  <c r="F35"/>
  <c r="F34"/>
  <c r="F32"/>
  <c r="C20"/>
  <c r="D11"/>
  <c r="D10"/>
  <c r="C5"/>
  <c r="E27" s="1"/>
  <c r="F27" s="1"/>
  <c r="C5" i="1"/>
  <c r="F46" i="2" l="1"/>
  <c r="F54"/>
  <c r="F60"/>
  <c r="F72"/>
  <c r="F79"/>
  <c r="F40"/>
  <c r="C22"/>
  <c r="C21"/>
  <c r="C23" s="1"/>
  <c r="C25" s="1"/>
  <c r="A131" i="1"/>
  <c r="F126"/>
  <c r="D87"/>
  <c r="F87" s="1"/>
  <c r="F79"/>
  <c r="F78"/>
  <c r="F77"/>
  <c r="F76"/>
  <c r="F75"/>
  <c r="F74"/>
  <c r="F80" s="1"/>
  <c r="F71"/>
  <c r="F70"/>
  <c r="F69"/>
  <c r="F68"/>
  <c r="F67"/>
  <c r="F66"/>
  <c r="F59"/>
  <c r="F58"/>
  <c r="F57"/>
  <c r="F56"/>
  <c r="F60" s="1"/>
  <c r="F53"/>
  <c r="F52"/>
  <c r="F51"/>
  <c r="F50"/>
  <c r="F49"/>
  <c r="F48"/>
  <c r="F54" s="1"/>
  <c r="F45"/>
  <c r="F44"/>
  <c r="F43"/>
  <c r="F42"/>
  <c r="F46" s="1"/>
  <c r="F39"/>
  <c r="F38"/>
  <c r="F37"/>
  <c r="F36"/>
  <c r="F35"/>
  <c r="F34"/>
  <c r="F33"/>
  <c r="F32"/>
  <c r="F31"/>
  <c r="F30"/>
  <c r="F27"/>
  <c r="C22"/>
  <c r="C20"/>
  <c r="C21" s="1"/>
  <c r="C23" s="1"/>
  <c r="C25" s="1"/>
  <c r="D11"/>
  <c r="D10"/>
  <c r="F80" i="2" l="1"/>
  <c r="F81" s="1"/>
  <c r="F61"/>
  <c r="F101" s="1"/>
  <c r="F72" i="1"/>
  <c r="F40"/>
  <c r="C24" i="2"/>
  <c r="F87"/>
  <c r="F86"/>
  <c r="F128" i="1"/>
  <c r="F127"/>
  <c r="F81"/>
  <c r="F82" s="1"/>
  <c r="F61"/>
  <c r="C24"/>
  <c r="F94"/>
  <c r="D96"/>
  <c r="D88"/>
  <c r="F88" s="1"/>
  <c r="F89" s="1"/>
  <c r="D95"/>
  <c r="F95" s="1"/>
  <c r="F129" l="1"/>
  <c r="F136" s="1"/>
  <c r="F143" s="1"/>
  <c r="F146" i="2"/>
  <c r="F88"/>
  <c r="F134" s="1"/>
  <c r="F103" i="1"/>
  <c r="F134"/>
  <c r="F139" i="2"/>
  <c r="D127"/>
  <c r="F127" s="1"/>
  <c r="F126"/>
  <c r="F117"/>
  <c r="F109"/>
  <c r="F135" i="1"/>
  <c r="F104"/>
  <c r="F150"/>
  <c r="D97"/>
  <c r="F97" s="1"/>
  <c r="F96"/>
  <c r="F98" s="1"/>
  <c r="F105" s="1"/>
  <c r="F102"/>
  <c r="F133"/>
  <c r="F147" i="2" l="1"/>
  <c r="F140"/>
  <c r="F102"/>
  <c r="F103"/>
  <c r="F119" s="1"/>
  <c r="F104"/>
  <c r="F112" s="1"/>
  <c r="F128"/>
  <c r="F135" s="1"/>
  <c r="F149" s="1"/>
  <c r="F141" i="1"/>
  <c r="F148"/>
  <c r="F119"/>
  <c r="F111"/>
  <c r="F141" i="2"/>
  <c r="F148"/>
  <c r="F113" i="1"/>
  <c r="F121"/>
  <c r="F147"/>
  <c r="F140"/>
  <c r="F137"/>
  <c r="F138" s="1"/>
  <c r="F110"/>
  <c r="F106"/>
  <c r="F107" s="1"/>
  <c r="F118"/>
  <c r="F120"/>
  <c r="F112"/>
  <c r="F149"/>
  <c r="F142"/>
  <c r="F118" i="2" l="1"/>
  <c r="F110"/>
  <c r="F111"/>
  <c r="F105"/>
  <c r="F106" s="1"/>
  <c r="F120"/>
  <c r="F121" s="1"/>
  <c r="F150"/>
  <c r="F142"/>
  <c r="F143" s="1"/>
  <c r="F136"/>
  <c r="F137" s="1"/>
  <c r="F122" i="1"/>
  <c r="F144"/>
  <c r="F151"/>
  <c r="F114"/>
  <c r="F113" i="2" l="1"/>
</calcChain>
</file>

<file path=xl/sharedStrings.xml><?xml version="1.0" encoding="utf-8"?>
<sst xmlns="http://schemas.openxmlformats.org/spreadsheetml/2006/main" count="418" uniqueCount="131">
  <si>
    <t>Custo de Produção:</t>
  </si>
  <si>
    <t>CANA DE AÇÚCAR</t>
  </si>
  <si>
    <t>Objetivo:</t>
  </si>
  <si>
    <t>Produção de forragem</t>
  </si>
  <si>
    <t>Época de Plantio:</t>
  </si>
  <si>
    <t xml:space="preserve">Data do Levantamento: </t>
  </si>
  <si>
    <t>Moeda:</t>
  </si>
  <si>
    <t>Real</t>
  </si>
  <si>
    <t>INFORMAÇÕES GERAIS</t>
  </si>
  <si>
    <t>Produção estimada (cana planta - MV):</t>
  </si>
  <si>
    <t>Produção estimada (cana soca - MV):</t>
  </si>
  <si>
    <t>Produção estimada (cana planta - MS):</t>
  </si>
  <si>
    <t>Produção estimada (cana soca - MS):</t>
  </si>
  <si>
    <t>Número de cortes (ciclo de 4 anos):</t>
  </si>
  <si>
    <t>Rendimento do corte de cana:</t>
  </si>
  <si>
    <t>Quant. Uréia adicionada à cana picada:</t>
  </si>
  <si>
    <t>Quant. Sulfato de Amônia adicionada à cana picada:</t>
  </si>
  <si>
    <t>Porcentagem de MS da cana:</t>
  </si>
  <si>
    <t>Perdas estimadas (colheita)</t>
  </si>
  <si>
    <t>Perdas estimadas (cocho)</t>
  </si>
  <si>
    <t>Área plantada</t>
  </si>
  <si>
    <t>PRODUÇÃO TOTAL (MV)</t>
  </si>
  <si>
    <t>t/ciclo</t>
  </si>
  <si>
    <t>PRODUÇÃO TOTAL (MS)</t>
  </si>
  <si>
    <t>PRODUÇÃO TOTAL ÚTIL  na colheita (MV)</t>
  </si>
  <si>
    <t>PRODUÇÃO TOTAL ÚTIL na colheita (MS)</t>
  </si>
  <si>
    <t>PRODUÇÃO TOTAL ÚTIL  no cocho (MV)</t>
  </si>
  <si>
    <t>PRODUÇÃO TOTAL ÚTIL na cocho (MS)</t>
  </si>
  <si>
    <t>CUSTO DE PRODUÇÃO - CANA PLANTA</t>
  </si>
  <si>
    <t>INSUMOS</t>
  </si>
  <si>
    <t>UNIDADE</t>
  </si>
  <si>
    <t>QUAN-</t>
  </si>
  <si>
    <t>PREÇO</t>
  </si>
  <si>
    <t>TIDADE</t>
  </si>
  <si>
    <t>TOTAL</t>
  </si>
  <si>
    <t>04-20-20Plantio+B+Cu+Zn</t>
  </si>
  <si>
    <t>t</t>
  </si>
  <si>
    <t>Adubo plantio (04-20-20)</t>
  </si>
  <si>
    <t>Adubo cobertura (KCl)</t>
  </si>
  <si>
    <t>Calcário dolomítico</t>
  </si>
  <si>
    <t>Gesso</t>
  </si>
  <si>
    <t>20-0-20 (1 cobertura)</t>
  </si>
  <si>
    <t>ton</t>
  </si>
  <si>
    <t>Mudas</t>
  </si>
  <si>
    <t>=</t>
  </si>
  <si>
    <t>Herbicida (VELPAR-K)</t>
  </si>
  <si>
    <t>Análise de solo</t>
  </si>
  <si>
    <t>ud</t>
  </si>
  <si>
    <t xml:space="preserve">Formicida </t>
  </si>
  <si>
    <t>kg</t>
  </si>
  <si>
    <t>SUBTOTAL</t>
  </si>
  <si>
    <t>PREPARO DO SOLO</t>
  </si>
  <si>
    <t>calagem</t>
  </si>
  <si>
    <t>h/ha</t>
  </si>
  <si>
    <t>aração</t>
  </si>
  <si>
    <t>gradeação (grade niveladora - 2x)</t>
  </si>
  <si>
    <t>Gessagem</t>
  </si>
  <si>
    <t>PLANTIO</t>
  </si>
  <si>
    <t>Sulcação e adubação</t>
  </si>
  <si>
    <t>Distribuição de mudas</t>
  </si>
  <si>
    <t>Distribuição de mudas (carreta)</t>
  </si>
  <si>
    <t>Picagem de mudas</t>
  </si>
  <si>
    <t>Cobertura mecânica de mudas</t>
  </si>
  <si>
    <t>Repasse cobertura de mudas</t>
  </si>
  <si>
    <t>TRATOS CULTURAIS</t>
  </si>
  <si>
    <t>Aplicação de herbicida</t>
  </si>
  <si>
    <t>Capina mecânica</t>
  </si>
  <si>
    <t>Aplicação de formicida</t>
  </si>
  <si>
    <t>Transporte interno</t>
  </si>
  <si>
    <t>CUSTO DE PRODUÇÃO CANA PLANTA</t>
  </si>
  <si>
    <t>$/ha</t>
  </si>
  <si>
    <t>CUSTO DE PRODUÇÃO - CANA SOCA</t>
  </si>
  <si>
    <t>Adubo (20-05-20)</t>
  </si>
  <si>
    <t>Adubo (20-05-30)</t>
  </si>
  <si>
    <t>Herbicida (Laço)</t>
  </si>
  <si>
    <t>l</t>
  </si>
  <si>
    <t>Formicida (MIREX)</t>
  </si>
  <si>
    <t>Aplicação de Calcario</t>
  </si>
  <si>
    <t>Aplicação de Gesso</t>
  </si>
  <si>
    <t>CUSTO DE PRODUÇÃO CANA SOCA</t>
  </si>
  <si>
    <t>R$/ha/ano</t>
  </si>
  <si>
    <t>ADITIVAÇÃO</t>
  </si>
  <si>
    <t>Uréia</t>
  </si>
  <si>
    <t>Sulfato de amônia (0,1% da M.O.)</t>
  </si>
  <si>
    <t>CUSTO DE ADITIVAÇÃO</t>
  </si>
  <si>
    <t>$/4 cortes</t>
  </si>
  <si>
    <t>Alternativa 1: Convencional (Corte manual no campo e picagem estacionária)</t>
  </si>
  <si>
    <t>COLHEITA/PICAGEM</t>
  </si>
  <si>
    <t>ETAPAS</t>
  </si>
  <si>
    <t>Corte manual</t>
  </si>
  <si>
    <t>Picagem estacionária</t>
  </si>
  <si>
    <t>Transporte e distribuição</t>
  </si>
  <si>
    <t>Distribuição (mão-de-obra)</t>
  </si>
  <si>
    <t xml:space="preserve">CUSTO DE COLHEITA/PICAGEM </t>
  </si>
  <si>
    <t>R$/ 4 cortes</t>
  </si>
  <si>
    <t>CUSTOS TOTAIS PARA 4 cortes</t>
  </si>
  <si>
    <t>ITENS R$/ ha</t>
  </si>
  <si>
    <t>Cana planta (Formação)</t>
  </si>
  <si>
    <t>Cana soca (Todos os cortes)</t>
  </si>
  <si>
    <t>Aditivação (Todos os cortes)</t>
  </si>
  <si>
    <t xml:space="preserve">Colheita, transporte e distribuição </t>
  </si>
  <si>
    <t>TOTAL nos 4 anos</t>
  </si>
  <si>
    <t>Custo médio anual</t>
  </si>
  <si>
    <t>ITENS R$/ton de MV</t>
  </si>
  <si>
    <t>ITENS R$/ton de MS</t>
  </si>
  <si>
    <t>Alternativa 2: Mecanizada (Colheita e picagem mecanizada)</t>
  </si>
  <si>
    <t>Corte e picagem mecanizados</t>
  </si>
  <si>
    <t>R$/4 cortes</t>
  </si>
  <si>
    <t>ITENS</t>
  </si>
  <si>
    <t>TOTAL POR CORTE</t>
  </si>
  <si>
    <t>Tabela 1. Estimativa do custo de produção de cana-de açúcar como volumoso suplementar</t>
  </si>
  <si>
    <t>Tabela 2. Estimativa do custo de produção de capim-elefante como volumoso suplementar</t>
  </si>
  <si>
    <t>Capim Elefante</t>
  </si>
  <si>
    <t>Produção estimada (1° corte - MV):</t>
  </si>
  <si>
    <t>Produção estimada (Demais cortes - MV):</t>
  </si>
  <si>
    <t>Produção estimada (1° corte - MS):</t>
  </si>
  <si>
    <t>Produção estimada (Demais cortes - MS):</t>
  </si>
  <si>
    <t>Rendimento do corte do capim:</t>
  </si>
  <si>
    <t>Quant. Uréia adicionada ao capim picado:</t>
  </si>
  <si>
    <t>Quant. Sulfato de Amônia adicionada ao capim picado:</t>
  </si>
  <si>
    <t>Porcentagem de MS do capim:</t>
  </si>
  <si>
    <t>coplacana</t>
  </si>
  <si>
    <t>Coplacana</t>
  </si>
  <si>
    <t>CUSTO DE PRODUÇÃO - CAPINEIRA</t>
  </si>
  <si>
    <t>Uréia cobertura (N)</t>
  </si>
  <si>
    <t>CUSTO DE PRODUÇÃO DE CORTES SUBSEQUÊNTES</t>
  </si>
  <si>
    <t>Super Símples</t>
  </si>
  <si>
    <t>Micronutrientes (FTE BR 10)</t>
  </si>
  <si>
    <t>Herbicida</t>
  </si>
  <si>
    <t>Capineira (Formação)</t>
  </si>
  <si>
    <t>Capineira (Todos os cortes)</t>
  </si>
</sst>
</file>

<file path=xl/styles.xml><?xml version="1.0" encoding="utf-8"?>
<styleSheet xmlns="http://schemas.openxmlformats.org/spreadsheetml/2006/main">
  <numFmts count="9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(&quot;R$ &quot;* #,##0.00_);_(&quot;R$ &quot;* \(#,##0.00\);_(&quot;R$ &quot;* &quot;-&quot;??_);_(@_)"/>
    <numFmt numFmtId="167" formatCode="_(* #,##0_);_(* \(#,##0\);_(* &quot;-&quot;??_);_(@_)"/>
    <numFmt numFmtId="168" formatCode="#,##0.0"/>
    <numFmt numFmtId="169" formatCode="0.0"/>
    <numFmt numFmtId="170" formatCode="&quot;$/ha/&quot;0\ &quot;socas&quot;"/>
    <numFmt numFmtId="171" formatCode="#,##0.000"/>
    <numFmt numFmtId="172" formatCode="&quot;$/ha/&quot;0\ &quot;cortes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5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164" fontId="6" fillId="0" borderId="0" xfId="2" applyFont="1" applyFill="1"/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2" xfId="0" applyFont="1" applyFill="1" applyBorder="1"/>
    <xf numFmtId="0" fontId="6" fillId="0" borderId="1" xfId="3" applyFont="1" applyFill="1" applyAlignment="1">
      <alignment horizontal="center"/>
    </xf>
    <xf numFmtId="0" fontId="7" fillId="0" borderId="2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10" fontId="6" fillId="0" borderId="0" xfId="0" applyNumberFormat="1" applyFont="1" applyFill="1"/>
    <xf numFmtId="9" fontId="6" fillId="0" borderId="0" xfId="0" applyNumberFormat="1" applyFont="1" applyFill="1"/>
    <xf numFmtId="167" fontId="6" fillId="0" borderId="0" xfId="1" applyNumberFormat="1" applyFont="1" applyFill="1"/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164" fontId="4" fillId="3" borderId="2" xfId="2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6" fillId="0" borderId="3" xfId="0" applyFont="1" applyFill="1" applyBorder="1"/>
    <xf numFmtId="164" fontId="4" fillId="3" borderId="3" xfId="2" applyFont="1" applyFill="1" applyBorder="1" applyAlignment="1">
      <alignment horizontal="center"/>
    </xf>
    <xf numFmtId="164" fontId="6" fillId="3" borderId="0" xfId="2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168" fontId="6" fillId="0" borderId="4" xfId="0" applyNumberFormat="1" applyFont="1" applyFill="1" applyBorder="1" applyAlignment="1">
      <alignment horizontal="center"/>
    </xf>
    <xf numFmtId="164" fontId="6" fillId="0" borderId="4" xfId="2" applyFont="1" applyFill="1" applyBorder="1"/>
    <xf numFmtId="164" fontId="4" fillId="3" borderId="4" xfId="2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64" fontId="6" fillId="0" borderId="5" xfId="2" applyFont="1" applyFill="1" applyBorder="1"/>
    <xf numFmtId="164" fontId="6" fillId="3" borderId="5" xfId="2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164" fontId="6" fillId="0" borderId="0" xfId="2" applyFont="1"/>
    <xf numFmtId="0" fontId="6" fillId="0" borderId="3" xfId="0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 horizontal="center"/>
    </xf>
    <xf numFmtId="164" fontId="6" fillId="0" borderId="3" xfId="2" applyFont="1" applyFill="1" applyBorder="1"/>
    <xf numFmtId="168" fontId="4" fillId="0" borderId="0" xfId="0" applyNumberFormat="1" applyFont="1" applyFill="1" applyBorder="1" applyAlignment="1">
      <alignment horizontal="center"/>
    </xf>
    <xf numFmtId="164" fontId="4" fillId="3" borderId="0" xfId="2" applyFont="1" applyFill="1" applyAlignment="1">
      <alignment horizontal="center"/>
    </xf>
    <xf numFmtId="164" fontId="6" fillId="3" borderId="3" xfId="2" applyFont="1" applyFill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168" fontId="4" fillId="0" borderId="4" xfId="0" applyNumberFormat="1" applyFont="1" applyFill="1" applyBorder="1" applyAlignment="1">
      <alignment horizontal="center"/>
    </xf>
    <xf numFmtId="164" fontId="6" fillId="3" borderId="4" xfId="2" applyFont="1" applyFill="1" applyBorder="1" applyAlignment="1">
      <alignment horizontal="center"/>
    </xf>
    <xf numFmtId="0" fontId="4" fillId="0" borderId="5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4" fontId="6" fillId="0" borderId="7" xfId="2" applyFont="1" applyFill="1" applyBorder="1"/>
    <xf numFmtId="164" fontId="6" fillId="3" borderId="7" xfId="2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64" fontId="8" fillId="0" borderId="0" xfId="2" applyFont="1"/>
    <xf numFmtId="164" fontId="8" fillId="0" borderId="3" xfId="2" applyFont="1" applyBorder="1"/>
    <xf numFmtId="0" fontId="10" fillId="0" borderId="0" xfId="0" applyFont="1" applyFill="1"/>
    <xf numFmtId="168" fontId="4" fillId="0" borderId="5" xfId="0" applyNumberFormat="1" applyFont="1" applyFill="1" applyBorder="1" applyAlignment="1">
      <alignment horizontal="center"/>
    </xf>
    <xf numFmtId="164" fontId="6" fillId="0" borderId="3" xfId="2" applyFont="1" applyBorder="1"/>
    <xf numFmtId="169" fontId="6" fillId="0" borderId="0" xfId="0" applyNumberFormat="1" applyFont="1" applyFill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164" fontId="4" fillId="2" borderId="2" xfId="2" applyFont="1" applyFill="1" applyBorder="1" applyAlignment="1">
      <alignment horizontal="center"/>
    </xf>
    <xf numFmtId="4" fontId="6" fillId="2" borderId="6" xfId="0" applyNumberFormat="1" applyFont="1" applyFill="1" applyBorder="1"/>
    <xf numFmtId="4" fontId="6" fillId="2" borderId="6" xfId="0" applyNumberFormat="1" applyFont="1" applyFill="1" applyBorder="1" applyAlignment="1">
      <alignment horizontal="center"/>
    </xf>
    <xf numFmtId="164" fontId="6" fillId="2" borderId="6" xfId="2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6" fillId="2" borderId="0" xfId="2" applyFont="1" applyFill="1"/>
    <xf numFmtId="164" fontId="6" fillId="2" borderId="0" xfId="2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164" fontId="6" fillId="2" borderId="3" xfId="2" applyFont="1" applyFill="1" applyBorder="1"/>
    <xf numFmtId="164" fontId="6" fillId="2" borderId="3" xfId="2" applyFont="1" applyFill="1" applyBorder="1" applyAlignment="1">
      <alignment horizontal="center"/>
    </xf>
    <xf numFmtId="0" fontId="11" fillId="2" borderId="8" xfId="0" applyFont="1" applyFill="1" applyBorder="1"/>
    <xf numFmtId="0" fontId="6" fillId="2" borderId="8" xfId="0" applyFont="1" applyFill="1" applyBorder="1"/>
    <xf numFmtId="0" fontId="6" fillId="2" borderId="8" xfId="0" applyFont="1" applyFill="1" applyBorder="1" applyAlignment="1">
      <alignment horizontal="center"/>
    </xf>
    <xf numFmtId="164" fontId="6" fillId="2" borderId="8" xfId="2" applyFont="1" applyFill="1" applyBorder="1"/>
    <xf numFmtId="164" fontId="4" fillId="2" borderId="8" xfId="2" applyFont="1" applyFill="1" applyBorder="1" applyAlignment="1">
      <alignment horizont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2" applyFont="1" applyFill="1" applyBorder="1"/>
    <xf numFmtId="166" fontId="4" fillId="2" borderId="0" xfId="2" applyNumberFormat="1" applyFont="1" applyFill="1" applyBorder="1" applyAlignment="1">
      <alignment horizontal="center"/>
    </xf>
    <xf numFmtId="164" fontId="4" fillId="2" borderId="0" xfId="2" applyFont="1" applyFill="1" applyBorder="1" applyAlignment="1">
      <alignment horizontal="center"/>
    </xf>
    <xf numFmtId="164" fontId="6" fillId="2" borderId="7" xfId="2" applyFont="1" applyFill="1" applyBorder="1"/>
    <xf numFmtId="0" fontId="4" fillId="2" borderId="6" xfId="0" applyFont="1" applyFill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horizontal="center"/>
    </xf>
    <xf numFmtId="164" fontId="6" fillId="2" borderId="6" xfId="2" applyFont="1" applyFill="1" applyBorder="1"/>
    <xf numFmtId="166" fontId="6" fillId="2" borderId="0" xfId="2" applyNumberFormat="1" applyFont="1" applyFill="1" applyBorder="1" applyAlignment="1">
      <alignment horizontal="center"/>
    </xf>
    <xf numFmtId="0" fontId="4" fillId="2" borderId="3" xfId="0" applyFont="1" applyFill="1" applyBorder="1"/>
    <xf numFmtId="0" fontId="11" fillId="2" borderId="0" xfId="0" applyFont="1" applyFill="1"/>
    <xf numFmtId="164" fontId="4" fillId="2" borderId="0" xfId="2" applyFont="1" applyFill="1"/>
    <xf numFmtId="164" fontId="0" fillId="0" borderId="0" xfId="2" applyFont="1" applyFill="1"/>
    <xf numFmtId="1" fontId="4" fillId="0" borderId="2" xfId="0" applyNumberFormat="1" applyFont="1" applyFill="1" applyBorder="1" applyAlignment="1">
      <alignment horizontal="center"/>
    </xf>
    <xf numFmtId="164" fontId="4" fillId="3" borderId="0" xfId="2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6" fillId="2" borderId="9" xfId="0" applyFont="1" applyFill="1" applyBorder="1"/>
    <xf numFmtId="0" fontId="6" fillId="2" borderId="9" xfId="0" applyFont="1" applyFill="1" applyBorder="1" applyAlignment="1">
      <alignment horizontal="center"/>
    </xf>
    <xf numFmtId="164" fontId="6" fillId="2" borderId="9" xfId="2" applyFont="1" applyFill="1" applyBorder="1"/>
    <xf numFmtId="164" fontId="4" fillId="2" borderId="3" xfId="2" applyFont="1" applyFill="1" applyBorder="1"/>
    <xf numFmtId="166" fontId="6" fillId="2" borderId="0" xfId="2" applyNumberFormat="1" applyFont="1" applyFill="1" applyBorder="1"/>
    <xf numFmtId="164" fontId="0" fillId="0" borderId="0" xfId="0" applyNumberFormat="1"/>
    <xf numFmtId="170" fontId="4" fillId="0" borderId="0" xfId="0" applyNumberFormat="1" applyFont="1" applyFill="1" applyBorder="1" applyAlignment="1">
      <alignment horizontal="center"/>
    </xf>
    <xf numFmtId="165" fontId="0" fillId="0" borderId="0" xfId="0" applyNumberFormat="1"/>
    <xf numFmtId="164" fontId="6" fillId="0" borderId="0" xfId="2" applyFont="1" applyFill="1" applyBorder="1"/>
    <xf numFmtId="164" fontId="6" fillId="0" borderId="0" xfId="2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3" fillId="0" borderId="0" xfId="0" applyFont="1"/>
    <xf numFmtId="164" fontId="14" fillId="0" borderId="0" xfId="2" applyFont="1" applyFill="1"/>
    <xf numFmtId="17" fontId="15" fillId="4" borderId="3" xfId="0" applyNumberFormat="1" applyFont="1" applyFill="1" applyBorder="1" applyAlignment="1">
      <alignment horizontal="center"/>
    </xf>
    <xf numFmtId="164" fontId="13" fillId="0" borderId="0" xfId="2" applyFont="1" applyFill="1"/>
    <xf numFmtId="4" fontId="6" fillId="0" borderId="0" xfId="0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4" fontId="4" fillId="2" borderId="6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Separador de milhares" xfId="1" builtinId="3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showGridLines="0" workbookViewId="0">
      <selection activeCell="A42" sqref="A42"/>
    </sheetView>
  </sheetViews>
  <sheetFormatPr defaultRowHeight="15"/>
  <cols>
    <col min="1" max="1" width="21.85546875" customWidth="1"/>
    <col min="2" max="2" width="19.42578125" customWidth="1"/>
    <col min="3" max="3" width="13.42578125" customWidth="1"/>
    <col min="4" max="4" width="15.85546875" customWidth="1"/>
    <col min="5" max="5" width="11" customWidth="1"/>
    <col min="6" max="6" width="14.42578125" customWidth="1"/>
    <col min="8" max="8" width="12.140625" bestFit="1" customWidth="1"/>
    <col min="257" max="257" width="21.85546875" customWidth="1"/>
    <col min="258" max="258" width="19.42578125" customWidth="1"/>
    <col min="259" max="259" width="13.42578125" customWidth="1"/>
    <col min="260" max="260" width="15.85546875" customWidth="1"/>
    <col min="261" max="261" width="11" customWidth="1"/>
    <col min="262" max="262" width="14.42578125" customWidth="1"/>
    <col min="513" max="513" width="21.85546875" customWidth="1"/>
    <col min="514" max="514" width="19.42578125" customWidth="1"/>
    <col min="515" max="515" width="13.42578125" customWidth="1"/>
    <col min="516" max="516" width="15.85546875" customWidth="1"/>
    <col min="517" max="517" width="11" customWidth="1"/>
    <col min="518" max="518" width="14.42578125" customWidth="1"/>
    <col min="769" max="769" width="21.85546875" customWidth="1"/>
    <col min="770" max="770" width="19.42578125" customWidth="1"/>
    <col min="771" max="771" width="13.42578125" customWidth="1"/>
    <col min="772" max="772" width="15.85546875" customWidth="1"/>
    <col min="773" max="773" width="11" customWidth="1"/>
    <col min="774" max="774" width="14.42578125" customWidth="1"/>
    <col min="1025" max="1025" width="21.85546875" customWidth="1"/>
    <col min="1026" max="1026" width="19.42578125" customWidth="1"/>
    <col min="1027" max="1027" width="13.42578125" customWidth="1"/>
    <col min="1028" max="1028" width="15.85546875" customWidth="1"/>
    <col min="1029" max="1029" width="11" customWidth="1"/>
    <col min="1030" max="1030" width="14.42578125" customWidth="1"/>
    <col min="1281" max="1281" width="21.85546875" customWidth="1"/>
    <col min="1282" max="1282" width="19.42578125" customWidth="1"/>
    <col min="1283" max="1283" width="13.42578125" customWidth="1"/>
    <col min="1284" max="1284" width="15.85546875" customWidth="1"/>
    <col min="1285" max="1285" width="11" customWidth="1"/>
    <col min="1286" max="1286" width="14.42578125" customWidth="1"/>
    <col min="1537" max="1537" width="21.85546875" customWidth="1"/>
    <col min="1538" max="1538" width="19.42578125" customWidth="1"/>
    <col min="1539" max="1539" width="13.42578125" customWidth="1"/>
    <col min="1540" max="1540" width="15.85546875" customWidth="1"/>
    <col min="1541" max="1541" width="11" customWidth="1"/>
    <col min="1542" max="1542" width="14.42578125" customWidth="1"/>
    <col min="1793" max="1793" width="21.85546875" customWidth="1"/>
    <col min="1794" max="1794" width="19.42578125" customWidth="1"/>
    <col min="1795" max="1795" width="13.42578125" customWidth="1"/>
    <col min="1796" max="1796" width="15.85546875" customWidth="1"/>
    <col min="1797" max="1797" width="11" customWidth="1"/>
    <col min="1798" max="1798" width="14.42578125" customWidth="1"/>
    <col min="2049" max="2049" width="21.85546875" customWidth="1"/>
    <col min="2050" max="2050" width="19.42578125" customWidth="1"/>
    <col min="2051" max="2051" width="13.42578125" customWidth="1"/>
    <col min="2052" max="2052" width="15.85546875" customWidth="1"/>
    <col min="2053" max="2053" width="11" customWidth="1"/>
    <col min="2054" max="2054" width="14.42578125" customWidth="1"/>
    <col min="2305" max="2305" width="21.85546875" customWidth="1"/>
    <col min="2306" max="2306" width="19.42578125" customWidth="1"/>
    <col min="2307" max="2307" width="13.42578125" customWidth="1"/>
    <col min="2308" max="2308" width="15.85546875" customWidth="1"/>
    <col min="2309" max="2309" width="11" customWidth="1"/>
    <col min="2310" max="2310" width="14.42578125" customWidth="1"/>
    <col min="2561" max="2561" width="21.85546875" customWidth="1"/>
    <col min="2562" max="2562" width="19.42578125" customWidth="1"/>
    <col min="2563" max="2563" width="13.42578125" customWidth="1"/>
    <col min="2564" max="2564" width="15.85546875" customWidth="1"/>
    <col min="2565" max="2565" width="11" customWidth="1"/>
    <col min="2566" max="2566" width="14.42578125" customWidth="1"/>
    <col min="2817" max="2817" width="21.85546875" customWidth="1"/>
    <col min="2818" max="2818" width="19.42578125" customWidth="1"/>
    <col min="2819" max="2819" width="13.42578125" customWidth="1"/>
    <col min="2820" max="2820" width="15.85546875" customWidth="1"/>
    <col min="2821" max="2821" width="11" customWidth="1"/>
    <col min="2822" max="2822" width="14.42578125" customWidth="1"/>
    <col min="3073" max="3073" width="21.85546875" customWidth="1"/>
    <col min="3074" max="3074" width="19.42578125" customWidth="1"/>
    <col min="3075" max="3075" width="13.42578125" customWidth="1"/>
    <col min="3076" max="3076" width="15.85546875" customWidth="1"/>
    <col min="3077" max="3077" width="11" customWidth="1"/>
    <col min="3078" max="3078" width="14.42578125" customWidth="1"/>
    <col min="3329" max="3329" width="21.85546875" customWidth="1"/>
    <col min="3330" max="3330" width="19.42578125" customWidth="1"/>
    <col min="3331" max="3331" width="13.42578125" customWidth="1"/>
    <col min="3332" max="3332" width="15.85546875" customWidth="1"/>
    <col min="3333" max="3333" width="11" customWidth="1"/>
    <col min="3334" max="3334" width="14.42578125" customWidth="1"/>
    <col min="3585" max="3585" width="21.85546875" customWidth="1"/>
    <col min="3586" max="3586" width="19.42578125" customWidth="1"/>
    <col min="3587" max="3587" width="13.42578125" customWidth="1"/>
    <col min="3588" max="3588" width="15.85546875" customWidth="1"/>
    <col min="3589" max="3589" width="11" customWidth="1"/>
    <col min="3590" max="3590" width="14.42578125" customWidth="1"/>
    <col min="3841" max="3841" width="21.85546875" customWidth="1"/>
    <col min="3842" max="3842" width="19.42578125" customWidth="1"/>
    <col min="3843" max="3843" width="13.42578125" customWidth="1"/>
    <col min="3844" max="3844" width="15.85546875" customWidth="1"/>
    <col min="3845" max="3845" width="11" customWidth="1"/>
    <col min="3846" max="3846" width="14.42578125" customWidth="1"/>
    <col min="4097" max="4097" width="21.85546875" customWidth="1"/>
    <col min="4098" max="4098" width="19.42578125" customWidth="1"/>
    <col min="4099" max="4099" width="13.42578125" customWidth="1"/>
    <col min="4100" max="4100" width="15.85546875" customWidth="1"/>
    <col min="4101" max="4101" width="11" customWidth="1"/>
    <col min="4102" max="4102" width="14.42578125" customWidth="1"/>
    <col min="4353" max="4353" width="21.85546875" customWidth="1"/>
    <col min="4354" max="4354" width="19.42578125" customWidth="1"/>
    <col min="4355" max="4355" width="13.42578125" customWidth="1"/>
    <col min="4356" max="4356" width="15.85546875" customWidth="1"/>
    <col min="4357" max="4357" width="11" customWidth="1"/>
    <col min="4358" max="4358" width="14.42578125" customWidth="1"/>
    <col min="4609" max="4609" width="21.85546875" customWidth="1"/>
    <col min="4610" max="4610" width="19.42578125" customWidth="1"/>
    <col min="4611" max="4611" width="13.42578125" customWidth="1"/>
    <col min="4612" max="4612" width="15.85546875" customWidth="1"/>
    <col min="4613" max="4613" width="11" customWidth="1"/>
    <col min="4614" max="4614" width="14.42578125" customWidth="1"/>
    <col min="4865" max="4865" width="21.85546875" customWidth="1"/>
    <col min="4866" max="4866" width="19.42578125" customWidth="1"/>
    <col min="4867" max="4867" width="13.42578125" customWidth="1"/>
    <col min="4868" max="4868" width="15.85546875" customWidth="1"/>
    <col min="4869" max="4869" width="11" customWidth="1"/>
    <col min="4870" max="4870" width="14.42578125" customWidth="1"/>
    <col min="5121" max="5121" width="21.85546875" customWidth="1"/>
    <col min="5122" max="5122" width="19.42578125" customWidth="1"/>
    <col min="5123" max="5123" width="13.42578125" customWidth="1"/>
    <col min="5124" max="5124" width="15.85546875" customWidth="1"/>
    <col min="5125" max="5125" width="11" customWidth="1"/>
    <col min="5126" max="5126" width="14.42578125" customWidth="1"/>
    <col min="5377" max="5377" width="21.85546875" customWidth="1"/>
    <col min="5378" max="5378" width="19.42578125" customWidth="1"/>
    <col min="5379" max="5379" width="13.42578125" customWidth="1"/>
    <col min="5380" max="5380" width="15.85546875" customWidth="1"/>
    <col min="5381" max="5381" width="11" customWidth="1"/>
    <col min="5382" max="5382" width="14.42578125" customWidth="1"/>
    <col min="5633" max="5633" width="21.85546875" customWidth="1"/>
    <col min="5634" max="5634" width="19.42578125" customWidth="1"/>
    <col min="5635" max="5635" width="13.42578125" customWidth="1"/>
    <col min="5636" max="5636" width="15.85546875" customWidth="1"/>
    <col min="5637" max="5637" width="11" customWidth="1"/>
    <col min="5638" max="5638" width="14.42578125" customWidth="1"/>
    <col min="5889" max="5889" width="21.85546875" customWidth="1"/>
    <col min="5890" max="5890" width="19.42578125" customWidth="1"/>
    <col min="5891" max="5891" width="13.42578125" customWidth="1"/>
    <col min="5892" max="5892" width="15.85546875" customWidth="1"/>
    <col min="5893" max="5893" width="11" customWidth="1"/>
    <col min="5894" max="5894" width="14.42578125" customWidth="1"/>
    <col min="6145" max="6145" width="21.85546875" customWidth="1"/>
    <col min="6146" max="6146" width="19.42578125" customWidth="1"/>
    <col min="6147" max="6147" width="13.42578125" customWidth="1"/>
    <col min="6148" max="6148" width="15.85546875" customWidth="1"/>
    <col min="6149" max="6149" width="11" customWidth="1"/>
    <col min="6150" max="6150" width="14.42578125" customWidth="1"/>
    <col min="6401" max="6401" width="21.85546875" customWidth="1"/>
    <col min="6402" max="6402" width="19.42578125" customWidth="1"/>
    <col min="6403" max="6403" width="13.42578125" customWidth="1"/>
    <col min="6404" max="6404" width="15.85546875" customWidth="1"/>
    <col min="6405" max="6405" width="11" customWidth="1"/>
    <col min="6406" max="6406" width="14.42578125" customWidth="1"/>
    <col min="6657" max="6657" width="21.85546875" customWidth="1"/>
    <col min="6658" max="6658" width="19.42578125" customWidth="1"/>
    <col min="6659" max="6659" width="13.42578125" customWidth="1"/>
    <col min="6660" max="6660" width="15.85546875" customWidth="1"/>
    <col min="6661" max="6661" width="11" customWidth="1"/>
    <col min="6662" max="6662" width="14.42578125" customWidth="1"/>
    <col min="6913" max="6913" width="21.85546875" customWidth="1"/>
    <col min="6914" max="6914" width="19.42578125" customWidth="1"/>
    <col min="6915" max="6915" width="13.42578125" customWidth="1"/>
    <col min="6916" max="6916" width="15.85546875" customWidth="1"/>
    <col min="6917" max="6917" width="11" customWidth="1"/>
    <col min="6918" max="6918" width="14.42578125" customWidth="1"/>
    <col min="7169" max="7169" width="21.85546875" customWidth="1"/>
    <col min="7170" max="7170" width="19.42578125" customWidth="1"/>
    <col min="7171" max="7171" width="13.42578125" customWidth="1"/>
    <col min="7172" max="7172" width="15.85546875" customWidth="1"/>
    <col min="7173" max="7173" width="11" customWidth="1"/>
    <col min="7174" max="7174" width="14.42578125" customWidth="1"/>
    <col min="7425" max="7425" width="21.85546875" customWidth="1"/>
    <col min="7426" max="7426" width="19.42578125" customWidth="1"/>
    <col min="7427" max="7427" width="13.42578125" customWidth="1"/>
    <col min="7428" max="7428" width="15.85546875" customWidth="1"/>
    <col min="7429" max="7429" width="11" customWidth="1"/>
    <col min="7430" max="7430" width="14.42578125" customWidth="1"/>
    <col min="7681" max="7681" width="21.85546875" customWidth="1"/>
    <col min="7682" max="7682" width="19.42578125" customWidth="1"/>
    <col min="7683" max="7683" width="13.42578125" customWidth="1"/>
    <col min="7684" max="7684" width="15.85546875" customWidth="1"/>
    <col min="7685" max="7685" width="11" customWidth="1"/>
    <col min="7686" max="7686" width="14.42578125" customWidth="1"/>
    <col min="7937" max="7937" width="21.85546875" customWidth="1"/>
    <col min="7938" max="7938" width="19.42578125" customWidth="1"/>
    <col min="7939" max="7939" width="13.42578125" customWidth="1"/>
    <col min="7940" max="7940" width="15.85546875" customWidth="1"/>
    <col min="7941" max="7941" width="11" customWidth="1"/>
    <col min="7942" max="7942" width="14.42578125" customWidth="1"/>
    <col min="8193" max="8193" width="21.85546875" customWidth="1"/>
    <col min="8194" max="8194" width="19.42578125" customWidth="1"/>
    <col min="8195" max="8195" width="13.42578125" customWidth="1"/>
    <col min="8196" max="8196" width="15.85546875" customWidth="1"/>
    <col min="8197" max="8197" width="11" customWidth="1"/>
    <col min="8198" max="8198" width="14.42578125" customWidth="1"/>
    <col min="8449" max="8449" width="21.85546875" customWidth="1"/>
    <col min="8450" max="8450" width="19.42578125" customWidth="1"/>
    <col min="8451" max="8451" width="13.42578125" customWidth="1"/>
    <col min="8452" max="8452" width="15.85546875" customWidth="1"/>
    <col min="8453" max="8453" width="11" customWidth="1"/>
    <col min="8454" max="8454" width="14.42578125" customWidth="1"/>
    <col min="8705" max="8705" width="21.85546875" customWidth="1"/>
    <col min="8706" max="8706" width="19.42578125" customWidth="1"/>
    <col min="8707" max="8707" width="13.42578125" customWidth="1"/>
    <col min="8708" max="8708" width="15.85546875" customWidth="1"/>
    <col min="8709" max="8709" width="11" customWidth="1"/>
    <col min="8710" max="8710" width="14.42578125" customWidth="1"/>
    <col min="8961" max="8961" width="21.85546875" customWidth="1"/>
    <col min="8962" max="8962" width="19.42578125" customWidth="1"/>
    <col min="8963" max="8963" width="13.42578125" customWidth="1"/>
    <col min="8964" max="8964" width="15.85546875" customWidth="1"/>
    <col min="8965" max="8965" width="11" customWidth="1"/>
    <col min="8966" max="8966" width="14.42578125" customWidth="1"/>
    <col min="9217" max="9217" width="21.85546875" customWidth="1"/>
    <col min="9218" max="9218" width="19.42578125" customWidth="1"/>
    <col min="9219" max="9219" width="13.42578125" customWidth="1"/>
    <col min="9220" max="9220" width="15.85546875" customWidth="1"/>
    <col min="9221" max="9221" width="11" customWidth="1"/>
    <col min="9222" max="9222" width="14.42578125" customWidth="1"/>
    <col min="9473" max="9473" width="21.85546875" customWidth="1"/>
    <col min="9474" max="9474" width="19.42578125" customWidth="1"/>
    <col min="9475" max="9475" width="13.42578125" customWidth="1"/>
    <col min="9476" max="9476" width="15.85546875" customWidth="1"/>
    <col min="9477" max="9477" width="11" customWidth="1"/>
    <col min="9478" max="9478" width="14.42578125" customWidth="1"/>
    <col min="9729" max="9729" width="21.85546875" customWidth="1"/>
    <col min="9730" max="9730" width="19.42578125" customWidth="1"/>
    <col min="9731" max="9731" width="13.42578125" customWidth="1"/>
    <col min="9732" max="9732" width="15.85546875" customWidth="1"/>
    <col min="9733" max="9733" width="11" customWidth="1"/>
    <col min="9734" max="9734" width="14.42578125" customWidth="1"/>
    <col min="9985" max="9985" width="21.85546875" customWidth="1"/>
    <col min="9986" max="9986" width="19.42578125" customWidth="1"/>
    <col min="9987" max="9987" width="13.42578125" customWidth="1"/>
    <col min="9988" max="9988" width="15.85546875" customWidth="1"/>
    <col min="9989" max="9989" width="11" customWidth="1"/>
    <col min="9990" max="9990" width="14.42578125" customWidth="1"/>
    <col min="10241" max="10241" width="21.85546875" customWidth="1"/>
    <col min="10242" max="10242" width="19.42578125" customWidth="1"/>
    <col min="10243" max="10243" width="13.42578125" customWidth="1"/>
    <col min="10244" max="10244" width="15.85546875" customWidth="1"/>
    <col min="10245" max="10245" width="11" customWidth="1"/>
    <col min="10246" max="10246" width="14.42578125" customWidth="1"/>
    <col min="10497" max="10497" width="21.85546875" customWidth="1"/>
    <col min="10498" max="10498" width="19.42578125" customWidth="1"/>
    <col min="10499" max="10499" width="13.42578125" customWidth="1"/>
    <col min="10500" max="10500" width="15.85546875" customWidth="1"/>
    <col min="10501" max="10501" width="11" customWidth="1"/>
    <col min="10502" max="10502" width="14.42578125" customWidth="1"/>
    <col min="10753" max="10753" width="21.85546875" customWidth="1"/>
    <col min="10754" max="10754" width="19.42578125" customWidth="1"/>
    <col min="10755" max="10755" width="13.42578125" customWidth="1"/>
    <col min="10756" max="10756" width="15.85546875" customWidth="1"/>
    <col min="10757" max="10757" width="11" customWidth="1"/>
    <col min="10758" max="10758" width="14.42578125" customWidth="1"/>
    <col min="11009" max="11009" width="21.85546875" customWidth="1"/>
    <col min="11010" max="11010" width="19.42578125" customWidth="1"/>
    <col min="11011" max="11011" width="13.42578125" customWidth="1"/>
    <col min="11012" max="11012" width="15.85546875" customWidth="1"/>
    <col min="11013" max="11013" width="11" customWidth="1"/>
    <col min="11014" max="11014" width="14.42578125" customWidth="1"/>
    <col min="11265" max="11265" width="21.85546875" customWidth="1"/>
    <col min="11266" max="11266" width="19.42578125" customWidth="1"/>
    <col min="11267" max="11267" width="13.42578125" customWidth="1"/>
    <col min="11268" max="11268" width="15.85546875" customWidth="1"/>
    <col min="11269" max="11269" width="11" customWidth="1"/>
    <col min="11270" max="11270" width="14.42578125" customWidth="1"/>
    <col min="11521" max="11521" width="21.85546875" customWidth="1"/>
    <col min="11522" max="11522" width="19.42578125" customWidth="1"/>
    <col min="11523" max="11523" width="13.42578125" customWidth="1"/>
    <col min="11524" max="11524" width="15.85546875" customWidth="1"/>
    <col min="11525" max="11525" width="11" customWidth="1"/>
    <col min="11526" max="11526" width="14.42578125" customWidth="1"/>
    <col min="11777" max="11777" width="21.85546875" customWidth="1"/>
    <col min="11778" max="11778" width="19.42578125" customWidth="1"/>
    <col min="11779" max="11779" width="13.42578125" customWidth="1"/>
    <col min="11780" max="11780" width="15.85546875" customWidth="1"/>
    <col min="11781" max="11781" width="11" customWidth="1"/>
    <col min="11782" max="11782" width="14.42578125" customWidth="1"/>
    <col min="12033" max="12033" width="21.85546875" customWidth="1"/>
    <col min="12034" max="12034" width="19.42578125" customWidth="1"/>
    <col min="12035" max="12035" width="13.42578125" customWidth="1"/>
    <col min="12036" max="12036" width="15.85546875" customWidth="1"/>
    <col min="12037" max="12037" width="11" customWidth="1"/>
    <col min="12038" max="12038" width="14.42578125" customWidth="1"/>
    <col min="12289" max="12289" width="21.85546875" customWidth="1"/>
    <col min="12290" max="12290" width="19.42578125" customWidth="1"/>
    <col min="12291" max="12291" width="13.42578125" customWidth="1"/>
    <col min="12292" max="12292" width="15.85546875" customWidth="1"/>
    <col min="12293" max="12293" width="11" customWidth="1"/>
    <col min="12294" max="12294" width="14.42578125" customWidth="1"/>
    <col min="12545" max="12545" width="21.85546875" customWidth="1"/>
    <col min="12546" max="12546" width="19.42578125" customWidth="1"/>
    <col min="12547" max="12547" width="13.42578125" customWidth="1"/>
    <col min="12548" max="12548" width="15.85546875" customWidth="1"/>
    <col min="12549" max="12549" width="11" customWidth="1"/>
    <col min="12550" max="12550" width="14.42578125" customWidth="1"/>
    <col min="12801" max="12801" width="21.85546875" customWidth="1"/>
    <col min="12802" max="12802" width="19.42578125" customWidth="1"/>
    <col min="12803" max="12803" width="13.42578125" customWidth="1"/>
    <col min="12804" max="12804" width="15.85546875" customWidth="1"/>
    <col min="12805" max="12805" width="11" customWidth="1"/>
    <col min="12806" max="12806" width="14.42578125" customWidth="1"/>
    <col min="13057" max="13057" width="21.85546875" customWidth="1"/>
    <col min="13058" max="13058" width="19.42578125" customWidth="1"/>
    <col min="13059" max="13059" width="13.42578125" customWidth="1"/>
    <col min="13060" max="13060" width="15.85546875" customWidth="1"/>
    <col min="13061" max="13061" width="11" customWidth="1"/>
    <col min="13062" max="13062" width="14.42578125" customWidth="1"/>
    <col min="13313" max="13313" width="21.85546875" customWidth="1"/>
    <col min="13314" max="13314" width="19.42578125" customWidth="1"/>
    <col min="13315" max="13315" width="13.42578125" customWidth="1"/>
    <col min="13316" max="13316" width="15.85546875" customWidth="1"/>
    <col min="13317" max="13317" width="11" customWidth="1"/>
    <col min="13318" max="13318" width="14.42578125" customWidth="1"/>
    <col min="13569" max="13569" width="21.85546875" customWidth="1"/>
    <col min="13570" max="13570" width="19.42578125" customWidth="1"/>
    <col min="13571" max="13571" width="13.42578125" customWidth="1"/>
    <col min="13572" max="13572" width="15.85546875" customWidth="1"/>
    <col min="13573" max="13573" width="11" customWidth="1"/>
    <col min="13574" max="13574" width="14.42578125" customWidth="1"/>
    <col min="13825" max="13825" width="21.85546875" customWidth="1"/>
    <col min="13826" max="13826" width="19.42578125" customWidth="1"/>
    <col min="13827" max="13827" width="13.42578125" customWidth="1"/>
    <col min="13828" max="13828" width="15.85546875" customWidth="1"/>
    <col min="13829" max="13829" width="11" customWidth="1"/>
    <col min="13830" max="13830" width="14.42578125" customWidth="1"/>
    <col min="14081" max="14081" width="21.85546875" customWidth="1"/>
    <col min="14082" max="14082" width="19.42578125" customWidth="1"/>
    <col min="14083" max="14083" width="13.42578125" customWidth="1"/>
    <col min="14084" max="14084" width="15.85546875" customWidth="1"/>
    <col min="14085" max="14085" width="11" customWidth="1"/>
    <col min="14086" max="14086" width="14.42578125" customWidth="1"/>
    <col min="14337" max="14337" width="21.85546875" customWidth="1"/>
    <col min="14338" max="14338" width="19.42578125" customWidth="1"/>
    <col min="14339" max="14339" width="13.42578125" customWidth="1"/>
    <col min="14340" max="14340" width="15.85546875" customWidth="1"/>
    <col min="14341" max="14341" width="11" customWidth="1"/>
    <col min="14342" max="14342" width="14.42578125" customWidth="1"/>
    <col min="14593" max="14593" width="21.85546875" customWidth="1"/>
    <col min="14594" max="14594" width="19.42578125" customWidth="1"/>
    <col min="14595" max="14595" width="13.42578125" customWidth="1"/>
    <col min="14596" max="14596" width="15.85546875" customWidth="1"/>
    <col min="14597" max="14597" width="11" customWidth="1"/>
    <col min="14598" max="14598" width="14.42578125" customWidth="1"/>
    <col min="14849" max="14849" width="21.85546875" customWidth="1"/>
    <col min="14850" max="14850" width="19.42578125" customWidth="1"/>
    <col min="14851" max="14851" width="13.42578125" customWidth="1"/>
    <col min="14852" max="14852" width="15.85546875" customWidth="1"/>
    <col min="14853" max="14853" width="11" customWidth="1"/>
    <col min="14854" max="14854" width="14.42578125" customWidth="1"/>
    <col min="15105" max="15105" width="21.85546875" customWidth="1"/>
    <col min="15106" max="15106" width="19.42578125" customWidth="1"/>
    <col min="15107" max="15107" width="13.42578125" customWidth="1"/>
    <col min="15108" max="15108" width="15.85546875" customWidth="1"/>
    <col min="15109" max="15109" width="11" customWidth="1"/>
    <col min="15110" max="15110" width="14.42578125" customWidth="1"/>
    <col min="15361" max="15361" width="21.85546875" customWidth="1"/>
    <col min="15362" max="15362" width="19.42578125" customWidth="1"/>
    <col min="15363" max="15363" width="13.42578125" customWidth="1"/>
    <col min="15364" max="15364" width="15.85546875" customWidth="1"/>
    <col min="15365" max="15365" width="11" customWidth="1"/>
    <col min="15366" max="15366" width="14.42578125" customWidth="1"/>
    <col min="15617" max="15617" width="21.85546875" customWidth="1"/>
    <col min="15618" max="15618" width="19.42578125" customWidth="1"/>
    <col min="15619" max="15619" width="13.42578125" customWidth="1"/>
    <col min="15620" max="15620" width="15.85546875" customWidth="1"/>
    <col min="15621" max="15621" width="11" customWidth="1"/>
    <col min="15622" max="15622" width="14.42578125" customWidth="1"/>
    <col min="15873" max="15873" width="21.85546875" customWidth="1"/>
    <col min="15874" max="15874" width="19.42578125" customWidth="1"/>
    <col min="15875" max="15875" width="13.42578125" customWidth="1"/>
    <col min="15876" max="15876" width="15.85546875" customWidth="1"/>
    <col min="15877" max="15877" width="11" customWidth="1"/>
    <col min="15878" max="15878" width="14.42578125" customWidth="1"/>
    <col min="16129" max="16129" width="21.85546875" customWidth="1"/>
    <col min="16130" max="16130" width="19.42578125" customWidth="1"/>
    <col min="16131" max="16131" width="13.42578125" customWidth="1"/>
    <col min="16132" max="16132" width="15.85546875" customWidth="1"/>
    <col min="16133" max="16133" width="11" customWidth="1"/>
    <col min="16134" max="16134" width="14.42578125" customWidth="1"/>
  </cols>
  <sheetData>
    <row r="1" spans="1:6" ht="15.75">
      <c r="A1" s="1" t="s">
        <v>110</v>
      </c>
    </row>
    <row r="2" spans="1:6" ht="18.75">
      <c r="A2" s="2" t="s">
        <v>0</v>
      </c>
      <c r="B2" s="134" t="s">
        <v>1</v>
      </c>
      <c r="C2" s="134"/>
      <c r="D2" s="3"/>
      <c r="E2" s="3"/>
      <c r="F2" s="4"/>
    </row>
    <row r="3" spans="1:6">
      <c r="A3" s="2" t="s">
        <v>2</v>
      </c>
      <c r="B3" s="2"/>
      <c r="C3" s="5" t="s">
        <v>3</v>
      </c>
      <c r="D3" s="2"/>
      <c r="E3" s="4"/>
      <c r="F3" s="4"/>
    </row>
    <row r="4" spans="1:6">
      <c r="A4" s="2" t="s">
        <v>4</v>
      </c>
      <c r="B4" s="2"/>
      <c r="C4" s="5"/>
      <c r="D4" s="2"/>
      <c r="E4" s="4"/>
      <c r="F4" s="4"/>
    </row>
    <row r="5" spans="1:6">
      <c r="A5" s="2" t="s">
        <v>5</v>
      </c>
      <c r="B5" s="2"/>
      <c r="C5" s="6">
        <f ca="1">TODAY()</f>
        <v>42263</v>
      </c>
      <c r="D5" s="2"/>
      <c r="E5" s="4"/>
      <c r="F5" s="4"/>
    </row>
    <row r="6" spans="1:6">
      <c r="A6" s="2" t="s">
        <v>6</v>
      </c>
      <c r="B6" s="2"/>
      <c r="C6" s="5" t="s">
        <v>7</v>
      </c>
      <c r="D6" s="7"/>
      <c r="E6" s="4"/>
      <c r="F6" s="4"/>
    </row>
    <row r="7" spans="1:6" ht="15.75" thickBot="1">
      <c r="A7" s="2" t="s">
        <v>8</v>
      </c>
      <c r="B7" s="7"/>
      <c r="C7" s="8"/>
      <c r="D7" s="7"/>
      <c r="E7" s="4"/>
      <c r="F7" s="4"/>
    </row>
    <row r="8" spans="1:6" ht="16.5" thickTop="1" thickBot="1">
      <c r="A8" s="9" t="s">
        <v>9</v>
      </c>
      <c r="B8" s="9"/>
      <c r="C8" s="10"/>
      <c r="D8" s="11">
        <v>110</v>
      </c>
      <c r="E8" s="4"/>
      <c r="F8" s="4"/>
    </row>
    <row r="9" spans="1:6" ht="15.75" thickTop="1">
      <c r="A9" s="12" t="s">
        <v>10</v>
      </c>
      <c r="B9" s="7"/>
      <c r="C9" s="13"/>
      <c r="D9" s="14">
        <v>80</v>
      </c>
      <c r="E9" s="4"/>
      <c r="F9" s="4"/>
    </row>
    <row r="10" spans="1:6">
      <c r="A10" s="12" t="s">
        <v>11</v>
      </c>
      <c r="B10" s="12"/>
      <c r="C10" s="8"/>
      <c r="D10" s="12">
        <f>D8*D16</f>
        <v>33</v>
      </c>
      <c r="E10" s="4"/>
      <c r="F10" s="4"/>
    </row>
    <row r="11" spans="1:6">
      <c r="A11" s="12" t="s">
        <v>12</v>
      </c>
      <c r="B11" s="7"/>
      <c r="C11" s="8"/>
      <c r="D11" s="7">
        <f>D9*D16</f>
        <v>24</v>
      </c>
      <c r="E11" s="4"/>
      <c r="F11" s="4"/>
    </row>
    <row r="12" spans="1:6">
      <c r="A12" s="7" t="s">
        <v>13</v>
      </c>
      <c r="B12" s="7"/>
      <c r="C12" s="8"/>
      <c r="D12" s="15">
        <v>6</v>
      </c>
      <c r="E12" s="4"/>
      <c r="F12" s="4"/>
    </row>
    <row r="13" spans="1:6">
      <c r="A13" s="7" t="s">
        <v>14</v>
      </c>
      <c r="B13" s="7"/>
      <c r="C13" s="8"/>
      <c r="D13" s="15">
        <v>6</v>
      </c>
      <c r="E13" s="4"/>
      <c r="F13" s="4"/>
    </row>
    <row r="14" spans="1:6">
      <c r="A14" s="7" t="s">
        <v>15</v>
      </c>
      <c r="B14" s="7"/>
      <c r="C14" s="8"/>
      <c r="D14" s="16">
        <v>8.9999999999999993E-3</v>
      </c>
      <c r="E14" s="4"/>
      <c r="F14" s="4"/>
    </row>
    <row r="15" spans="1:6">
      <c r="A15" s="7" t="s">
        <v>16</v>
      </c>
      <c r="B15" s="7"/>
      <c r="C15" s="8"/>
      <c r="D15" s="16">
        <v>1E-3</v>
      </c>
      <c r="E15" s="4"/>
      <c r="F15" s="4"/>
    </row>
    <row r="16" spans="1:6">
      <c r="A16" s="7" t="s">
        <v>17</v>
      </c>
      <c r="B16" s="7"/>
      <c r="C16" s="8"/>
      <c r="D16" s="17">
        <v>0.3</v>
      </c>
      <c r="E16" s="4"/>
      <c r="F16" s="4"/>
    </row>
    <row r="17" spans="1:6">
      <c r="A17" s="7" t="s">
        <v>18</v>
      </c>
      <c r="B17" s="7"/>
      <c r="C17" s="8"/>
      <c r="D17" s="17">
        <v>0.1</v>
      </c>
      <c r="E17" s="4"/>
      <c r="F17" s="4"/>
    </row>
    <row r="18" spans="1:6">
      <c r="A18" s="7" t="s">
        <v>19</v>
      </c>
      <c r="B18" s="7"/>
      <c r="C18" s="8"/>
      <c r="D18" s="17">
        <v>0.05</v>
      </c>
      <c r="E18" s="4"/>
      <c r="F18" s="4"/>
    </row>
    <row r="19" spans="1:6" ht="15.75" thickBot="1">
      <c r="A19" s="7" t="s">
        <v>20</v>
      </c>
      <c r="B19" s="7"/>
      <c r="C19" s="8"/>
      <c r="D19" s="18">
        <v>1</v>
      </c>
      <c r="E19" s="4"/>
      <c r="F19" s="4"/>
    </row>
    <row r="20" spans="1:6" ht="15.75" thickTop="1">
      <c r="A20" s="19" t="s">
        <v>21</v>
      </c>
      <c r="B20" s="19"/>
      <c r="C20" s="20">
        <f>D8+D9*(D12-1)</f>
        <v>510</v>
      </c>
      <c r="D20" s="19" t="s">
        <v>22</v>
      </c>
      <c r="E20" s="4"/>
      <c r="F20" s="4"/>
    </row>
    <row r="21" spans="1:6">
      <c r="A21" s="21" t="s">
        <v>23</v>
      </c>
      <c r="B21" s="21"/>
      <c r="C21" s="22">
        <f>C20*D16</f>
        <v>153</v>
      </c>
      <c r="D21" s="2" t="s">
        <v>22</v>
      </c>
      <c r="E21" s="4"/>
      <c r="F21" s="4"/>
    </row>
    <row r="22" spans="1:6">
      <c r="A22" s="21" t="s">
        <v>24</v>
      </c>
      <c r="B22" s="21"/>
      <c r="C22" s="22">
        <f>C20-(C20*D17)</f>
        <v>459</v>
      </c>
      <c r="D22" s="2" t="s">
        <v>22</v>
      </c>
      <c r="E22" s="4"/>
      <c r="F22" s="4"/>
    </row>
    <row r="23" spans="1:6">
      <c r="A23" s="21" t="s">
        <v>25</v>
      </c>
      <c r="B23" s="21"/>
      <c r="C23" s="23">
        <f>C21-(C21*D17)</f>
        <v>137.69999999999999</v>
      </c>
      <c r="D23" s="2" t="s">
        <v>22</v>
      </c>
      <c r="E23" s="4"/>
      <c r="F23" s="4"/>
    </row>
    <row r="24" spans="1:6">
      <c r="A24" s="21" t="s">
        <v>26</v>
      </c>
      <c r="B24" s="21"/>
      <c r="C24" s="23">
        <f>C22*(1-D18)</f>
        <v>436.04999999999995</v>
      </c>
      <c r="D24" s="2" t="s">
        <v>22</v>
      </c>
      <c r="E24" s="4"/>
      <c r="F24" s="4"/>
    </row>
    <row r="25" spans="1:6">
      <c r="A25" s="21" t="s">
        <v>27</v>
      </c>
      <c r="B25" s="21"/>
      <c r="C25" s="23">
        <f>C23*(1-D18)</f>
        <v>130.81499999999997</v>
      </c>
      <c r="D25" s="2" t="s">
        <v>22</v>
      </c>
      <c r="E25" s="4"/>
      <c r="F25" s="4"/>
    </row>
    <row r="26" spans="1:6">
      <c r="A26" s="7"/>
      <c r="B26" s="7"/>
      <c r="C26" s="8"/>
      <c r="D26" s="7"/>
      <c r="E26" s="4"/>
      <c r="F26" s="4"/>
    </row>
    <row r="27" spans="1:6" ht="15.75" thickBot="1">
      <c r="A27" s="2" t="s">
        <v>28</v>
      </c>
      <c r="B27" s="7"/>
      <c r="C27" s="8"/>
      <c r="D27" s="7"/>
      <c r="E27" s="128">
        <f ca="1">TODAY()</f>
        <v>42263</v>
      </c>
      <c r="F27" s="24">
        <f ca="1">E27</f>
        <v>42263</v>
      </c>
    </row>
    <row r="28" spans="1:6" ht="15.75" thickTop="1">
      <c r="A28" s="19" t="s">
        <v>29</v>
      </c>
      <c r="B28" s="19"/>
      <c r="C28" s="25" t="s">
        <v>30</v>
      </c>
      <c r="D28" s="26" t="s">
        <v>31</v>
      </c>
      <c r="E28" s="7"/>
      <c r="F28" s="27" t="s">
        <v>32</v>
      </c>
    </row>
    <row r="29" spans="1:6" ht="15.75" thickBot="1">
      <c r="A29" s="28"/>
      <c r="B29" s="28"/>
      <c r="C29" s="29"/>
      <c r="D29" s="30" t="s">
        <v>33</v>
      </c>
      <c r="E29" s="31"/>
      <c r="F29" s="32" t="s">
        <v>34</v>
      </c>
    </row>
    <row r="30" spans="1:6" ht="15.75" thickTop="1">
      <c r="A30" s="12" t="s">
        <v>35</v>
      </c>
      <c r="B30" s="12" t="s">
        <v>121</v>
      </c>
      <c r="C30" s="13" t="s">
        <v>36</v>
      </c>
      <c r="D30" s="34">
        <v>0.6</v>
      </c>
      <c r="E30" s="121">
        <v>1235</v>
      </c>
      <c r="F30" s="33">
        <f t="shared" ref="F30:F39" si="0">E30*D30</f>
        <v>741</v>
      </c>
    </row>
    <row r="31" spans="1:6">
      <c r="A31" s="12" t="s">
        <v>37</v>
      </c>
      <c r="B31" s="12" t="s">
        <v>121</v>
      </c>
      <c r="C31" s="13" t="s">
        <v>36</v>
      </c>
      <c r="D31" s="34">
        <v>0</v>
      </c>
      <c r="E31" s="4">
        <v>1200</v>
      </c>
      <c r="F31" s="33">
        <f t="shared" si="0"/>
        <v>0</v>
      </c>
    </row>
    <row r="32" spans="1:6">
      <c r="A32" s="7" t="s">
        <v>38</v>
      </c>
      <c r="B32" s="7" t="s">
        <v>121</v>
      </c>
      <c r="C32" s="8" t="s">
        <v>36</v>
      </c>
      <c r="D32" s="35">
        <v>0</v>
      </c>
      <c r="E32" s="4">
        <v>1210</v>
      </c>
      <c r="F32" s="33">
        <f t="shared" si="0"/>
        <v>0</v>
      </c>
    </row>
    <row r="33" spans="1:7">
      <c r="A33" s="7" t="s">
        <v>39</v>
      </c>
      <c r="B33" s="7" t="s">
        <v>121</v>
      </c>
      <c r="C33" s="8" t="s">
        <v>36</v>
      </c>
      <c r="D33" s="34">
        <v>2</v>
      </c>
      <c r="E33" s="122">
        <v>100</v>
      </c>
      <c r="F33" s="33">
        <f t="shared" si="0"/>
        <v>200</v>
      </c>
    </row>
    <row r="34" spans="1:7">
      <c r="A34" s="7" t="s">
        <v>40</v>
      </c>
      <c r="B34" s="7" t="s">
        <v>121</v>
      </c>
      <c r="C34" s="8" t="s">
        <v>36</v>
      </c>
      <c r="D34" s="34">
        <v>2</v>
      </c>
      <c r="E34" s="122">
        <v>100</v>
      </c>
      <c r="F34" s="33">
        <f t="shared" si="0"/>
        <v>200</v>
      </c>
    </row>
    <row r="35" spans="1:7">
      <c r="A35" s="7" t="s">
        <v>41</v>
      </c>
      <c r="B35" s="7" t="s">
        <v>121</v>
      </c>
      <c r="C35" s="13" t="s">
        <v>42</v>
      </c>
      <c r="D35" s="66">
        <v>0.3</v>
      </c>
      <c r="E35" s="4">
        <v>1160</v>
      </c>
      <c r="F35" s="33">
        <f t="shared" si="0"/>
        <v>348</v>
      </c>
    </row>
    <row r="36" spans="1:7">
      <c r="A36" s="7" t="s">
        <v>43</v>
      </c>
      <c r="B36" s="7" t="s">
        <v>44</v>
      </c>
      <c r="C36" s="8" t="s">
        <v>36</v>
      </c>
      <c r="D36" s="34">
        <v>10</v>
      </c>
      <c r="E36" s="4">
        <v>55</v>
      </c>
      <c r="F36" s="33">
        <f t="shared" si="0"/>
        <v>550</v>
      </c>
    </row>
    <row r="37" spans="1:7">
      <c r="A37" s="7" t="s">
        <v>45</v>
      </c>
      <c r="B37" s="7" t="s">
        <v>121</v>
      </c>
      <c r="C37" s="8" t="s">
        <v>49</v>
      </c>
      <c r="D37" s="35">
        <v>3.5</v>
      </c>
      <c r="E37" s="4">
        <v>29.6</v>
      </c>
      <c r="F37" s="33">
        <f t="shared" si="0"/>
        <v>103.60000000000001</v>
      </c>
    </row>
    <row r="38" spans="1:7">
      <c r="A38" s="7" t="s">
        <v>46</v>
      </c>
      <c r="B38" s="7"/>
      <c r="C38" s="8" t="s">
        <v>47</v>
      </c>
      <c r="D38" s="35">
        <v>1</v>
      </c>
      <c r="E38" s="4">
        <v>47</v>
      </c>
      <c r="F38" s="33">
        <f t="shared" si="0"/>
        <v>47</v>
      </c>
    </row>
    <row r="39" spans="1:7">
      <c r="A39" s="7" t="s">
        <v>48</v>
      </c>
      <c r="B39" s="7" t="s">
        <v>121</v>
      </c>
      <c r="C39" s="8" t="s">
        <v>49</v>
      </c>
      <c r="D39" s="35">
        <v>2.5</v>
      </c>
      <c r="E39" s="4">
        <v>8.8000000000000007</v>
      </c>
      <c r="F39" s="33">
        <f t="shared" si="0"/>
        <v>22</v>
      </c>
    </row>
    <row r="40" spans="1:7" ht="15.75" thickBot="1">
      <c r="A40" s="36" t="s">
        <v>50</v>
      </c>
      <c r="B40" s="36"/>
      <c r="C40" s="37"/>
      <c r="D40" s="38"/>
      <c r="E40" s="39"/>
      <c r="F40" s="40">
        <f>SUM(F30:F39)</f>
        <v>2211.6</v>
      </c>
    </row>
    <row r="41" spans="1:7">
      <c r="A41" s="2" t="s">
        <v>51</v>
      </c>
      <c r="B41" s="7"/>
      <c r="C41" s="8"/>
      <c r="D41" s="34"/>
      <c r="E41" s="4"/>
      <c r="F41" s="33"/>
    </row>
    <row r="42" spans="1:7">
      <c r="A42" s="41" t="s">
        <v>52</v>
      </c>
      <c r="B42" s="41"/>
      <c r="C42" s="42" t="s">
        <v>53</v>
      </c>
      <c r="D42" s="43">
        <v>0.12</v>
      </c>
      <c r="E42" s="4">
        <v>18.897299999999998</v>
      </c>
      <c r="F42" s="33">
        <f>E42*D42</f>
        <v>2.2676759999999998</v>
      </c>
    </row>
    <row r="43" spans="1:7">
      <c r="A43" s="41" t="s">
        <v>54</v>
      </c>
      <c r="B43" s="41"/>
      <c r="C43" s="42" t="s">
        <v>53</v>
      </c>
      <c r="D43" s="43">
        <v>1.73</v>
      </c>
      <c r="E43" s="4">
        <v>19.794899999999998</v>
      </c>
      <c r="F43" s="33">
        <f>E43*D43</f>
        <v>34.245176999999998</v>
      </c>
    </row>
    <row r="44" spans="1:7">
      <c r="A44" s="41" t="s">
        <v>55</v>
      </c>
      <c r="B44" s="41"/>
      <c r="C44" s="42" t="s">
        <v>53</v>
      </c>
      <c r="D44" s="43">
        <v>0.62</v>
      </c>
      <c r="E44" s="4">
        <v>18.861000000000001</v>
      </c>
      <c r="F44" s="33">
        <f>E44*D44</f>
        <v>11.693820000000001</v>
      </c>
    </row>
    <row r="45" spans="1:7">
      <c r="A45" s="123" t="s">
        <v>56</v>
      </c>
      <c r="B45" s="123"/>
      <c r="C45" s="124" t="s">
        <v>53</v>
      </c>
      <c r="D45" s="125">
        <v>0.12</v>
      </c>
      <c r="E45" s="4">
        <v>18.899999999999999</v>
      </c>
      <c r="F45" s="33">
        <f>E45*D45</f>
        <v>2.2679999999999998</v>
      </c>
      <c r="G45" s="126"/>
    </row>
    <row r="46" spans="1:7" ht="15.75" thickBot="1">
      <c r="A46" s="36" t="s">
        <v>50</v>
      </c>
      <c r="B46" s="36"/>
      <c r="C46" s="37"/>
      <c r="D46" s="38"/>
      <c r="E46" s="39"/>
      <c r="F46" s="33">
        <f>SUM(F42:F45)</f>
        <v>50.474673000000003</v>
      </c>
    </row>
    <row r="47" spans="1:7">
      <c r="A47" s="2" t="s">
        <v>57</v>
      </c>
      <c r="B47" s="7"/>
      <c r="C47" s="8"/>
      <c r="D47" s="44"/>
      <c r="E47" s="45"/>
      <c r="F47" s="46"/>
    </row>
    <row r="48" spans="1:7">
      <c r="A48" s="47" t="s">
        <v>58</v>
      </c>
      <c r="B48" s="47"/>
      <c r="C48" s="48" t="s">
        <v>53</v>
      </c>
      <c r="D48" s="34">
        <v>1.9</v>
      </c>
      <c r="E48" s="4">
        <v>22.988859999999999</v>
      </c>
      <c r="F48" s="33">
        <f t="shared" ref="F48:F53" si="1">E48*D48</f>
        <v>43.678833999999995</v>
      </c>
    </row>
    <row r="49" spans="1:6">
      <c r="A49" s="7" t="s">
        <v>59</v>
      </c>
      <c r="B49" s="7"/>
      <c r="C49" s="8" t="s">
        <v>53</v>
      </c>
      <c r="D49" s="35">
        <v>20</v>
      </c>
      <c r="E49" s="49">
        <v>4.375</v>
      </c>
      <c r="F49" s="33">
        <f t="shared" si="1"/>
        <v>87.5</v>
      </c>
    </row>
    <row r="50" spans="1:6">
      <c r="A50" s="7" t="s">
        <v>60</v>
      </c>
      <c r="B50" s="7"/>
      <c r="C50" s="8" t="s">
        <v>53</v>
      </c>
      <c r="D50" s="35">
        <v>5</v>
      </c>
      <c r="E50" s="4">
        <v>33.563137500000003</v>
      </c>
      <c r="F50" s="33">
        <f t="shared" si="1"/>
        <v>167.81568750000002</v>
      </c>
    </row>
    <row r="51" spans="1:6">
      <c r="A51" s="7" t="s">
        <v>61</v>
      </c>
      <c r="B51" s="7"/>
      <c r="C51" s="8" t="s">
        <v>53</v>
      </c>
      <c r="D51" s="35">
        <v>8</v>
      </c>
      <c r="E51" s="49">
        <v>4.375</v>
      </c>
      <c r="F51" s="33">
        <f t="shared" si="1"/>
        <v>35</v>
      </c>
    </row>
    <row r="52" spans="1:6">
      <c r="A52" s="7" t="s">
        <v>62</v>
      </c>
      <c r="B52" s="7"/>
      <c r="C52" s="8" t="s">
        <v>53</v>
      </c>
      <c r="D52" s="35">
        <v>1.9</v>
      </c>
      <c r="E52" s="4">
        <v>18.897299999999998</v>
      </c>
      <c r="F52" s="33">
        <f t="shared" si="1"/>
        <v>35.904869999999995</v>
      </c>
    </row>
    <row r="53" spans="1:6">
      <c r="A53" s="7" t="s">
        <v>63</v>
      </c>
      <c r="B53" s="7"/>
      <c r="C53" s="8" t="s">
        <v>53</v>
      </c>
      <c r="D53" s="35">
        <v>8</v>
      </c>
      <c r="E53" s="49">
        <v>4.375</v>
      </c>
      <c r="F53" s="33">
        <f t="shared" si="1"/>
        <v>35</v>
      </c>
    </row>
    <row r="54" spans="1:6" ht="15.75" thickBot="1">
      <c r="A54" s="36" t="s">
        <v>50</v>
      </c>
      <c r="B54" s="36"/>
      <c r="C54" s="37"/>
      <c r="D54" s="38"/>
      <c r="E54" s="39"/>
      <c r="F54" s="40">
        <f>SUM(F48:F53)</f>
        <v>404.89939150000004</v>
      </c>
    </row>
    <row r="55" spans="1:6">
      <c r="A55" s="2" t="s">
        <v>64</v>
      </c>
      <c r="B55" s="7"/>
      <c r="C55" s="13"/>
      <c r="D55" s="44"/>
      <c r="E55" s="45"/>
      <c r="F55" s="46"/>
    </row>
    <row r="56" spans="1:6">
      <c r="A56" s="47" t="s">
        <v>65</v>
      </c>
      <c r="B56" s="47"/>
      <c r="C56" s="48" t="s">
        <v>53</v>
      </c>
      <c r="D56" s="34">
        <v>1</v>
      </c>
      <c r="E56" s="49">
        <v>23.39686</v>
      </c>
      <c r="F56" s="33">
        <f>E56*D56</f>
        <v>23.39686</v>
      </c>
    </row>
    <row r="57" spans="1:6">
      <c r="A57" s="7" t="s">
        <v>66</v>
      </c>
      <c r="B57" s="7"/>
      <c r="C57" s="8" t="s">
        <v>53</v>
      </c>
      <c r="D57" s="35">
        <v>1.83</v>
      </c>
      <c r="E57" s="4">
        <v>35</v>
      </c>
      <c r="F57" s="33">
        <f>E57*D57</f>
        <v>64.05</v>
      </c>
    </row>
    <row r="58" spans="1:6">
      <c r="A58" s="7" t="s">
        <v>67</v>
      </c>
      <c r="B58" s="7"/>
      <c r="C58" s="8" t="s">
        <v>53</v>
      </c>
      <c r="D58" s="35">
        <v>1</v>
      </c>
      <c r="E58" s="49">
        <v>4.375</v>
      </c>
      <c r="F58" s="33">
        <f>E58*D58</f>
        <v>4.375</v>
      </c>
    </row>
    <row r="59" spans="1:6">
      <c r="A59" s="7" t="s">
        <v>68</v>
      </c>
      <c r="B59" s="7"/>
      <c r="C59" s="8" t="s">
        <v>53</v>
      </c>
      <c r="D59" s="35">
        <v>5</v>
      </c>
      <c r="E59" s="49">
        <v>33.563137500000003</v>
      </c>
      <c r="F59" s="33">
        <f>E59*D59</f>
        <v>167.81568750000002</v>
      </c>
    </row>
    <row r="60" spans="1:6" ht="15.75" thickBot="1">
      <c r="A60" s="31" t="s">
        <v>50</v>
      </c>
      <c r="B60" s="31"/>
      <c r="C60" s="50"/>
      <c r="D60" s="51"/>
      <c r="E60" s="52"/>
      <c r="F60" s="32">
        <f>SUM(F56:F59)</f>
        <v>259.63754750000004</v>
      </c>
    </row>
    <row r="61" spans="1:6" ht="15.75" thickTop="1">
      <c r="A61" s="2" t="s">
        <v>69</v>
      </c>
      <c r="B61" s="2"/>
      <c r="C61" s="5" t="s">
        <v>70</v>
      </c>
      <c r="D61" s="53"/>
      <c r="E61" s="4"/>
      <c r="F61" s="54">
        <f>SUM(F60,F54,F46,F40)</f>
        <v>2926.6116120000002</v>
      </c>
    </row>
    <row r="62" spans="1:6">
      <c r="A62" s="2"/>
      <c r="B62" s="2"/>
      <c r="C62" s="5"/>
      <c r="D62" s="35"/>
      <c r="E62" s="4"/>
      <c r="F62" s="33"/>
    </row>
    <row r="63" spans="1:6" ht="15.75" thickBot="1">
      <c r="A63" s="2" t="s">
        <v>71</v>
      </c>
      <c r="B63" s="7"/>
      <c r="C63" s="8"/>
      <c r="D63" s="51"/>
      <c r="E63" s="52"/>
      <c r="F63" s="55"/>
    </row>
    <row r="64" spans="1:6" ht="15.75" thickTop="1">
      <c r="A64" s="19" t="s">
        <v>29</v>
      </c>
      <c r="B64" s="19"/>
      <c r="C64" s="25" t="s">
        <v>30</v>
      </c>
      <c r="D64" s="53" t="s">
        <v>31</v>
      </c>
      <c r="E64" s="4"/>
      <c r="F64" s="33"/>
    </row>
    <row r="65" spans="1:6" ht="15.75" thickBot="1">
      <c r="A65" s="56"/>
      <c r="B65" s="56"/>
      <c r="C65" s="57"/>
      <c r="D65" s="58" t="s">
        <v>33</v>
      </c>
      <c r="E65" s="39"/>
      <c r="F65" s="59"/>
    </row>
    <row r="66" spans="1:6">
      <c r="A66" s="7" t="s">
        <v>72</v>
      </c>
      <c r="B66" s="7" t="s">
        <v>122</v>
      </c>
      <c r="C66" s="8" t="s">
        <v>36</v>
      </c>
      <c r="D66" s="34">
        <v>0</v>
      </c>
      <c r="E66" s="4">
        <v>1100</v>
      </c>
      <c r="F66" s="33">
        <f t="shared" ref="F66:F71" si="2">E66*D66</f>
        <v>0</v>
      </c>
    </row>
    <row r="67" spans="1:6">
      <c r="A67" s="7" t="s">
        <v>73</v>
      </c>
      <c r="B67" s="7" t="s">
        <v>122</v>
      </c>
      <c r="C67" s="8" t="s">
        <v>36</v>
      </c>
      <c r="D67" s="34">
        <v>0.56999999999999995</v>
      </c>
      <c r="E67" s="4">
        <v>1300</v>
      </c>
      <c r="F67" s="33">
        <f t="shared" si="2"/>
        <v>740.99999999999989</v>
      </c>
    </row>
    <row r="68" spans="1:6">
      <c r="A68" s="7" t="s">
        <v>39</v>
      </c>
      <c r="B68" s="7"/>
      <c r="C68" s="8" t="s">
        <v>36</v>
      </c>
      <c r="D68" s="35">
        <v>0.8</v>
      </c>
      <c r="E68" s="122">
        <v>100</v>
      </c>
      <c r="F68" s="33">
        <f t="shared" si="2"/>
        <v>80</v>
      </c>
    </row>
    <row r="69" spans="1:6">
      <c r="A69" s="7" t="s">
        <v>40</v>
      </c>
      <c r="B69" s="7"/>
      <c r="C69" s="8" t="s">
        <v>36</v>
      </c>
      <c r="D69" s="35">
        <v>0.4</v>
      </c>
      <c r="E69" s="122">
        <v>100</v>
      </c>
      <c r="F69" s="33">
        <f t="shared" si="2"/>
        <v>40</v>
      </c>
    </row>
    <row r="70" spans="1:6">
      <c r="A70" s="7" t="s">
        <v>74</v>
      </c>
      <c r="B70" s="7"/>
      <c r="C70" s="8" t="s">
        <v>75</v>
      </c>
      <c r="D70" s="35">
        <v>6</v>
      </c>
      <c r="E70" s="4">
        <v>29.6</v>
      </c>
      <c r="F70" s="33">
        <f t="shared" si="2"/>
        <v>177.60000000000002</v>
      </c>
    </row>
    <row r="71" spans="1:6">
      <c r="A71" s="7" t="s">
        <v>76</v>
      </c>
      <c r="B71" s="7"/>
      <c r="C71" s="8" t="s">
        <v>49</v>
      </c>
      <c r="D71" s="35">
        <v>2.5</v>
      </c>
      <c r="E71" s="4">
        <v>8.8000000000000007</v>
      </c>
      <c r="F71" s="33">
        <f t="shared" si="2"/>
        <v>22</v>
      </c>
    </row>
    <row r="72" spans="1:6" ht="15.75" thickBot="1">
      <c r="A72" s="7" t="s">
        <v>50</v>
      </c>
      <c r="B72" s="7"/>
      <c r="C72" s="8"/>
      <c r="D72" s="38"/>
      <c r="E72" s="39"/>
      <c r="F72" s="40">
        <f>SUM(F66:F71)</f>
        <v>1060.5999999999999</v>
      </c>
    </row>
    <row r="73" spans="1:6">
      <c r="A73" s="60" t="s">
        <v>64</v>
      </c>
      <c r="B73" s="61"/>
      <c r="C73" s="62"/>
      <c r="D73" s="44"/>
      <c r="E73" s="45"/>
      <c r="F73" s="46"/>
    </row>
    <row r="74" spans="1:6">
      <c r="A74" s="7" t="s">
        <v>65</v>
      </c>
      <c r="B74" s="7"/>
      <c r="C74" s="8" t="s">
        <v>53</v>
      </c>
      <c r="D74" s="34">
        <v>1</v>
      </c>
      <c r="E74" s="49">
        <v>23.39686</v>
      </c>
      <c r="F74" s="33">
        <f t="shared" ref="F74:F79" si="3">E74*D74</f>
        <v>23.39686</v>
      </c>
    </row>
    <row r="75" spans="1:6">
      <c r="A75" s="123" t="s">
        <v>77</v>
      </c>
      <c r="B75" s="123"/>
      <c r="C75" s="124" t="s">
        <v>53</v>
      </c>
      <c r="D75" s="125">
        <v>0.12</v>
      </c>
      <c r="E75" s="4">
        <v>18.897299999999998</v>
      </c>
      <c r="F75" s="33">
        <f t="shared" si="3"/>
        <v>2.2676759999999998</v>
      </c>
    </row>
    <row r="76" spans="1:6">
      <c r="A76" s="123" t="s">
        <v>78</v>
      </c>
      <c r="B76" s="123"/>
      <c r="C76" s="124" t="s">
        <v>53</v>
      </c>
      <c r="D76" s="125">
        <v>0.12</v>
      </c>
      <c r="E76" s="4">
        <v>18.899999999999999</v>
      </c>
      <c r="F76" s="33">
        <f t="shared" si="3"/>
        <v>2.2679999999999998</v>
      </c>
    </row>
    <row r="77" spans="1:6">
      <c r="A77" s="7" t="s">
        <v>66</v>
      </c>
      <c r="B77" s="7"/>
      <c r="C77" s="8" t="s">
        <v>53</v>
      </c>
      <c r="D77" s="35">
        <v>1.8</v>
      </c>
      <c r="E77" s="4">
        <v>28</v>
      </c>
      <c r="F77" s="33">
        <f t="shared" si="3"/>
        <v>50.4</v>
      </c>
    </row>
    <row r="78" spans="1:6">
      <c r="A78" s="7" t="s">
        <v>67</v>
      </c>
      <c r="B78" s="7"/>
      <c r="C78" s="8" t="s">
        <v>53</v>
      </c>
      <c r="D78" s="35">
        <v>1</v>
      </c>
      <c r="E78" s="49">
        <v>4.375</v>
      </c>
      <c r="F78" s="33">
        <f t="shared" si="3"/>
        <v>4.375</v>
      </c>
    </row>
    <row r="79" spans="1:6">
      <c r="A79" s="7" t="s">
        <v>68</v>
      </c>
      <c r="B79" s="7"/>
      <c r="C79" s="8" t="s">
        <v>53</v>
      </c>
      <c r="D79" s="35">
        <v>5</v>
      </c>
      <c r="E79" s="49">
        <v>33.563137500000003</v>
      </c>
      <c r="F79" s="33">
        <f t="shared" si="3"/>
        <v>167.81568750000002</v>
      </c>
    </row>
    <row r="80" spans="1:6" ht="15.75" thickBot="1">
      <c r="A80" s="7" t="s">
        <v>50</v>
      </c>
      <c r="B80" s="7"/>
      <c r="C80" s="13"/>
      <c r="D80" s="51"/>
      <c r="E80" s="52"/>
      <c r="F80" s="32">
        <f>SUM(F74:F79)</f>
        <v>250.52322350000003</v>
      </c>
    </row>
    <row r="81" spans="1:9" ht="15.75" thickTop="1">
      <c r="A81" s="19" t="s">
        <v>79</v>
      </c>
      <c r="B81" s="19"/>
      <c r="C81" s="25" t="s">
        <v>80</v>
      </c>
      <c r="D81" s="53"/>
      <c r="E81" s="4"/>
      <c r="F81" s="54">
        <f>SUM(F80,F72)</f>
        <v>1311.1232235</v>
      </c>
      <c r="H81" s="118"/>
    </row>
    <row r="82" spans="1:9">
      <c r="A82" s="2" t="s">
        <v>79</v>
      </c>
      <c r="B82" s="2"/>
      <c r="C82" s="119">
        <v>6</v>
      </c>
      <c r="D82" s="13"/>
      <c r="E82" s="4"/>
      <c r="F82" s="54">
        <f>F81*C82</f>
        <v>7866.7393410000004</v>
      </c>
    </row>
    <row r="83" spans="1:9">
      <c r="A83" s="7"/>
      <c r="B83" s="7"/>
      <c r="C83" s="8"/>
      <c r="D83" s="34"/>
      <c r="E83" s="4"/>
      <c r="F83" s="33"/>
    </row>
    <row r="84" spans="1:9" ht="15.75" thickBot="1">
      <c r="A84" s="2" t="s">
        <v>81</v>
      </c>
      <c r="B84" s="7"/>
      <c r="C84" s="13"/>
      <c r="D84" s="51"/>
      <c r="E84" s="52"/>
      <c r="F84" s="55"/>
    </row>
    <row r="85" spans="1:9" ht="15.75" thickTop="1">
      <c r="A85" s="19" t="s">
        <v>29</v>
      </c>
      <c r="B85" s="19"/>
      <c r="C85" s="25" t="s">
        <v>30</v>
      </c>
      <c r="D85" s="53" t="s">
        <v>31</v>
      </c>
      <c r="E85" s="4"/>
      <c r="F85" s="33"/>
    </row>
    <row r="86" spans="1:9">
      <c r="A86" s="56"/>
      <c r="B86" s="56"/>
      <c r="C86" s="57"/>
      <c r="D86" s="63" t="s">
        <v>33</v>
      </c>
      <c r="E86" s="64"/>
      <c r="F86" s="65"/>
    </row>
    <row r="87" spans="1:9">
      <c r="A87" s="7" t="s">
        <v>82</v>
      </c>
      <c r="B87" s="7"/>
      <c r="C87" s="8" t="s">
        <v>36</v>
      </c>
      <c r="D87" s="66">
        <f>D14*C22</f>
        <v>4.1309999999999993</v>
      </c>
      <c r="E87" s="67">
        <v>1210</v>
      </c>
      <c r="F87" s="33">
        <f>E87*D87</f>
        <v>4998.5099999999993</v>
      </c>
    </row>
    <row r="88" spans="1:9" ht="15.75" thickBot="1">
      <c r="A88" s="31" t="s">
        <v>83</v>
      </c>
      <c r="B88" s="31"/>
      <c r="C88" s="50" t="s">
        <v>36</v>
      </c>
      <c r="D88" s="50">
        <f>D15*C22</f>
        <v>0.45900000000000002</v>
      </c>
      <c r="E88" s="68">
        <v>800</v>
      </c>
      <c r="F88" s="55">
        <f>E88*D88</f>
        <v>367.2</v>
      </c>
    </row>
    <row r="89" spans="1:9" ht="15.75" thickTop="1">
      <c r="A89" s="21" t="s">
        <v>84</v>
      </c>
      <c r="B89" s="12"/>
      <c r="C89" s="25" t="s">
        <v>85</v>
      </c>
      <c r="D89" s="34"/>
      <c r="E89" s="4"/>
      <c r="F89" s="54">
        <f>SUM(F87:F88)</f>
        <v>5365.7099999999991</v>
      </c>
    </row>
    <row r="90" spans="1:9">
      <c r="A90" s="12"/>
      <c r="B90" s="12"/>
      <c r="C90" s="13"/>
      <c r="D90" s="34"/>
      <c r="E90" s="4"/>
      <c r="F90" s="33"/>
    </row>
    <row r="91" spans="1:9">
      <c r="A91" s="69" t="s">
        <v>86</v>
      </c>
      <c r="B91" s="7"/>
      <c r="C91" s="8"/>
      <c r="D91" s="35"/>
      <c r="E91" s="4"/>
      <c r="F91" s="33"/>
    </row>
    <row r="92" spans="1:9" ht="15.75" thickBot="1">
      <c r="A92" s="2" t="s">
        <v>87</v>
      </c>
      <c r="B92" s="7"/>
      <c r="C92" s="8"/>
      <c r="D92" s="38"/>
      <c r="E92" s="39"/>
      <c r="F92" s="59"/>
    </row>
    <row r="93" spans="1:9">
      <c r="A93" s="60" t="s">
        <v>88</v>
      </c>
      <c r="B93" s="61"/>
      <c r="C93" s="62"/>
      <c r="D93" s="70"/>
      <c r="E93" s="45"/>
      <c r="F93" s="46"/>
    </row>
    <row r="94" spans="1:9">
      <c r="A94" s="7" t="s">
        <v>89</v>
      </c>
      <c r="B94" s="7"/>
      <c r="C94" s="8" t="s">
        <v>53</v>
      </c>
      <c r="D94" s="34">
        <f>D9/4*8</f>
        <v>160</v>
      </c>
      <c r="E94" s="49">
        <v>10</v>
      </c>
      <c r="F94" s="33">
        <f>E94*D94</f>
        <v>1600</v>
      </c>
      <c r="H94">
        <f>D9/4</f>
        <v>20</v>
      </c>
      <c r="I94">
        <f>H94*8</f>
        <v>160</v>
      </c>
    </row>
    <row r="95" spans="1:9">
      <c r="A95" s="7" t="s">
        <v>90</v>
      </c>
      <c r="B95" s="7"/>
      <c r="C95" s="8" t="s">
        <v>53</v>
      </c>
      <c r="D95" s="35">
        <f>C22/3.5</f>
        <v>131.14285714285714</v>
      </c>
      <c r="E95" s="4">
        <v>26.167999999999999</v>
      </c>
      <c r="F95" s="33">
        <f>E95*D95</f>
        <v>3431.7462857142855</v>
      </c>
    </row>
    <row r="96" spans="1:9">
      <c r="A96" s="7" t="s">
        <v>91</v>
      </c>
      <c r="B96" s="7"/>
      <c r="C96" s="8" t="s">
        <v>53</v>
      </c>
      <c r="D96" s="35">
        <f>C22/5</f>
        <v>91.8</v>
      </c>
      <c r="E96" s="4">
        <v>18.167999999999999</v>
      </c>
      <c r="F96" s="33">
        <f>E96*D96</f>
        <v>1667.8223999999998</v>
      </c>
    </row>
    <row r="97" spans="1:8" ht="15.75" thickBot="1">
      <c r="A97" s="7" t="s">
        <v>92</v>
      </c>
      <c r="B97" s="7"/>
      <c r="C97" s="13" t="s">
        <v>53</v>
      </c>
      <c r="D97" s="51">
        <f>D96</f>
        <v>91.8</v>
      </c>
      <c r="E97" s="71">
        <v>4.375</v>
      </c>
      <c r="F97" s="55">
        <f>E97*D97</f>
        <v>401.625</v>
      </c>
    </row>
    <row r="98" spans="1:8" ht="15.75" thickTop="1">
      <c r="A98" s="19" t="s">
        <v>93</v>
      </c>
      <c r="B98" s="19"/>
      <c r="C98" s="25" t="s">
        <v>94</v>
      </c>
      <c r="D98" s="13"/>
      <c r="E98" s="4"/>
      <c r="F98" s="54">
        <f>SUM(F94:F97)</f>
        <v>7101.1936857142855</v>
      </c>
    </row>
    <row r="99" spans="1:8">
      <c r="A99" s="7"/>
      <c r="B99" s="7"/>
      <c r="C99" s="8"/>
      <c r="D99" s="72"/>
      <c r="E99" s="4"/>
      <c r="F99" s="33"/>
    </row>
    <row r="100" spans="1:8" ht="15.75" thickBot="1">
      <c r="A100" s="2" t="s">
        <v>95</v>
      </c>
      <c r="B100" s="7"/>
      <c r="C100" s="8"/>
      <c r="D100" s="72"/>
      <c r="E100" s="4"/>
      <c r="F100" s="33"/>
    </row>
    <row r="101" spans="1:8" ht="15.75" thickTop="1">
      <c r="A101" s="73" t="s">
        <v>96</v>
      </c>
      <c r="B101" s="73"/>
      <c r="C101" s="74"/>
      <c r="D101" s="73"/>
      <c r="E101" s="73"/>
      <c r="F101" s="75"/>
    </row>
    <row r="102" spans="1:8">
      <c r="A102" s="76" t="s">
        <v>97</v>
      </c>
      <c r="B102" s="76"/>
      <c r="C102" s="77"/>
      <c r="D102" s="76"/>
      <c r="E102" s="76"/>
      <c r="F102" s="78">
        <f>F61</f>
        <v>2926.6116120000002</v>
      </c>
    </row>
    <row r="103" spans="1:8">
      <c r="A103" s="79" t="s">
        <v>98</v>
      </c>
      <c r="B103" s="79"/>
      <c r="C103" s="80"/>
      <c r="D103" s="81"/>
      <c r="E103" s="82"/>
      <c r="F103" s="83">
        <f>F82</f>
        <v>7866.7393410000004</v>
      </c>
    </row>
    <row r="104" spans="1:8">
      <c r="A104" s="79" t="s">
        <v>99</v>
      </c>
      <c r="B104" s="84"/>
      <c r="C104" s="80"/>
      <c r="D104" s="81"/>
      <c r="E104" s="82"/>
      <c r="F104" s="83">
        <f>F89</f>
        <v>5365.7099999999991</v>
      </c>
    </row>
    <row r="105" spans="1:8" ht="15.75" thickBot="1">
      <c r="A105" s="85" t="s">
        <v>100</v>
      </c>
      <c r="B105" s="85"/>
      <c r="C105" s="86"/>
      <c r="D105" s="85"/>
      <c r="E105" s="87"/>
      <c r="F105" s="88">
        <f>F98</f>
        <v>7101.1936857142855</v>
      </c>
    </row>
    <row r="106" spans="1:8" ht="16.5" thickTop="1" thickBot="1">
      <c r="A106" s="89" t="s">
        <v>101</v>
      </c>
      <c r="B106" s="90"/>
      <c r="C106" s="91"/>
      <c r="D106" s="90"/>
      <c r="E106" s="92"/>
      <c r="F106" s="93">
        <f>SUM(F102:F105)</f>
        <v>23260.254638714287</v>
      </c>
    </row>
    <row r="107" spans="1:8" ht="15.75" thickTop="1">
      <c r="A107" s="94" t="s">
        <v>102</v>
      </c>
      <c r="B107" s="79"/>
      <c r="C107" s="95"/>
      <c r="D107" s="79"/>
      <c r="E107" s="96"/>
      <c r="F107" s="97">
        <f>F106/D12</f>
        <v>3876.7091064523811</v>
      </c>
    </row>
    <row r="108" spans="1:8">
      <c r="A108" s="98"/>
      <c r="B108" s="98"/>
      <c r="C108" s="98"/>
      <c r="D108" s="98"/>
      <c r="E108" s="98"/>
      <c r="F108" s="98"/>
    </row>
    <row r="109" spans="1:8">
      <c r="A109" s="94" t="s">
        <v>103</v>
      </c>
      <c r="B109" s="81"/>
      <c r="C109" s="80"/>
      <c r="D109" s="81"/>
      <c r="E109" s="82"/>
      <c r="F109" s="99"/>
    </row>
    <row r="110" spans="1:8">
      <c r="A110" s="100" t="s">
        <v>97</v>
      </c>
      <c r="B110" s="101"/>
      <c r="C110" s="102"/>
      <c r="D110" s="101"/>
      <c r="E110" s="103"/>
      <c r="F110" s="104">
        <f>F102/C24</f>
        <v>6.7116422703818381</v>
      </c>
      <c r="H110" s="120"/>
    </row>
    <row r="111" spans="1:8">
      <c r="A111" s="94" t="s">
        <v>98</v>
      </c>
      <c r="B111" s="79"/>
      <c r="C111" s="95"/>
      <c r="D111" s="79"/>
      <c r="E111" s="96"/>
      <c r="F111" s="83">
        <f>F103/C24</f>
        <v>18.040911228070179</v>
      </c>
      <c r="H111" s="118"/>
    </row>
    <row r="112" spans="1:8">
      <c r="A112" s="94" t="s">
        <v>99</v>
      </c>
      <c r="B112" s="81"/>
      <c r="C112" s="80"/>
      <c r="D112" s="81"/>
      <c r="E112" s="82"/>
      <c r="F112" s="83">
        <f>F104/C24</f>
        <v>12.305263157894736</v>
      </c>
      <c r="H112" s="118"/>
    </row>
    <row r="113" spans="1:8" ht="15.75" thickBot="1">
      <c r="A113" s="105" t="s">
        <v>100</v>
      </c>
      <c r="B113" s="85"/>
      <c r="C113" s="86"/>
      <c r="D113" s="85"/>
      <c r="E113" s="87"/>
      <c r="F113" s="88">
        <f>F105/C24</f>
        <v>16.285273903713534</v>
      </c>
      <c r="H113" s="118"/>
    </row>
    <row r="114" spans="1:8" ht="15.75" thickTop="1">
      <c r="A114" s="106" t="s">
        <v>34</v>
      </c>
      <c r="B114" s="81"/>
      <c r="C114" s="80"/>
      <c r="D114" s="81"/>
      <c r="E114" s="82"/>
      <c r="F114" s="98">
        <f>SUM(F110:F113)</f>
        <v>53.34309056006029</v>
      </c>
    </row>
    <row r="115" spans="1:8">
      <c r="A115" s="81"/>
      <c r="B115" s="81"/>
      <c r="C115" s="80"/>
      <c r="D115" s="81"/>
      <c r="E115" s="82"/>
      <c r="F115" s="82"/>
    </row>
    <row r="116" spans="1:8" ht="15.75" thickBot="1">
      <c r="A116" s="85"/>
      <c r="B116" s="85"/>
      <c r="C116" s="86"/>
      <c r="D116" s="85"/>
      <c r="E116" s="87"/>
      <c r="F116" s="87"/>
    </row>
    <row r="117" spans="1:8" ht="15.75" thickTop="1">
      <c r="A117" s="94" t="s">
        <v>104</v>
      </c>
      <c r="B117" s="81"/>
      <c r="C117" s="80"/>
      <c r="D117" s="81"/>
      <c r="E117" s="82"/>
      <c r="F117" s="82"/>
    </row>
    <row r="118" spans="1:8">
      <c r="A118" s="100" t="s">
        <v>97</v>
      </c>
      <c r="B118" s="101"/>
      <c r="C118" s="102"/>
      <c r="D118" s="101"/>
      <c r="E118" s="103"/>
      <c r="F118" s="103">
        <f>F102/C25</f>
        <v>22.372140901272797</v>
      </c>
    </row>
    <row r="119" spans="1:8">
      <c r="A119" s="94" t="s">
        <v>98</v>
      </c>
      <c r="B119" s="79"/>
      <c r="C119" s="95"/>
      <c r="D119" s="79"/>
      <c r="E119" s="96"/>
      <c r="F119" s="96">
        <f>F103/C25</f>
        <v>60.136370760233937</v>
      </c>
    </row>
    <row r="120" spans="1:8">
      <c r="A120" s="94" t="s">
        <v>99</v>
      </c>
      <c r="B120" s="81"/>
      <c r="C120" s="80"/>
      <c r="D120" s="81"/>
      <c r="E120" s="82"/>
      <c r="F120" s="82">
        <f>F104/C25</f>
        <v>41.017543859649123</v>
      </c>
    </row>
    <row r="121" spans="1:8" ht="15.75" thickBot="1">
      <c r="A121" s="105" t="s">
        <v>100</v>
      </c>
      <c r="B121" s="85"/>
      <c r="C121" s="86"/>
      <c r="D121" s="85"/>
      <c r="E121" s="87"/>
      <c r="F121" s="87">
        <f>F105/C25</f>
        <v>54.284246345711786</v>
      </c>
    </row>
    <row r="122" spans="1:8" ht="15.75" thickTop="1">
      <c r="A122" s="106" t="s">
        <v>34</v>
      </c>
      <c r="B122" s="81"/>
      <c r="C122" s="80"/>
      <c r="D122" s="81"/>
      <c r="E122" s="82"/>
      <c r="F122" s="107">
        <f>SUM(F118:F121)</f>
        <v>177.81030186686763</v>
      </c>
    </row>
    <row r="123" spans="1:8">
      <c r="A123" s="7"/>
      <c r="B123" s="7"/>
      <c r="C123" s="8"/>
      <c r="D123" s="7"/>
      <c r="E123" s="4"/>
      <c r="F123" s="4"/>
    </row>
    <row r="124" spans="1:8" ht="15.75" thickBot="1">
      <c r="A124" s="69" t="s">
        <v>105</v>
      </c>
      <c r="B124" s="7"/>
      <c r="C124" s="8"/>
      <c r="D124" s="35"/>
      <c r="E124" s="4"/>
      <c r="F124" s="4"/>
    </row>
    <row r="125" spans="1:8">
      <c r="A125" s="60" t="s">
        <v>88</v>
      </c>
      <c r="B125" s="61"/>
      <c r="C125" s="62"/>
      <c r="D125" s="44"/>
      <c r="E125" s="4"/>
      <c r="F125" s="4"/>
    </row>
    <row r="126" spans="1:8">
      <c r="A126" s="7" t="s">
        <v>106</v>
      </c>
      <c r="B126" s="7"/>
      <c r="C126" s="8" t="s">
        <v>53</v>
      </c>
      <c r="D126" s="35">
        <v>8</v>
      </c>
      <c r="E126" s="127">
        <v>190</v>
      </c>
      <c r="F126" s="33">
        <f>E126*D126</f>
        <v>1520</v>
      </c>
    </row>
    <row r="127" spans="1:8">
      <c r="A127" s="7" t="s">
        <v>91</v>
      </c>
      <c r="B127" s="7"/>
      <c r="C127" s="8" t="s">
        <v>53</v>
      </c>
      <c r="D127" s="34">
        <v>8</v>
      </c>
      <c r="E127" s="108">
        <v>70</v>
      </c>
      <c r="F127" s="33">
        <f>E127*D127</f>
        <v>560</v>
      </c>
    </row>
    <row r="128" spans="1:8" ht="15.75" thickBot="1">
      <c r="A128" s="7" t="s">
        <v>92</v>
      </c>
      <c r="B128" s="7"/>
      <c r="C128" s="13" t="s">
        <v>53</v>
      </c>
      <c r="D128" s="51">
        <v>8</v>
      </c>
      <c r="E128" s="52">
        <v>10</v>
      </c>
      <c r="F128" s="55">
        <f>E128*D128</f>
        <v>80</v>
      </c>
    </row>
    <row r="129" spans="1:6" ht="15.75" thickTop="1">
      <c r="A129" s="19" t="s">
        <v>93</v>
      </c>
      <c r="B129" s="19"/>
      <c r="C129" s="109" t="s">
        <v>107</v>
      </c>
      <c r="D129" s="34"/>
      <c r="E129" s="34"/>
      <c r="F129" s="110">
        <f>SUM(F126:F128)</f>
        <v>2160</v>
      </c>
    </row>
    <row r="130" spans="1:6">
      <c r="A130" s="7"/>
      <c r="B130" s="7"/>
      <c r="C130" s="8"/>
      <c r="D130" s="111"/>
      <c r="E130" s="4"/>
      <c r="F130" s="4"/>
    </row>
    <row r="131" spans="1:6">
      <c r="A131" s="94" t="str">
        <f>"CUSTOS TOTAIS PARA "&amp;FIXED(D12,0)&amp;"cortes"</f>
        <v>CUSTOS TOTAIS PARA 6cortes</v>
      </c>
      <c r="B131" s="81"/>
      <c r="C131" s="80"/>
      <c r="D131" s="81"/>
      <c r="E131" s="82"/>
      <c r="F131" s="82"/>
    </row>
    <row r="132" spans="1:6" ht="15.75" thickBot="1">
      <c r="A132" s="112" t="s">
        <v>108</v>
      </c>
      <c r="B132" s="113"/>
      <c r="C132" s="114"/>
      <c r="D132" s="113"/>
      <c r="E132" s="115"/>
      <c r="F132" s="115"/>
    </row>
    <row r="133" spans="1:6" ht="15.75" thickTop="1">
      <c r="A133" s="94" t="s">
        <v>97</v>
      </c>
      <c r="B133" s="79"/>
      <c r="C133" s="95"/>
      <c r="D133" s="79"/>
      <c r="E133" s="96"/>
      <c r="F133" s="96">
        <f>F61</f>
        <v>2926.6116120000002</v>
      </c>
    </row>
    <row r="134" spans="1:6">
      <c r="A134" s="94" t="s">
        <v>98</v>
      </c>
      <c r="B134" s="81"/>
      <c r="C134" s="80"/>
      <c r="D134" s="81"/>
      <c r="E134" s="82"/>
      <c r="F134" s="82">
        <f>F82</f>
        <v>7866.7393410000004</v>
      </c>
    </row>
    <row r="135" spans="1:6">
      <c r="A135" s="94" t="s">
        <v>99</v>
      </c>
      <c r="B135" s="79"/>
      <c r="C135" s="95"/>
      <c r="D135" s="79"/>
      <c r="E135" s="96"/>
      <c r="F135" s="96">
        <f>F89</f>
        <v>5365.7099999999991</v>
      </c>
    </row>
    <row r="136" spans="1:6" ht="15.75" thickBot="1">
      <c r="A136" s="105" t="s">
        <v>100</v>
      </c>
      <c r="B136" s="81"/>
      <c r="C136" s="80"/>
      <c r="D136" s="81"/>
      <c r="E136" s="82"/>
      <c r="F136" s="82">
        <f>F129</f>
        <v>2160</v>
      </c>
    </row>
    <row r="137" spans="1:6" ht="16.5" thickTop="1" thickBot="1">
      <c r="A137" s="105" t="s">
        <v>109</v>
      </c>
      <c r="B137" s="85"/>
      <c r="C137" s="86"/>
      <c r="D137" s="85"/>
      <c r="E137" s="87"/>
      <c r="F137" s="116">
        <f>SUM(F133:F136)</f>
        <v>18319.060953</v>
      </c>
    </row>
    <row r="138" spans="1:6" ht="15.75" thickTop="1">
      <c r="A138" s="94" t="s">
        <v>102</v>
      </c>
      <c r="B138" s="79"/>
      <c r="C138" s="95"/>
      <c r="D138" s="79"/>
      <c r="E138" s="96"/>
      <c r="F138" s="97">
        <f>F137/D12</f>
        <v>3053.1768255000002</v>
      </c>
    </row>
    <row r="139" spans="1:6" ht="15.75" thickBot="1">
      <c r="A139" s="112" t="s">
        <v>103</v>
      </c>
      <c r="B139" s="113"/>
      <c r="C139" s="114"/>
      <c r="D139" s="113"/>
      <c r="E139" s="115"/>
      <c r="F139" s="115"/>
    </row>
    <row r="140" spans="1:6" ht="15.75" thickTop="1">
      <c r="A140" s="94" t="s">
        <v>97</v>
      </c>
      <c r="B140" s="79"/>
      <c r="C140" s="95"/>
      <c r="D140" s="79"/>
      <c r="E140" s="96"/>
      <c r="F140" s="96">
        <f>F133/C24</f>
        <v>6.7116422703818381</v>
      </c>
    </row>
    <row r="141" spans="1:6">
      <c r="A141" s="94" t="s">
        <v>98</v>
      </c>
      <c r="B141" s="81"/>
      <c r="C141" s="80"/>
      <c r="D141" s="81"/>
      <c r="E141" s="82"/>
      <c r="F141" s="96">
        <f>F134/C24</f>
        <v>18.040911228070179</v>
      </c>
    </row>
    <row r="142" spans="1:6">
      <c r="A142" s="94" t="s">
        <v>99</v>
      </c>
      <c r="B142" s="79"/>
      <c r="C142" s="95"/>
      <c r="D142" s="79"/>
      <c r="E142" s="96"/>
      <c r="F142" s="96">
        <f>F135/C24</f>
        <v>12.305263157894736</v>
      </c>
    </row>
    <row r="143" spans="1:6" ht="15.75" thickBot="1">
      <c r="A143" s="105" t="s">
        <v>100</v>
      </c>
      <c r="B143" s="81"/>
      <c r="C143" s="80"/>
      <c r="D143" s="81"/>
      <c r="E143" s="82"/>
      <c r="F143" s="96">
        <f>F136/C24</f>
        <v>4.9535603715170282</v>
      </c>
    </row>
    <row r="144" spans="1:6" ht="16.5" thickTop="1" thickBot="1">
      <c r="A144" s="105" t="s">
        <v>109</v>
      </c>
      <c r="B144" s="85"/>
      <c r="C144" s="86"/>
      <c r="D144" s="85"/>
      <c r="E144" s="87"/>
      <c r="F144" s="116">
        <f>SUM(F140:F143)</f>
        <v>42.01137702786378</v>
      </c>
    </row>
    <row r="145" spans="1:6" ht="15.75" thickTop="1">
      <c r="A145" s="79"/>
      <c r="B145" s="79"/>
      <c r="C145" s="95"/>
      <c r="D145" s="79"/>
      <c r="E145" s="79"/>
      <c r="F145" s="79"/>
    </row>
    <row r="146" spans="1:6" ht="15.75" thickBot="1">
      <c r="A146" s="105" t="s">
        <v>104</v>
      </c>
      <c r="B146" s="85"/>
      <c r="C146" s="86"/>
      <c r="D146" s="85"/>
      <c r="E146" s="87"/>
      <c r="F146" s="87"/>
    </row>
    <row r="147" spans="1:6" ht="15.75" thickTop="1">
      <c r="A147" s="94" t="s">
        <v>97</v>
      </c>
      <c r="B147" s="79"/>
      <c r="C147" s="95"/>
      <c r="D147" s="79"/>
      <c r="E147" s="96"/>
      <c r="F147" s="117">
        <f>F133/C25</f>
        <v>22.372140901272797</v>
      </c>
    </row>
    <row r="148" spans="1:6">
      <c r="A148" s="94" t="s">
        <v>98</v>
      </c>
      <c r="B148" s="81"/>
      <c r="C148" s="80"/>
      <c r="D148" s="81"/>
      <c r="E148" s="82"/>
      <c r="F148" s="96">
        <f>F134/C25</f>
        <v>60.136370760233937</v>
      </c>
    </row>
    <row r="149" spans="1:6">
      <c r="A149" s="94" t="s">
        <v>99</v>
      </c>
      <c r="B149" s="79"/>
      <c r="C149" s="95"/>
      <c r="D149" s="79"/>
      <c r="E149" s="96"/>
      <c r="F149" s="96">
        <f>F135/C25</f>
        <v>41.017543859649123</v>
      </c>
    </row>
    <row r="150" spans="1:6" ht="15.75" thickBot="1">
      <c r="A150" s="105" t="s">
        <v>100</v>
      </c>
      <c r="B150" s="81"/>
      <c r="C150" s="80"/>
      <c r="D150" s="81"/>
      <c r="E150" s="82"/>
      <c r="F150" s="96">
        <f>F136/C25</f>
        <v>16.511867905056764</v>
      </c>
    </row>
    <row r="151" spans="1:6" ht="16.5" thickTop="1" thickBot="1">
      <c r="A151" s="105" t="s">
        <v>109</v>
      </c>
      <c r="B151" s="85"/>
      <c r="C151" s="86"/>
      <c r="D151" s="85"/>
      <c r="E151" s="87"/>
      <c r="F151" s="116">
        <f>SUM(F147:F150)</f>
        <v>140.03792342621261</v>
      </c>
    </row>
    <row r="152" spans="1:6" ht="15.75" thickTop="1"/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showGridLines="0" tabSelected="1" workbookViewId="0">
      <selection activeCell="A3" sqref="A3"/>
    </sheetView>
  </sheetViews>
  <sheetFormatPr defaultRowHeight="15"/>
  <cols>
    <col min="1" max="1" width="21.85546875" customWidth="1"/>
    <col min="2" max="2" width="19.42578125" customWidth="1"/>
    <col min="3" max="3" width="13.42578125" customWidth="1"/>
    <col min="4" max="4" width="15.85546875" customWidth="1"/>
    <col min="5" max="5" width="11" customWidth="1"/>
    <col min="6" max="6" width="14.42578125" customWidth="1"/>
  </cols>
  <sheetData>
    <row r="1" spans="1:6" ht="15.75">
      <c r="A1" s="1" t="s">
        <v>111</v>
      </c>
    </row>
    <row r="2" spans="1:6" ht="18.75">
      <c r="A2" s="2" t="s">
        <v>0</v>
      </c>
      <c r="B2" s="134" t="s">
        <v>112</v>
      </c>
      <c r="C2" s="134"/>
      <c r="D2" s="3"/>
      <c r="E2" s="3"/>
      <c r="F2" s="4"/>
    </row>
    <row r="3" spans="1:6">
      <c r="A3" s="2" t="s">
        <v>2</v>
      </c>
      <c r="B3" s="2"/>
      <c r="C3" s="5" t="s">
        <v>3</v>
      </c>
      <c r="D3" s="2"/>
      <c r="E3" s="4"/>
      <c r="F3" s="4"/>
    </row>
    <row r="4" spans="1:6">
      <c r="A4" s="2" t="s">
        <v>4</v>
      </c>
      <c r="B4" s="2"/>
      <c r="C4" s="5"/>
      <c r="D4" s="2"/>
      <c r="E4" s="4"/>
      <c r="F4" s="4"/>
    </row>
    <row r="5" spans="1:6">
      <c r="A5" s="2" t="s">
        <v>5</v>
      </c>
      <c r="B5" s="2"/>
      <c r="C5" s="6">
        <f ca="1">TODAY()</f>
        <v>42263</v>
      </c>
      <c r="D5" s="2"/>
      <c r="E5" s="4"/>
      <c r="F5" s="4"/>
    </row>
    <row r="6" spans="1:6">
      <c r="A6" s="2" t="s">
        <v>6</v>
      </c>
      <c r="B6" s="2"/>
      <c r="C6" s="5" t="s">
        <v>7</v>
      </c>
      <c r="D6" s="7"/>
      <c r="E6" s="4"/>
      <c r="F6" s="4"/>
    </row>
    <row r="7" spans="1:6" ht="15.75" thickBot="1">
      <c r="A7" s="2" t="s">
        <v>8</v>
      </c>
      <c r="B7" s="7"/>
      <c r="C7" s="8"/>
      <c r="D7" s="7"/>
      <c r="E7" s="4"/>
      <c r="F7" s="4"/>
    </row>
    <row r="8" spans="1:6" ht="16.5" thickTop="1" thickBot="1">
      <c r="A8" s="9" t="s">
        <v>113</v>
      </c>
      <c r="B8" s="9"/>
      <c r="C8" s="10"/>
      <c r="D8" s="11">
        <v>180</v>
      </c>
      <c r="E8" s="4"/>
      <c r="F8" s="4"/>
    </row>
    <row r="9" spans="1:6" ht="15.75" thickTop="1">
      <c r="A9" s="12" t="s">
        <v>114</v>
      </c>
      <c r="B9" s="7"/>
      <c r="C9" s="13"/>
      <c r="D9" s="14">
        <v>200</v>
      </c>
      <c r="E9" s="4"/>
      <c r="F9" s="4"/>
    </row>
    <row r="10" spans="1:6">
      <c r="A10" s="12" t="s">
        <v>115</v>
      </c>
      <c r="B10" s="12"/>
      <c r="C10" s="8"/>
      <c r="D10" s="12">
        <f>D8*D16</f>
        <v>41.4</v>
      </c>
      <c r="E10" s="4"/>
      <c r="F10" s="4"/>
    </row>
    <row r="11" spans="1:6">
      <c r="A11" s="12" t="s">
        <v>116</v>
      </c>
      <c r="B11" s="7"/>
      <c r="C11" s="8"/>
      <c r="D11" s="7">
        <f>D9*D16</f>
        <v>46</v>
      </c>
      <c r="E11" s="4"/>
      <c r="F11" s="4"/>
    </row>
    <row r="12" spans="1:6">
      <c r="A12" s="7" t="s">
        <v>13</v>
      </c>
      <c r="B12" s="7"/>
      <c r="C12" s="8"/>
      <c r="D12" s="15">
        <v>4</v>
      </c>
      <c r="E12" s="4"/>
      <c r="F12" s="4"/>
    </row>
    <row r="13" spans="1:6">
      <c r="A13" s="7" t="s">
        <v>117</v>
      </c>
      <c r="B13" s="7"/>
      <c r="C13" s="8"/>
      <c r="D13" s="15">
        <v>4</v>
      </c>
      <c r="E13" s="4"/>
      <c r="F13" s="4"/>
    </row>
    <row r="14" spans="1:6">
      <c r="A14" s="7" t="s">
        <v>118</v>
      </c>
      <c r="B14" s="7"/>
      <c r="C14" s="8"/>
      <c r="D14" s="16">
        <v>0</v>
      </c>
      <c r="E14" s="4"/>
      <c r="F14" s="4"/>
    </row>
    <row r="15" spans="1:6">
      <c r="A15" s="7" t="s">
        <v>119</v>
      </c>
      <c r="B15" s="7"/>
      <c r="C15" s="8"/>
      <c r="D15" s="16">
        <v>0</v>
      </c>
      <c r="E15" s="4"/>
      <c r="F15" s="4"/>
    </row>
    <row r="16" spans="1:6">
      <c r="A16" s="7" t="s">
        <v>120</v>
      </c>
      <c r="B16" s="7"/>
      <c r="C16" s="8"/>
      <c r="D16" s="17">
        <v>0.23</v>
      </c>
      <c r="E16" s="4"/>
      <c r="F16" s="4"/>
    </row>
    <row r="17" spans="1:14">
      <c r="A17" s="7" t="s">
        <v>18</v>
      </c>
      <c r="B17" s="7"/>
      <c r="C17" s="8"/>
      <c r="D17" s="17">
        <v>0.1</v>
      </c>
      <c r="E17" s="4"/>
      <c r="F17" s="4"/>
    </row>
    <row r="18" spans="1:14">
      <c r="A18" s="7" t="s">
        <v>19</v>
      </c>
      <c r="B18" s="7"/>
      <c r="C18" s="8"/>
      <c r="D18" s="17">
        <v>0.05</v>
      </c>
      <c r="E18" s="4"/>
      <c r="F18" s="4"/>
    </row>
    <row r="19" spans="1:14" ht="15.75" thickBot="1">
      <c r="A19" s="7" t="s">
        <v>20</v>
      </c>
      <c r="B19" s="7"/>
      <c r="C19" s="8"/>
      <c r="D19" s="18">
        <v>1</v>
      </c>
      <c r="E19" s="4"/>
      <c r="F19" s="4"/>
    </row>
    <row r="20" spans="1:14" ht="15.75" thickTop="1">
      <c r="A20" s="19" t="s">
        <v>21</v>
      </c>
      <c r="B20" s="19"/>
      <c r="C20" s="20">
        <f>D8+D9*(D12-1)</f>
        <v>780</v>
      </c>
      <c r="D20" s="19" t="s">
        <v>22</v>
      </c>
      <c r="E20" s="4"/>
      <c r="F20" s="4"/>
    </row>
    <row r="21" spans="1:14">
      <c r="A21" s="21" t="s">
        <v>23</v>
      </c>
      <c r="B21" s="21"/>
      <c r="C21" s="22">
        <f>C20*D16</f>
        <v>179.4</v>
      </c>
      <c r="D21" s="2" t="s">
        <v>22</v>
      </c>
      <c r="E21" s="4"/>
      <c r="F21" s="4"/>
    </row>
    <row r="22" spans="1:14">
      <c r="A22" s="21" t="s">
        <v>24</v>
      </c>
      <c r="B22" s="21"/>
      <c r="C22" s="22">
        <f>C20-(C20*D17)</f>
        <v>702</v>
      </c>
      <c r="D22" s="2" t="s">
        <v>22</v>
      </c>
      <c r="E22" s="4"/>
      <c r="F22" s="4"/>
    </row>
    <row r="23" spans="1:14">
      <c r="A23" s="21" t="s">
        <v>25</v>
      </c>
      <c r="B23" s="21"/>
      <c r="C23" s="23">
        <f>C21-(C21*D17)</f>
        <v>161.46</v>
      </c>
      <c r="D23" s="2" t="s">
        <v>22</v>
      </c>
      <c r="E23" s="4"/>
      <c r="F23" s="4"/>
    </row>
    <row r="24" spans="1:14">
      <c r="A24" s="21" t="s">
        <v>26</v>
      </c>
      <c r="B24" s="21"/>
      <c r="C24" s="23">
        <f>C22*(1-D18)</f>
        <v>666.9</v>
      </c>
      <c r="D24" s="2" t="s">
        <v>22</v>
      </c>
      <c r="E24" s="4"/>
      <c r="F24" s="4"/>
    </row>
    <row r="25" spans="1:14">
      <c r="A25" s="21" t="s">
        <v>27</v>
      </c>
      <c r="B25" s="21"/>
      <c r="C25" s="23">
        <f>C23*(1-D18)</f>
        <v>153.387</v>
      </c>
      <c r="D25" s="2" t="s">
        <v>22</v>
      </c>
      <c r="E25" s="4"/>
      <c r="F25" s="4"/>
    </row>
    <row r="26" spans="1:14">
      <c r="A26" s="7"/>
      <c r="B26" s="7"/>
      <c r="C26" s="8"/>
      <c r="D26" s="7"/>
      <c r="E26" s="4"/>
      <c r="F26" s="4"/>
    </row>
    <row r="27" spans="1:14" ht="15.75" thickBot="1">
      <c r="A27" s="2" t="s">
        <v>123</v>
      </c>
      <c r="B27" s="7"/>
      <c r="C27" s="8"/>
      <c r="D27" s="7"/>
      <c r="E27" s="128">
        <f ca="1">C5</f>
        <v>42263</v>
      </c>
      <c r="F27" s="24">
        <f ca="1">E27</f>
        <v>42263</v>
      </c>
    </row>
    <row r="28" spans="1:14" ht="15.75" thickTop="1">
      <c r="A28" s="19" t="s">
        <v>29</v>
      </c>
      <c r="B28" s="19"/>
      <c r="C28" s="25" t="s">
        <v>30</v>
      </c>
      <c r="D28" s="26" t="s">
        <v>31</v>
      </c>
      <c r="E28" s="7"/>
      <c r="F28" s="27" t="s">
        <v>32</v>
      </c>
    </row>
    <row r="29" spans="1:14" ht="15.75" thickBot="1">
      <c r="A29" s="28"/>
      <c r="B29" s="28"/>
      <c r="C29" s="29"/>
      <c r="D29" s="30" t="s">
        <v>33</v>
      </c>
      <c r="E29" s="31"/>
      <c r="F29" s="32" t="s">
        <v>34</v>
      </c>
    </row>
    <row r="30" spans="1:14" ht="15.75" thickTop="1">
      <c r="A30" s="12" t="s">
        <v>37</v>
      </c>
      <c r="B30" s="12"/>
      <c r="C30" s="13" t="s">
        <v>36</v>
      </c>
      <c r="D30" s="66">
        <v>0.25</v>
      </c>
      <c r="E30" s="4">
        <v>1200</v>
      </c>
      <c r="F30" s="33">
        <f t="shared" ref="F30:F39" si="0">E30*D30</f>
        <v>300</v>
      </c>
    </row>
    <row r="31" spans="1:14">
      <c r="A31" s="12" t="s">
        <v>127</v>
      </c>
      <c r="B31" s="12"/>
      <c r="C31" s="13" t="s">
        <v>36</v>
      </c>
      <c r="D31" s="66">
        <v>0.05</v>
      </c>
      <c r="E31" s="4">
        <v>2200</v>
      </c>
      <c r="F31" s="33">
        <f t="shared" ref="F31" si="1">E31*D31</f>
        <v>110</v>
      </c>
    </row>
    <row r="32" spans="1:14">
      <c r="A32" s="7" t="s">
        <v>38</v>
      </c>
      <c r="B32" s="7"/>
      <c r="C32" s="8" t="s">
        <v>36</v>
      </c>
      <c r="D32" s="130">
        <v>0.05</v>
      </c>
      <c r="E32" s="4">
        <v>1210</v>
      </c>
      <c r="F32" s="33">
        <f t="shared" si="0"/>
        <v>60.5</v>
      </c>
      <c r="I32" s="7"/>
      <c r="J32" s="7"/>
      <c r="K32" s="8"/>
      <c r="L32" s="131"/>
      <c r="M32" s="130"/>
      <c r="N32" s="130"/>
    </row>
    <row r="33" spans="1:6">
      <c r="A33" s="7" t="s">
        <v>124</v>
      </c>
      <c r="B33" s="7"/>
      <c r="C33" s="8" t="s">
        <v>36</v>
      </c>
      <c r="D33" s="130">
        <v>0.45</v>
      </c>
      <c r="E33" s="4">
        <v>1210</v>
      </c>
      <c r="F33" s="33">
        <f t="shared" ref="F33" si="2">E33*D33</f>
        <v>544.5</v>
      </c>
    </row>
    <row r="34" spans="1:6">
      <c r="A34" s="7" t="s">
        <v>39</v>
      </c>
      <c r="B34" s="7"/>
      <c r="C34" s="8" t="s">
        <v>36</v>
      </c>
      <c r="D34" s="34">
        <v>2</v>
      </c>
      <c r="E34" s="122">
        <v>100</v>
      </c>
      <c r="F34" s="33">
        <f t="shared" si="0"/>
        <v>200</v>
      </c>
    </row>
    <row r="35" spans="1:6">
      <c r="A35" s="7" t="s">
        <v>40</v>
      </c>
      <c r="B35" s="7"/>
      <c r="C35" s="8" t="s">
        <v>36</v>
      </c>
      <c r="D35" s="34">
        <v>2</v>
      </c>
      <c r="E35" s="122">
        <v>100</v>
      </c>
      <c r="F35" s="33">
        <f t="shared" si="0"/>
        <v>200</v>
      </c>
    </row>
    <row r="36" spans="1:6">
      <c r="A36" s="7" t="s">
        <v>43</v>
      </c>
      <c r="B36" s="7"/>
      <c r="C36" s="8" t="s">
        <v>36</v>
      </c>
      <c r="D36" s="34">
        <v>6</v>
      </c>
      <c r="E36" s="4">
        <v>35</v>
      </c>
      <c r="F36" s="33">
        <f t="shared" si="0"/>
        <v>210</v>
      </c>
    </row>
    <row r="37" spans="1:6">
      <c r="A37" s="7" t="s">
        <v>45</v>
      </c>
      <c r="B37" s="7"/>
      <c r="C37" s="8" t="s">
        <v>49</v>
      </c>
      <c r="D37" s="35">
        <v>3.5</v>
      </c>
      <c r="E37" s="4">
        <v>29.6</v>
      </c>
      <c r="F37" s="33">
        <f t="shared" si="0"/>
        <v>103.60000000000001</v>
      </c>
    </row>
    <row r="38" spans="1:6">
      <c r="A38" s="7" t="s">
        <v>46</v>
      </c>
      <c r="B38" s="7"/>
      <c r="C38" s="8" t="s">
        <v>47</v>
      </c>
      <c r="D38" s="35">
        <v>1</v>
      </c>
      <c r="E38" s="4">
        <v>47</v>
      </c>
      <c r="F38" s="33">
        <f t="shared" si="0"/>
        <v>47</v>
      </c>
    </row>
    <row r="39" spans="1:6">
      <c r="A39" s="7" t="s">
        <v>48</v>
      </c>
      <c r="B39" s="7"/>
      <c r="C39" s="8" t="s">
        <v>49</v>
      </c>
      <c r="D39" s="35">
        <v>2.5</v>
      </c>
      <c r="E39" s="4">
        <v>8.8000000000000007</v>
      </c>
      <c r="F39" s="33">
        <f t="shared" si="0"/>
        <v>22</v>
      </c>
    </row>
    <row r="40" spans="1:6" ht="15.75" thickBot="1">
      <c r="A40" s="36" t="s">
        <v>50</v>
      </c>
      <c r="B40" s="36"/>
      <c r="C40" s="37"/>
      <c r="D40" s="38"/>
      <c r="E40" s="39"/>
      <c r="F40" s="40">
        <f>SUM(F30:F39)</f>
        <v>1797.6</v>
      </c>
    </row>
    <row r="41" spans="1:6">
      <c r="A41" s="2" t="s">
        <v>51</v>
      </c>
      <c r="B41" s="7"/>
      <c r="C41" s="8"/>
      <c r="D41" s="34"/>
      <c r="E41" s="4"/>
      <c r="F41" s="33"/>
    </row>
    <row r="42" spans="1:6">
      <c r="A42" s="41" t="s">
        <v>52</v>
      </c>
      <c r="B42" s="41"/>
      <c r="C42" s="42" t="s">
        <v>53</v>
      </c>
      <c r="D42" s="43">
        <v>0.12</v>
      </c>
      <c r="E42" s="4">
        <v>18.897299999999998</v>
      </c>
      <c r="F42" s="33">
        <f>E42*D42</f>
        <v>2.2676759999999998</v>
      </c>
    </row>
    <row r="43" spans="1:6">
      <c r="A43" s="41" t="s">
        <v>54</v>
      </c>
      <c r="B43" s="41"/>
      <c r="C43" s="42" t="s">
        <v>53</v>
      </c>
      <c r="D43" s="43">
        <v>1.73</v>
      </c>
      <c r="E43" s="4">
        <v>19.794899999999998</v>
      </c>
      <c r="F43" s="33">
        <f>E43*D43</f>
        <v>34.245176999999998</v>
      </c>
    </row>
    <row r="44" spans="1:6">
      <c r="A44" s="41" t="s">
        <v>55</v>
      </c>
      <c r="B44" s="41"/>
      <c r="C44" s="42" t="s">
        <v>53</v>
      </c>
      <c r="D44" s="43">
        <v>0.62</v>
      </c>
      <c r="E44" s="4">
        <v>18.861000000000001</v>
      </c>
      <c r="F44" s="33">
        <f>E44*D44</f>
        <v>11.693820000000001</v>
      </c>
    </row>
    <row r="45" spans="1:6">
      <c r="A45" s="123" t="s">
        <v>56</v>
      </c>
      <c r="B45" s="123"/>
      <c r="C45" s="124" t="s">
        <v>53</v>
      </c>
      <c r="D45" s="125">
        <v>0.12</v>
      </c>
      <c r="E45" s="4">
        <v>18.899999999999999</v>
      </c>
      <c r="F45" s="33">
        <f>E45*D45</f>
        <v>2.2679999999999998</v>
      </c>
    </row>
    <row r="46" spans="1:6" ht="15.75" thickBot="1">
      <c r="A46" s="36" t="s">
        <v>50</v>
      </c>
      <c r="B46" s="36"/>
      <c r="C46" s="37"/>
      <c r="D46" s="38"/>
      <c r="E46" s="39"/>
      <c r="F46" s="33">
        <f>SUM(F42:F45)</f>
        <v>50.474673000000003</v>
      </c>
    </row>
    <row r="47" spans="1:6">
      <c r="A47" s="2" t="s">
        <v>57</v>
      </c>
      <c r="B47" s="7"/>
      <c r="C47" s="8"/>
      <c r="D47" s="44"/>
      <c r="E47" s="45"/>
      <c r="F47" s="46"/>
    </row>
    <row r="48" spans="1:6">
      <c r="A48" s="47" t="s">
        <v>58</v>
      </c>
      <c r="B48" s="47"/>
      <c r="C48" s="48" t="s">
        <v>53</v>
      </c>
      <c r="D48" s="34">
        <v>1.9</v>
      </c>
      <c r="E48" s="4">
        <v>22.988859999999999</v>
      </c>
      <c r="F48" s="33">
        <f t="shared" ref="F48:F53" si="3">E48*D48</f>
        <v>43.678833999999995</v>
      </c>
    </row>
    <row r="49" spans="1:6">
      <c r="A49" s="7" t="s">
        <v>59</v>
      </c>
      <c r="B49" s="7"/>
      <c r="C49" s="8" t="s">
        <v>53</v>
      </c>
      <c r="D49" s="35">
        <v>20</v>
      </c>
      <c r="E49" s="49">
        <v>4.375</v>
      </c>
      <c r="F49" s="33">
        <f t="shared" si="3"/>
        <v>87.5</v>
      </c>
    </row>
    <row r="50" spans="1:6">
      <c r="A50" s="7" t="s">
        <v>60</v>
      </c>
      <c r="B50" s="7"/>
      <c r="C50" s="8" t="s">
        <v>53</v>
      </c>
      <c r="D50" s="35">
        <v>5</v>
      </c>
      <c r="E50" s="4">
        <v>33.563137500000003</v>
      </c>
      <c r="F50" s="33">
        <f t="shared" si="3"/>
        <v>167.81568750000002</v>
      </c>
    </row>
    <row r="51" spans="1:6">
      <c r="A51" s="7" t="s">
        <v>61</v>
      </c>
      <c r="B51" s="7"/>
      <c r="C51" s="8" t="s">
        <v>53</v>
      </c>
      <c r="D51" s="35">
        <v>8</v>
      </c>
      <c r="E51" s="49">
        <v>4.375</v>
      </c>
      <c r="F51" s="33">
        <f t="shared" si="3"/>
        <v>35</v>
      </c>
    </row>
    <row r="52" spans="1:6">
      <c r="A52" s="7" t="s">
        <v>62</v>
      </c>
      <c r="B52" s="7"/>
      <c r="C52" s="8" t="s">
        <v>53</v>
      </c>
      <c r="D52" s="35">
        <v>1.9</v>
      </c>
      <c r="E52" s="4">
        <v>18.897299999999998</v>
      </c>
      <c r="F52" s="33">
        <f t="shared" si="3"/>
        <v>35.904869999999995</v>
      </c>
    </row>
    <row r="53" spans="1:6">
      <c r="A53" s="7" t="s">
        <v>63</v>
      </c>
      <c r="B53" s="7"/>
      <c r="C53" s="8" t="s">
        <v>53</v>
      </c>
      <c r="D53" s="35">
        <v>8</v>
      </c>
      <c r="E53" s="49">
        <v>4.375</v>
      </c>
      <c r="F53" s="33">
        <f t="shared" si="3"/>
        <v>35</v>
      </c>
    </row>
    <row r="54" spans="1:6" ht="15.75" thickBot="1">
      <c r="A54" s="36" t="s">
        <v>50</v>
      </c>
      <c r="B54" s="36"/>
      <c r="C54" s="37"/>
      <c r="D54" s="38"/>
      <c r="E54" s="39"/>
      <c r="F54" s="40">
        <f>SUM(F48:F53)</f>
        <v>404.89939150000004</v>
      </c>
    </row>
    <row r="55" spans="1:6">
      <c r="A55" s="2" t="s">
        <v>64</v>
      </c>
      <c r="B55" s="7"/>
      <c r="C55" s="13"/>
      <c r="D55" s="44"/>
      <c r="E55" s="45"/>
      <c r="F55" s="46"/>
    </row>
    <row r="56" spans="1:6">
      <c r="A56" s="47" t="s">
        <v>65</v>
      </c>
      <c r="B56" s="47"/>
      <c r="C56" s="48" t="s">
        <v>53</v>
      </c>
      <c r="D56" s="34">
        <v>1</v>
      </c>
      <c r="E56" s="49">
        <v>23.39686</v>
      </c>
      <c r="F56" s="33">
        <f>E56*D56</f>
        <v>23.39686</v>
      </c>
    </row>
    <row r="57" spans="1:6">
      <c r="A57" s="7" t="s">
        <v>66</v>
      </c>
      <c r="B57" s="7"/>
      <c r="C57" s="8" t="s">
        <v>53</v>
      </c>
      <c r="D57" s="35">
        <v>1.83</v>
      </c>
      <c r="E57" s="4">
        <v>35</v>
      </c>
      <c r="F57" s="33">
        <f>E57*D57</f>
        <v>64.05</v>
      </c>
    </row>
    <row r="58" spans="1:6">
      <c r="A58" s="7" t="s">
        <v>67</v>
      </c>
      <c r="B58" s="7"/>
      <c r="C58" s="8" t="s">
        <v>53</v>
      </c>
      <c r="D58" s="35">
        <v>1</v>
      </c>
      <c r="E58" s="49">
        <v>4.375</v>
      </c>
      <c r="F58" s="33">
        <f>E58*D58</f>
        <v>4.375</v>
      </c>
    </row>
    <row r="59" spans="1:6">
      <c r="A59" s="7" t="s">
        <v>68</v>
      </c>
      <c r="B59" s="7"/>
      <c r="C59" s="8" t="s">
        <v>53</v>
      </c>
      <c r="D59" s="35">
        <v>5</v>
      </c>
      <c r="E59" s="49">
        <v>33.563137500000003</v>
      </c>
      <c r="F59" s="33">
        <f>E59*D59</f>
        <v>167.81568750000002</v>
      </c>
    </row>
    <row r="60" spans="1:6" ht="15.75" thickBot="1">
      <c r="A60" s="31" t="s">
        <v>50</v>
      </c>
      <c r="B60" s="31"/>
      <c r="C60" s="50"/>
      <c r="D60" s="51"/>
      <c r="E60" s="52"/>
      <c r="F60" s="32">
        <f>SUM(F56:F59)</f>
        <v>259.63754750000004</v>
      </c>
    </row>
    <row r="61" spans="1:6" ht="15.75" thickTop="1">
      <c r="A61" s="2" t="str">
        <f>A27</f>
        <v>CUSTO DE PRODUÇÃO - CAPINEIRA</v>
      </c>
      <c r="B61" s="2"/>
      <c r="C61" s="5" t="s">
        <v>70</v>
      </c>
      <c r="D61" s="53"/>
      <c r="E61" s="4"/>
      <c r="F61" s="54">
        <f>SUM(F60,F54,F46,F40)</f>
        <v>2512.6116120000002</v>
      </c>
    </row>
    <row r="62" spans="1:6">
      <c r="A62" s="2"/>
      <c r="B62" s="2"/>
      <c r="C62" s="5"/>
      <c r="D62" s="35"/>
      <c r="E62" s="4"/>
      <c r="F62" s="33"/>
    </row>
    <row r="63" spans="1:6" ht="15.75" thickBot="1">
      <c r="A63" s="2" t="s">
        <v>125</v>
      </c>
      <c r="B63" s="7"/>
      <c r="C63" s="8"/>
      <c r="D63" s="51"/>
      <c r="E63" s="52"/>
      <c r="F63" s="55"/>
    </row>
    <row r="64" spans="1:6" ht="15.75" thickTop="1">
      <c r="A64" s="19" t="s">
        <v>29</v>
      </c>
      <c r="B64" s="19"/>
      <c r="C64" s="25" t="s">
        <v>30</v>
      </c>
      <c r="D64" s="53" t="s">
        <v>31</v>
      </c>
      <c r="E64" s="4"/>
      <c r="F64" s="33"/>
    </row>
    <row r="65" spans="1:6" ht="15.75" thickBot="1">
      <c r="A65" s="56"/>
      <c r="B65" s="56"/>
      <c r="C65" s="57"/>
      <c r="D65" s="58" t="s">
        <v>33</v>
      </c>
      <c r="E65" s="39"/>
      <c r="F65" s="59"/>
    </row>
    <row r="66" spans="1:6">
      <c r="A66" s="7" t="s">
        <v>72</v>
      </c>
      <c r="B66" s="7"/>
      <c r="C66" s="8" t="s">
        <v>36</v>
      </c>
      <c r="D66" s="66">
        <v>2.25</v>
      </c>
      <c r="E66" s="4">
        <v>1100</v>
      </c>
      <c r="F66" s="33">
        <f t="shared" ref="F66:F71" si="4">E66*D66</f>
        <v>2475</v>
      </c>
    </row>
    <row r="67" spans="1:6">
      <c r="A67" s="7" t="s">
        <v>39</v>
      </c>
      <c r="B67" s="7"/>
      <c r="C67" s="8" t="s">
        <v>36</v>
      </c>
      <c r="D67" s="130">
        <v>1</v>
      </c>
      <c r="E67" s="122">
        <v>100</v>
      </c>
      <c r="F67" s="33">
        <f t="shared" si="4"/>
        <v>100</v>
      </c>
    </row>
    <row r="68" spans="1:6">
      <c r="A68" s="7" t="s">
        <v>82</v>
      </c>
      <c r="B68" s="7"/>
      <c r="C68" s="8" t="s">
        <v>36</v>
      </c>
      <c r="D68" s="130">
        <v>0.5</v>
      </c>
      <c r="E68" s="122">
        <v>1210</v>
      </c>
      <c r="F68" s="33">
        <f t="shared" ref="F68" si="5">E68*D68</f>
        <v>605</v>
      </c>
    </row>
    <row r="69" spans="1:6">
      <c r="A69" s="7" t="s">
        <v>126</v>
      </c>
      <c r="B69" s="7"/>
      <c r="C69" s="8" t="s">
        <v>36</v>
      </c>
      <c r="D69" s="130">
        <v>1.1499999999999999</v>
      </c>
      <c r="E69" s="122">
        <v>850</v>
      </c>
      <c r="F69" s="33">
        <f t="shared" ref="F69" si="6">E69*D69</f>
        <v>977.49999999999989</v>
      </c>
    </row>
    <row r="70" spans="1:6">
      <c r="A70" s="7" t="s">
        <v>40</v>
      </c>
      <c r="B70" s="7"/>
      <c r="C70" s="8" t="s">
        <v>36</v>
      </c>
      <c r="D70" s="35">
        <v>0.6</v>
      </c>
      <c r="E70" s="122">
        <v>100</v>
      </c>
      <c r="F70" s="33">
        <f t="shared" si="4"/>
        <v>60</v>
      </c>
    </row>
    <row r="71" spans="1:6">
      <c r="A71" s="7" t="s">
        <v>128</v>
      </c>
      <c r="B71" s="7"/>
      <c r="C71" s="8" t="s">
        <v>75</v>
      </c>
      <c r="D71" s="35">
        <v>2.5</v>
      </c>
      <c r="E71" s="4">
        <v>13</v>
      </c>
      <c r="F71" s="33">
        <f t="shared" si="4"/>
        <v>32.5</v>
      </c>
    </row>
    <row r="72" spans="1:6" ht="15.75" thickBot="1">
      <c r="A72" s="7" t="s">
        <v>50</v>
      </c>
      <c r="B72" s="7"/>
      <c r="C72" s="8"/>
      <c r="D72" s="38"/>
      <c r="E72" s="39"/>
      <c r="F72" s="40">
        <f>SUM(F66:F71)</f>
        <v>4250</v>
      </c>
    </row>
    <row r="73" spans="1:6">
      <c r="A73" s="60" t="s">
        <v>64</v>
      </c>
      <c r="B73" s="61"/>
      <c r="C73" s="62"/>
      <c r="D73" s="44"/>
      <c r="E73" s="45"/>
      <c r="F73" s="46"/>
    </row>
    <row r="74" spans="1:6">
      <c r="A74" s="7" t="s">
        <v>65</v>
      </c>
      <c r="B74" s="7"/>
      <c r="C74" s="8" t="s">
        <v>53</v>
      </c>
      <c r="D74" s="34">
        <v>1</v>
      </c>
      <c r="E74" s="49">
        <v>23.39686</v>
      </c>
      <c r="F74" s="33">
        <f t="shared" ref="F74:F78" si="7">E74*D74</f>
        <v>23.39686</v>
      </c>
    </row>
    <row r="75" spans="1:6">
      <c r="A75" s="123" t="s">
        <v>77</v>
      </c>
      <c r="B75" s="123"/>
      <c r="C75" s="124" t="s">
        <v>53</v>
      </c>
      <c r="D75" s="125">
        <v>0.12</v>
      </c>
      <c r="E75" s="4">
        <v>18.897299999999998</v>
      </c>
      <c r="F75" s="33">
        <f t="shared" si="7"/>
        <v>2.2676759999999998</v>
      </c>
    </row>
    <row r="76" spans="1:6">
      <c r="A76" s="123" t="s">
        <v>78</v>
      </c>
      <c r="B76" s="123"/>
      <c r="C76" s="124" t="s">
        <v>53</v>
      </c>
      <c r="D76" s="125">
        <v>0.12</v>
      </c>
      <c r="E76" s="4">
        <v>18.899999999999999</v>
      </c>
      <c r="F76" s="33">
        <f t="shared" si="7"/>
        <v>2.2679999999999998</v>
      </c>
    </row>
    <row r="77" spans="1:6">
      <c r="A77" s="7" t="s">
        <v>66</v>
      </c>
      <c r="B77" s="7"/>
      <c r="C77" s="8" t="s">
        <v>53</v>
      </c>
      <c r="D77" s="35">
        <v>1.8</v>
      </c>
      <c r="E77" s="4">
        <v>28</v>
      </c>
      <c r="F77" s="33">
        <f t="shared" si="7"/>
        <v>50.4</v>
      </c>
    </row>
    <row r="78" spans="1:6">
      <c r="A78" s="7" t="s">
        <v>68</v>
      </c>
      <c r="B78" s="7"/>
      <c r="C78" s="8" t="s">
        <v>53</v>
      </c>
      <c r="D78" s="35">
        <v>5</v>
      </c>
      <c r="E78" s="49">
        <v>33.563137500000003</v>
      </c>
      <c r="F78" s="33">
        <f t="shared" si="7"/>
        <v>167.81568750000002</v>
      </c>
    </row>
    <row r="79" spans="1:6" ht="15.75" thickBot="1">
      <c r="A79" s="7" t="s">
        <v>50</v>
      </c>
      <c r="B79" s="7"/>
      <c r="C79" s="13"/>
      <c r="D79" s="51"/>
      <c r="E79" s="52"/>
      <c r="F79" s="32">
        <f>SUM(F74:F78)</f>
        <v>246.14822350000003</v>
      </c>
    </row>
    <row r="80" spans="1:6" ht="15.75" thickTop="1">
      <c r="A80" s="19" t="str">
        <f>A63</f>
        <v>CUSTO DE PRODUÇÃO DE CORTES SUBSEQUÊNTES</v>
      </c>
      <c r="B80" s="19"/>
      <c r="C80" s="25"/>
      <c r="D80" s="25" t="s">
        <v>80</v>
      </c>
      <c r="E80" s="4"/>
      <c r="F80" s="54">
        <f>SUM(F79,F72)</f>
        <v>4496.1482235000003</v>
      </c>
    </row>
    <row r="81" spans="1:6">
      <c r="A81" s="2" t="str">
        <f>A63</f>
        <v>CUSTO DE PRODUÇÃO DE CORTES SUBSEQUÊNTES</v>
      </c>
      <c r="B81" s="2"/>
      <c r="C81" s="119"/>
      <c r="D81" s="132">
        <f>D13</f>
        <v>4</v>
      </c>
      <c r="E81" s="4"/>
      <c r="F81" s="54">
        <f>F80*D81</f>
        <v>17984.592894000001</v>
      </c>
    </row>
    <row r="82" spans="1:6">
      <c r="A82" s="7"/>
      <c r="B82" s="7"/>
      <c r="C82" s="8"/>
      <c r="D82" s="34"/>
      <c r="E82" s="4"/>
      <c r="F82" s="33"/>
    </row>
    <row r="83" spans="1:6" ht="15.75" thickBot="1">
      <c r="A83" s="2" t="s">
        <v>81</v>
      </c>
      <c r="B83" s="7"/>
      <c r="C83" s="13"/>
      <c r="D83" s="51"/>
      <c r="E83" s="52"/>
      <c r="F83" s="55"/>
    </row>
    <row r="84" spans="1:6" ht="15.75" thickTop="1">
      <c r="A84" s="19" t="s">
        <v>29</v>
      </c>
      <c r="B84" s="19"/>
      <c r="C84" s="25" t="s">
        <v>30</v>
      </c>
      <c r="D84" s="53" t="s">
        <v>31</v>
      </c>
      <c r="E84" s="4"/>
      <c r="F84" s="33"/>
    </row>
    <row r="85" spans="1:6">
      <c r="A85" s="56"/>
      <c r="B85" s="56"/>
      <c r="C85" s="57"/>
      <c r="D85" s="63" t="s">
        <v>33</v>
      </c>
      <c r="E85" s="64"/>
      <c r="F85" s="65"/>
    </row>
    <row r="86" spans="1:6">
      <c r="A86" s="7" t="s">
        <v>82</v>
      </c>
      <c r="B86" s="7"/>
      <c r="C86" s="8" t="s">
        <v>36</v>
      </c>
      <c r="D86" s="66"/>
      <c r="E86" s="67"/>
      <c r="F86" s="33">
        <f>E86*D86</f>
        <v>0</v>
      </c>
    </row>
    <row r="87" spans="1:6" ht="15.75" thickBot="1">
      <c r="A87" s="31" t="s">
        <v>83</v>
      </c>
      <c r="B87" s="31"/>
      <c r="C87" s="50" t="s">
        <v>36</v>
      </c>
      <c r="D87" s="50"/>
      <c r="E87" s="68"/>
      <c r="F87" s="55">
        <f>E87*D87</f>
        <v>0</v>
      </c>
    </row>
    <row r="88" spans="1:6" ht="15.75" thickTop="1">
      <c r="A88" s="21" t="s">
        <v>84</v>
      </c>
      <c r="B88" s="12"/>
      <c r="C88" s="25" t="s">
        <v>85</v>
      </c>
      <c r="D88" s="34"/>
      <c r="E88" s="4"/>
      <c r="F88" s="54">
        <f>SUM(F86:F87)</f>
        <v>0</v>
      </c>
    </row>
    <row r="89" spans="1:6">
      <c r="A89" s="12"/>
      <c r="B89" s="12"/>
      <c r="C89" s="13"/>
      <c r="D89" s="34"/>
      <c r="E89" s="4"/>
      <c r="F89" s="33"/>
    </row>
    <row r="90" spans="1:6">
      <c r="A90" s="69" t="s">
        <v>86</v>
      </c>
      <c r="B90" s="7"/>
      <c r="C90" s="8"/>
      <c r="D90" s="35"/>
      <c r="E90" s="4"/>
      <c r="F90" s="33"/>
    </row>
    <row r="91" spans="1:6" ht="15.75" thickBot="1">
      <c r="A91" s="2" t="s">
        <v>87</v>
      </c>
      <c r="B91" s="7"/>
      <c r="C91" s="8"/>
      <c r="D91" s="38"/>
      <c r="E91" s="39"/>
      <c r="F91" s="59"/>
    </row>
    <row r="92" spans="1:6">
      <c r="A92" s="60" t="s">
        <v>88</v>
      </c>
      <c r="B92" s="61"/>
      <c r="C92" s="62"/>
      <c r="D92" s="70"/>
      <c r="E92" s="45"/>
      <c r="F92" s="46"/>
    </row>
    <row r="93" spans="1:6">
      <c r="A93" s="7" t="s">
        <v>89</v>
      </c>
      <c r="B93" s="7"/>
      <c r="C93" s="8" t="s">
        <v>53</v>
      </c>
      <c r="D93" s="34">
        <f>D9/4*8</f>
        <v>400</v>
      </c>
      <c r="E93" s="49">
        <v>10</v>
      </c>
      <c r="F93" s="33">
        <f>E93*D93</f>
        <v>4000</v>
      </c>
    </row>
    <row r="94" spans="1:6">
      <c r="A94" s="7" t="s">
        <v>90</v>
      </c>
      <c r="B94" s="7"/>
      <c r="C94" s="8" t="s">
        <v>53</v>
      </c>
      <c r="D94" s="35">
        <f>D9/3.5</f>
        <v>57.142857142857146</v>
      </c>
      <c r="E94" s="4">
        <v>26.167999999999999</v>
      </c>
      <c r="F94" s="33">
        <f>E94*D94</f>
        <v>1495.3142857142857</v>
      </c>
    </row>
    <row r="95" spans="1:6">
      <c r="A95" s="7" t="s">
        <v>91</v>
      </c>
      <c r="B95" s="7"/>
      <c r="C95" s="8" t="s">
        <v>53</v>
      </c>
      <c r="D95" s="35">
        <v>5.8</v>
      </c>
      <c r="E95" s="4">
        <v>50</v>
      </c>
      <c r="F95" s="33">
        <f>E95*D95</f>
        <v>290</v>
      </c>
    </row>
    <row r="96" spans="1:6" ht="15.75" thickBot="1">
      <c r="A96" s="7" t="s">
        <v>92</v>
      </c>
      <c r="B96" s="7"/>
      <c r="C96" s="13" t="s">
        <v>53</v>
      </c>
      <c r="D96" s="51">
        <f>D95</f>
        <v>5.8</v>
      </c>
      <c r="E96" s="71">
        <v>10</v>
      </c>
      <c r="F96" s="55">
        <f>E96*D96</f>
        <v>58</v>
      </c>
    </row>
    <row r="97" spans="1:6" ht="15.75" thickTop="1">
      <c r="A97" s="19" t="s">
        <v>93</v>
      </c>
      <c r="B97" s="19"/>
      <c r="C97" s="25" t="s">
        <v>94</v>
      </c>
      <c r="D97" s="13"/>
      <c r="E97" s="4"/>
      <c r="F97" s="54">
        <f>SUM(F93:F96)*4</f>
        <v>23373.257142857143</v>
      </c>
    </row>
    <row r="98" spans="1:6">
      <c r="A98" s="7"/>
      <c r="B98" s="7"/>
      <c r="C98" s="8"/>
      <c r="D98" s="72"/>
      <c r="E98" s="4"/>
      <c r="F98" s="33"/>
    </row>
    <row r="99" spans="1:6" ht="15.75" thickBot="1">
      <c r="A99" s="2" t="s">
        <v>95</v>
      </c>
      <c r="B99" s="7"/>
      <c r="C99" s="8"/>
      <c r="D99" s="72"/>
      <c r="E99" s="4"/>
      <c r="F99" s="33"/>
    </row>
    <row r="100" spans="1:6" ht="15.75" thickTop="1">
      <c r="A100" s="73" t="s">
        <v>96</v>
      </c>
      <c r="B100" s="73"/>
      <c r="C100" s="74"/>
      <c r="D100" s="73"/>
      <c r="E100" s="73"/>
      <c r="F100" s="75"/>
    </row>
    <row r="101" spans="1:6">
      <c r="A101" s="76" t="s">
        <v>129</v>
      </c>
      <c r="B101" s="76"/>
      <c r="C101" s="77"/>
      <c r="D101" s="76"/>
      <c r="E101" s="76"/>
      <c r="F101" s="78">
        <f>F61</f>
        <v>2512.6116120000002</v>
      </c>
    </row>
    <row r="102" spans="1:6">
      <c r="A102" s="79" t="s">
        <v>130</v>
      </c>
      <c r="B102" s="79"/>
      <c r="C102" s="80"/>
      <c r="D102" s="81"/>
      <c r="E102" s="82"/>
      <c r="F102" s="83">
        <f>F81</f>
        <v>17984.592894000001</v>
      </c>
    </row>
    <row r="103" spans="1:6">
      <c r="A103" s="79" t="s">
        <v>99</v>
      </c>
      <c r="B103" s="84"/>
      <c r="C103" s="80"/>
      <c r="D103" s="81"/>
      <c r="E103" s="82"/>
      <c r="F103" s="83">
        <f>F88</f>
        <v>0</v>
      </c>
    </row>
    <row r="104" spans="1:6" ht="15.75" thickBot="1">
      <c r="A104" s="85" t="s">
        <v>100</v>
      </c>
      <c r="B104" s="85"/>
      <c r="C104" s="86"/>
      <c r="D104" s="85"/>
      <c r="E104" s="87"/>
      <c r="F104" s="88">
        <f>F97</f>
        <v>23373.257142857143</v>
      </c>
    </row>
    <row r="105" spans="1:6" ht="16.5" thickTop="1" thickBot="1">
      <c r="A105" s="89" t="s">
        <v>101</v>
      </c>
      <c r="B105" s="90"/>
      <c r="C105" s="91"/>
      <c r="D105" s="90"/>
      <c r="E105" s="92"/>
      <c r="F105" s="93">
        <f>SUM(F101:F104)</f>
        <v>43870.461648857148</v>
      </c>
    </row>
    <row r="106" spans="1:6" ht="15.75" thickTop="1">
      <c r="A106" s="94" t="s">
        <v>102</v>
      </c>
      <c r="B106" s="79"/>
      <c r="C106" s="95"/>
      <c r="D106" s="79"/>
      <c r="E106" s="96"/>
      <c r="F106" s="97">
        <f>F105/D12</f>
        <v>10967.615412214287</v>
      </c>
    </row>
    <row r="107" spans="1:6">
      <c r="A107" s="98"/>
      <c r="B107" s="98"/>
      <c r="C107" s="98"/>
      <c r="D107" s="98"/>
      <c r="E107" s="98"/>
      <c r="F107" s="98"/>
    </row>
    <row r="108" spans="1:6">
      <c r="A108" s="94" t="s">
        <v>103</v>
      </c>
      <c r="B108" s="81"/>
      <c r="C108" s="80"/>
      <c r="D108" s="81"/>
      <c r="E108" s="82"/>
      <c r="F108" s="99"/>
    </row>
    <row r="109" spans="1:6">
      <c r="A109" s="133" t="s">
        <v>129</v>
      </c>
      <c r="B109" s="101"/>
      <c r="C109" s="102"/>
      <c r="D109" s="101"/>
      <c r="E109" s="103"/>
      <c r="F109" s="104">
        <f>F101/C24</f>
        <v>3.7675987584345481</v>
      </c>
    </row>
    <row r="110" spans="1:6">
      <c r="A110" s="94" t="s">
        <v>130</v>
      </c>
      <c r="B110" s="79"/>
      <c r="C110" s="95"/>
      <c r="D110" s="79"/>
      <c r="E110" s="96"/>
      <c r="F110" s="83">
        <f>F102/C24</f>
        <v>26.967450733243368</v>
      </c>
    </row>
    <row r="111" spans="1:6">
      <c r="A111" s="94" t="s">
        <v>99</v>
      </c>
      <c r="B111" s="81"/>
      <c r="C111" s="80"/>
      <c r="D111" s="81"/>
      <c r="E111" s="82"/>
      <c r="F111" s="83">
        <f>F103/C24</f>
        <v>0</v>
      </c>
    </row>
    <row r="112" spans="1:6" ht="15.75" thickBot="1">
      <c r="A112" s="105" t="s">
        <v>100</v>
      </c>
      <c r="B112" s="85"/>
      <c r="C112" s="86"/>
      <c r="D112" s="85"/>
      <c r="E112" s="87"/>
      <c r="F112" s="88">
        <f>F104/C24</f>
        <v>35.047619047619051</v>
      </c>
    </row>
    <row r="113" spans="1:6" ht="15.75" thickTop="1">
      <c r="A113" s="106" t="s">
        <v>34</v>
      </c>
      <c r="B113" s="81"/>
      <c r="C113" s="80"/>
      <c r="D113" s="81"/>
      <c r="E113" s="82"/>
      <c r="F113" s="98">
        <f>SUM(F109:F112)</f>
        <v>65.782668539296964</v>
      </c>
    </row>
    <row r="114" spans="1:6">
      <c r="A114" s="81"/>
      <c r="B114" s="81"/>
      <c r="C114" s="80"/>
      <c r="D114" s="81"/>
      <c r="E114" s="82"/>
      <c r="F114" s="82"/>
    </row>
    <row r="115" spans="1:6" ht="15.75" thickBot="1">
      <c r="A115" s="85"/>
      <c r="B115" s="85"/>
      <c r="C115" s="86"/>
      <c r="D115" s="85"/>
      <c r="E115" s="87"/>
      <c r="F115" s="87"/>
    </row>
    <row r="116" spans="1:6" ht="15.75" thickTop="1">
      <c r="A116" s="94" t="s">
        <v>104</v>
      </c>
      <c r="B116" s="81"/>
      <c r="C116" s="80"/>
      <c r="D116" s="81"/>
      <c r="E116" s="82"/>
      <c r="F116" s="82"/>
    </row>
    <row r="117" spans="1:6">
      <c r="A117" s="100" t="s">
        <v>97</v>
      </c>
      <c r="B117" s="101"/>
      <c r="C117" s="102"/>
      <c r="D117" s="101"/>
      <c r="E117" s="103"/>
      <c r="F117" s="103">
        <f>F101/C25</f>
        <v>16.380864167106729</v>
      </c>
    </row>
    <row r="118" spans="1:6">
      <c r="A118" s="94" t="s">
        <v>98</v>
      </c>
      <c r="B118" s="79"/>
      <c r="C118" s="95"/>
      <c r="D118" s="79"/>
      <c r="E118" s="96"/>
      <c r="F118" s="96">
        <f>F102/C25</f>
        <v>117.24978579671028</v>
      </c>
    </row>
    <row r="119" spans="1:6">
      <c r="A119" s="94" t="s">
        <v>99</v>
      </c>
      <c r="B119" s="81"/>
      <c r="C119" s="80"/>
      <c r="D119" s="81"/>
      <c r="E119" s="82"/>
      <c r="F119" s="82">
        <f>F103/C25</f>
        <v>0</v>
      </c>
    </row>
    <row r="120" spans="1:6" ht="15.75" thickBot="1">
      <c r="A120" s="105" t="s">
        <v>100</v>
      </c>
      <c r="B120" s="85"/>
      <c r="C120" s="86"/>
      <c r="D120" s="85"/>
      <c r="E120" s="87"/>
      <c r="F120" s="87">
        <f>F104/C25</f>
        <v>152.38095238095238</v>
      </c>
    </row>
    <row r="121" spans="1:6" ht="15.75" thickTop="1">
      <c r="A121" s="106" t="s">
        <v>34</v>
      </c>
      <c r="B121" s="81"/>
      <c r="C121" s="80"/>
      <c r="D121" s="81"/>
      <c r="E121" s="82"/>
      <c r="F121" s="107">
        <f>SUM(F117:F120)</f>
        <v>286.01160234476936</v>
      </c>
    </row>
    <row r="122" spans="1:6">
      <c r="A122" s="7"/>
      <c r="B122" s="7"/>
      <c r="C122" s="8"/>
      <c r="D122" s="7"/>
      <c r="E122" s="4"/>
      <c r="F122" s="4"/>
    </row>
    <row r="123" spans="1:6" ht="15.75" thickBot="1">
      <c r="A123" s="69" t="s">
        <v>105</v>
      </c>
      <c r="B123" s="7"/>
      <c r="C123" s="8"/>
      <c r="D123" s="35"/>
      <c r="E123" s="4"/>
      <c r="F123" s="4"/>
    </row>
    <row r="124" spans="1:6">
      <c r="A124" s="60" t="s">
        <v>88</v>
      </c>
      <c r="B124" s="61"/>
      <c r="C124" s="62"/>
      <c r="D124" s="44"/>
      <c r="E124" s="4"/>
      <c r="F124" s="4"/>
    </row>
    <row r="125" spans="1:6">
      <c r="A125" s="7" t="s">
        <v>106</v>
      </c>
      <c r="B125" s="7"/>
      <c r="C125" s="8" t="s">
        <v>53</v>
      </c>
      <c r="D125" s="35">
        <f>D9/10</f>
        <v>20</v>
      </c>
      <c r="E125" s="127">
        <v>190</v>
      </c>
      <c r="F125" s="33">
        <f>E125*D125</f>
        <v>3800</v>
      </c>
    </row>
    <row r="126" spans="1:6">
      <c r="A126" s="7" t="s">
        <v>91</v>
      </c>
      <c r="B126" s="7"/>
      <c r="C126" s="8" t="s">
        <v>53</v>
      </c>
      <c r="D126" s="34">
        <f>D95</f>
        <v>5.8</v>
      </c>
      <c r="E126" s="129">
        <v>50</v>
      </c>
      <c r="F126" s="33">
        <f>E126*D126</f>
        <v>290</v>
      </c>
    </row>
    <row r="127" spans="1:6" ht="15.75" thickBot="1">
      <c r="A127" s="7" t="s">
        <v>92</v>
      </c>
      <c r="B127" s="7"/>
      <c r="C127" s="13" t="s">
        <v>53</v>
      </c>
      <c r="D127" s="51">
        <f>D126</f>
        <v>5.8</v>
      </c>
      <c r="E127" s="52">
        <v>10</v>
      </c>
      <c r="F127" s="55">
        <f>E127*D127</f>
        <v>58</v>
      </c>
    </row>
    <row r="128" spans="1:6" ht="15.75" thickTop="1">
      <c r="A128" s="19" t="s">
        <v>93</v>
      </c>
      <c r="B128" s="19"/>
      <c r="C128" s="109" t="s">
        <v>107</v>
      </c>
      <c r="D128" s="34"/>
      <c r="E128" s="34"/>
      <c r="F128" s="110">
        <f>SUM(F125:F127)</f>
        <v>4148</v>
      </c>
    </row>
    <row r="129" spans="1:6">
      <c r="A129" s="7"/>
      <c r="B129" s="7"/>
      <c r="C129" s="8"/>
      <c r="D129" s="111"/>
      <c r="E129" s="4"/>
      <c r="F129" s="4"/>
    </row>
    <row r="130" spans="1:6">
      <c r="A130" s="94" t="str">
        <f>"CUSTOS TOTAIS PARA "&amp;FIXED(D12,0)&amp;"cortes"</f>
        <v>CUSTOS TOTAIS PARA 4cortes</v>
      </c>
      <c r="B130" s="81"/>
      <c r="C130" s="80"/>
      <c r="D130" s="81"/>
      <c r="E130" s="82"/>
      <c r="F130" s="82"/>
    </row>
    <row r="131" spans="1:6" ht="15.75" thickBot="1">
      <c r="A131" s="112" t="s">
        <v>108</v>
      </c>
      <c r="B131" s="113"/>
      <c r="C131" s="114"/>
      <c r="D131" s="113"/>
      <c r="E131" s="115"/>
      <c r="F131" s="115"/>
    </row>
    <row r="132" spans="1:6" ht="15.75" thickTop="1">
      <c r="A132" s="94" t="s">
        <v>129</v>
      </c>
      <c r="B132" s="79"/>
      <c r="C132" s="95"/>
      <c r="D132" s="79"/>
      <c r="E132" s="96"/>
      <c r="F132" s="96">
        <f>F61</f>
        <v>2512.6116120000002</v>
      </c>
    </row>
    <row r="133" spans="1:6">
      <c r="A133" s="94" t="s">
        <v>130</v>
      </c>
      <c r="B133" s="81"/>
      <c r="C133" s="80"/>
      <c r="D133" s="81"/>
      <c r="E133" s="82"/>
      <c r="F133" s="82">
        <f>F81</f>
        <v>17984.592894000001</v>
      </c>
    </row>
    <row r="134" spans="1:6">
      <c r="A134" s="94" t="s">
        <v>99</v>
      </c>
      <c r="B134" s="79"/>
      <c r="C134" s="95"/>
      <c r="D134" s="79"/>
      <c r="E134" s="96"/>
      <c r="F134" s="96">
        <f>F88</f>
        <v>0</v>
      </c>
    </row>
    <row r="135" spans="1:6" ht="15.75" thickBot="1">
      <c r="A135" s="105" t="s">
        <v>100</v>
      </c>
      <c r="B135" s="81"/>
      <c r="C135" s="80"/>
      <c r="D135" s="81"/>
      <c r="E135" s="82"/>
      <c r="F135" s="82">
        <f>F128</f>
        <v>4148</v>
      </c>
    </row>
    <row r="136" spans="1:6" ht="16.5" thickTop="1" thickBot="1">
      <c r="A136" s="105" t="s">
        <v>109</v>
      </c>
      <c r="B136" s="85"/>
      <c r="C136" s="86"/>
      <c r="D136" s="85"/>
      <c r="E136" s="87"/>
      <c r="F136" s="116">
        <f>SUM(F132:F135)</f>
        <v>24645.204506000002</v>
      </c>
    </row>
    <row r="137" spans="1:6" ht="15.75" thickTop="1">
      <c r="A137" s="94" t="s">
        <v>102</v>
      </c>
      <c r="B137" s="79"/>
      <c r="C137" s="95"/>
      <c r="D137" s="79"/>
      <c r="E137" s="96"/>
      <c r="F137" s="97">
        <f>F136/D12</f>
        <v>6161.3011265000005</v>
      </c>
    </row>
    <row r="138" spans="1:6" ht="15.75" thickBot="1">
      <c r="A138" s="112" t="s">
        <v>103</v>
      </c>
      <c r="B138" s="113"/>
      <c r="C138" s="114"/>
      <c r="D138" s="113"/>
      <c r="E138" s="115"/>
      <c r="F138" s="115"/>
    </row>
    <row r="139" spans="1:6" ht="15.75" thickTop="1">
      <c r="A139" s="94" t="s">
        <v>129</v>
      </c>
      <c r="B139" s="79"/>
      <c r="C139" s="95"/>
      <c r="D139" s="79"/>
      <c r="E139" s="96"/>
      <c r="F139" s="96">
        <f>F132/C24</f>
        <v>3.7675987584345481</v>
      </c>
    </row>
    <row r="140" spans="1:6">
      <c r="A140" s="94" t="s">
        <v>130</v>
      </c>
      <c r="B140" s="81"/>
      <c r="C140" s="80"/>
      <c r="D140" s="81"/>
      <c r="E140" s="82"/>
      <c r="F140" s="96">
        <f>F133/C24</f>
        <v>26.967450733243368</v>
      </c>
    </row>
    <row r="141" spans="1:6">
      <c r="A141" s="94" t="s">
        <v>99</v>
      </c>
      <c r="B141" s="79"/>
      <c r="C141" s="95"/>
      <c r="D141" s="79"/>
      <c r="E141" s="96"/>
      <c r="F141" s="96">
        <f>F134/C24</f>
        <v>0</v>
      </c>
    </row>
    <row r="142" spans="1:6" ht="15.75" thickBot="1">
      <c r="A142" s="105" t="s">
        <v>100</v>
      </c>
      <c r="B142" s="81"/>
      <c r="C142" s="80"/>
      <c r="D142" s="81"/>
      <c r="E142" s="82"/>
      <c r="F142" s="96">
        <f>F135/C24</f>
        <v>6.2198230619283255</v>
      </c>
    </row>
    <row r="143" spans="1:6" ht="16.5" thickTop="1" thickBot="1">
      <c r="A143" s="105" t="s">
        <v>109</v>
      </c>
      <c r="B143" s="85"/>
      <c r="C143" s="86"/>
      <c r="D143" s="85"/>
      <c r="E143" s="87"/>
      <c r="F143" s="116">
        <f>SUM(F139:F142)</f>
        <v>36.954872553606243</v>
      </c>
    </row>
    <row r="144" spans="1:6" ht="15.75" thickTop="1">
      <c r="A144" s="79"/>
      <c r="B144" s="79"/>
      <c r="C144" s="95"/>
      <c r="D144" s="79"/>
      <c r="E144" s="79"/>
      <c r="F144" s="79"/>
    </row>
    <row r="145" spans="1:6" ht="15.75" thickBot="1">
      <c r="A145" s="105" t="s">
        <v>104</v>
      </c>
      <c r="B145" s="85"/>
      <c r="C145" s="86"/>
      <c r="D145" s="85"/>
      <c r="E145" s="87"/>
      <c r="F145" s="87"/>
    </row>
    <row r="146" spans="1:6" ht="15.75" thickTop="1">
      <c r="A146" s="94" t="s">
        <v>129</v>
      </c>
      <c r="B146" s="79"/>
      <c r="C146" s="95"/>
      <c r="D146" s="79"/>
      <c r="E146" s="96"/>
      <c r="F146" s="117">
        <f>F132/C25</f>
        <v>16.380864167106729</v>
      </c>
    </row>
    <row r="147" spans="1:6">
      <c r="A147" s="94" t="s">
        <v>130</v>
      </c>
      <c r="B147" s="81"/>
      <c r="C147" s="80"/>
      <c r="D147" s="81"/>
      <c r="E147" s="82"/>
      <c r="F147" s="96">
        <f>F133/C25</f>
        <v>117.24978579671028</v>
      </c>
    </row>
    <row r="148" spans="1:6">
      <c r="A148" s="94" t="s">
        <v>99</v>
      </c>
      <c r="B148" s="79"/>
      <c r="C148" s="95"/>
      <c r="D148" s="79"/>
      <c r="E148" s="96"/>
      <c r="F148" s="96">
        <f>F134/C25</f>
        <v>0</v>
      </c>
    </row>
    <row r="149" spans="1:6" ht="15.75" thickBot="1">
      <c r="A149" s="105" t="s">
        <v>100</v>
      </c>
      <c r="B149" s="81"/>
      <c r="C149" s="80"/>
      <c r="D149" s="81"/>
      <c r="E149" s="82"/>
      <c r="F149" s="96">
        <f>F135/C25</f>
        <v>27.04270896490576</v>
      </c>
    </row>
    <row r="150" spans="1:6" ht="16.5" thickTop="1" thickBot="1">
      <c r="A150" s="105" t="s">
        <v>109</v>
      </c>
      <c r="B150" s="85"/>
      <c r="C150" s="86"/>
      <c r="D150" s="85"/>
      <c r="E150" s="87"/>
      <c r="F150" s="116">
        <f>SUM(F146:F149)</f>
        <v>160.67335892872276</v>
      </c>
    </row>
    <row r="151" spans="1:6" ht="15.75" thickTop="1"/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Cana Original</vt:lpstr>
      <vt:lpstr>Capim-elefante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Greici</dc:creator>
  <cp:lastModifiedBy>Willian Santos</cp:lastModifiedBy>
  <dcterms:created xsi:type="dcterms:W3CDTF">2013-09-12T14:42:50Z</dcterms:created>
  <dcterms:modified xsi:type="dcterms:W3CDTF">2015-09-16T21:34:59Z</dcterms:modified>
</cp:coreProperties>
</file>