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60" yWindow="460" windowWidth="17180" windowHeight="16200" tabRatio="904" activeTab="4"/>
  </bookViews>
  <sheets>
    <sheet name="QUESTÕES" sheetId="1" r:id="rId1"/>
    <sheet name="Consumo de materiais" sheetId="2" r:id="rId2"/>
    <sheet name="Custo de materiais" sheetId="3" r:id="rId3"/>
    <sheet name="Preço para prev demanda" sheetId="4" r:id="rId4"/>
    <sheet name="preço=f(PREVDEMANDA (causais) " sheetId="5" r:id="rId5"/>
    <sheet name="Resultado" sheetId="6" r:id="rId6"/>
  </sheets>
  <externalReferences>
    <externalReference r:id="rId9"/>
  </externalReferences>
  <definedNames>
    <definedName name="_ftn1" localSheetId="4">'preço=f(PREVDEMANDA (causais) '!$S$61</definedName>
    <definedName name="_ftnref1" localSheetId="4">'preço=f(PREVDEMANDA (causais) '!$S$29</definedName>
    <definedName name="_Toc358299713" localSheetId="4">'preço=f(PREVDEMANDA (causais) '!$S$32</definedName>
    <definedName name="_Toc358299714" localSheetId="4">'preço=f(PREVDEMANDA (causais) '!$S$41</definedName>
    <definedName name="_Toc358299715" localSheetId="4">'preço=f(PREVDEMANDA (causais) '!$S$48</definedName>
    <definedName name="_Toc358299716" localSheetId="4">'preço=f(PREVDEMANDA (causais) '!$S$52</definedName>
    <definedName name="_Toc358299717" localSheetId="4">'preço=f(PREVDEMANDA (causais) '!$S$56</definedName>
    <definedName name="_xlnm.Print_Area" localSheetId="0">'QUESTÕES'!$A$1:$J$38</definedName>
    <definedName name="solver_adj" localSheetId="0" hidden="1">'QUESTÕES'!$J$4:$J$6</definedName>
    <definedName name="solver_cvg" localSheetId="4" hidden="1">0.0001</definedName>
    <definedName name="solver_cvg" localSheetId="0" hidden="1">0.00001</definedName>
    <definedName name="solver_drv" localSheetId="4" hidden="1">1</definedName>
    <definedName name="solver_drv" localSheetId="0" hidden="1">1</definedName>
    <definedName name="solver_eng" localSheetId="4" hidden="1">2</definedName>
    <definedName name="solver_est" localSheetId="0" hidden="1">1</definedName>
    <definedName name="solver_itr" localSheetId="4" hidden="1">2147483647</definedName>
    <definedName name="solver_itr" localSheetId="0" hidden="1">100</definedName>
    <definedName name="solver_lhs1" localSheetId="4" hidden="1">'preço=f(PREVDEMANDA (causais) '!$V$9:$X$9</definedName>
    <definedName name="solver_lhs1" localSheetId="0" hidden="1">'QUESTÕES'!$E$4:$E$9</definedName>
    <definedName name="solver_lhs2" localSheetId="4" hidden="1">'preço=f(PREVDEMANDA (causais) '!$W$19:$W$24</definedName>
    <definedName name="solver_lhs2" localSheetId="0" hidden="1">'QUESTÕES'!$J$4:$J$6</definedName>
    <definedName name="solver_lin" localSheetId="4" hidden="1">1</definedName>
    <definedName name="solver_lin" localSheetId="0" hidden="1">2</definedName>
    <definedName name="solver_mip" localSheetId="4" hidden="1">2147483647</definedName>
    <definedName name="solver_mni" localSheetId="4" hidden="1">30</definedName>
    <definedName name="solver_mrt" localSheetId="4" hidden="1">0.075</definedName>
    <definedName name="solver_msl" localSheetId="4" hidden="1">2</definedName>
    <definedName name="solver_neg" localSheetId="4" hidden="1">1</definedName>
    <definedName name="solver_neg" localSheetId="0" hidden="1">2</definedName>
    <definedName name="solver_nod" localSheetId="4" hidden="1">2147483647</definedName>
    <definedName name="solver_num" localSheetId="4" hidden="1">0</definedName>
    <definedName name="solver_num" localSheetId="0" hidden="1">2</definedName>
    <definedName name="solver_nwt" localSheetId="0" hidden="1">1</definedName>
    <definedName name="solver_opt" localSheetId="0" hidden="1">'QUESTÕES'!$H$29</definedName>
    <definedName name="solver_pre" localSheetId="4" hidden="1">0.000001</definedName>
    <definedName name="solver_pre" localSheetId="0" hidden="1">0.00001</definedName>
    <definedName name="solver_rbv" localSheetId="4" hidden="1">1</definedName>
    <definedName name="solver_rel1" localSheetId="4" hidden="1">3</definedName>
    <definedName name="solver_rel1" localSheetId="0" hidden="1">1</definedName>
    <definedName name="solver_rel2" localSheetId="4" hidden="1">1</definedName>
    <definedName name="solver_rel2" localSheetId="0" hidden="1">3</definedName>
    <definedName name="solver_rhs1" localSheetId="4" hidden="1">0</definedName>
    <definedName name="solver_rhs1" localSheetId="0" hidden="1">'QUESTÕES'!$D$4:$D$9</definedName>
    <definedName name="solver_rhs2" localSheetId="4" hidden="1">'preço=f(PREVDEMANDA (causais) '!$V$19:$V$24</definedName>
    <definedName name="solver_rhs2" localSheetId="0" hidden="1">0</definedName>
    <definedName name="solver_rlx" localSheetId="4" hidden="1">1</definedName>
    <definedName name="solver_rsd" localSheetId="4" hidden="1">0</definedName>
    <definedName name="solver_scl" localSheetId="4" hidden="1">2</definedName>
    <definedName name="solver_scl" localSheetId="0" hidden="1">2</definedName>
    <definedName name="solver_sho" localSheetId="4" hidden="1">2</definedName>
    <definedName name="solver_sho" localSheetId="0" hidden="1">2</definedName>
    <definedName name="solver_ssz" localSheetId="4" hidden="1">100</definedName>
    <definedName name="solver_tim" localSheetId="4" hidden="1">2147483647</definedName>
    <definedName name="solver_tim" localSheetId="0" hidden="1">100</definedName>
    <definedName name="solver_tol" localSheetId="4" hidden="1">0.01</definedName>
    <definedName name="solver_tol" localSheetId="0" hidden="1">0.05</definedName>
    <definedName name="solver_typ" localSheetId="4" hidden="1">1</definedName>
    <definedName name="solver_typ" localSheetId="0" hidden="1">1</definedName>
    <definedName name="solver_val" localSheetId="4" hidden="1">0</definedName>
    <definedName name="solver_val" localSheetId="0" hidden="1">0</definedName>
    <definedName name="solver_ver" localSheetId="4" hidden="1">2</definedName>
  </definedNames>
  <calcPr fullCalcOnLoad="1"/>
</workbook>
</file>

<file path=xl/sharedStrings.xml><?xml version="1.0" encoding="utf-8"?>
<sst xmlns="http://schemas.openxmlformats.org/spreadsheetml/2006/main" count="220" uniqueCount="149">
  <si>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</si>
  <si>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</si>
  <si>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</si>
  <si>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</si>
  <si>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</si>
  <si>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</si>
  <si>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</si>
  <si>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</si>
  <si>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</si>
  <si>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</si>
  <si>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</si>
  <si>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</si>
  <si>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</si>
  <si>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</si>
  <si>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</si>
  <si>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</si>
  <si>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</si>
  <si>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</si>
  <si>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</si>
  <si>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</si>
  <si>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</si>
  <si>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</si>
  <si>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</si>
  <si>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</si>
  <si>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</si>
  <si>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</si>
  <si>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</si>
  <si>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</si>
  <si>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</si>
  <si>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</si>
  <si>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</si>
  <si>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</si>
  <si>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</si>
  <si>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</si>
  <si>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</si>
  <si>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</si>
  <si>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</si>
  <si>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</si>
  <si>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</si>
  <si>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</si>
  <si>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</si>
  <si>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</si>
  <si>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</si>
  <si>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</si>
  <si>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</si>
  <si>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</si>
  <si>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</si>
  <si>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</si>
  <si>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</si>
  <si>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</si>
  <si>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</si>
  <si>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</si>
  <si>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</si>
  <si>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</si>
  <si>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</si>
  <si>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</si>
  <si>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</si>
  <si>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</si>
  <si>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</si>
  <si>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</si>
  <si>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</si>
  <si>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</si>
  <si>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</si>
  <si>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</si>
  <si>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A</t>
  </si>
  <si>
    <t>B</t>
  </si>
  <si>
    <t>Q</t>
  </si>
  <si>
    <t>e.ponto</t>
  </si>
  <si>
    <t>P1</t>
  </si>
  <si>
    <t>P1 = 15 - b.Q</t>
  </si>
  <si>
    <t>b</t>
  </si>
  <si>
    <t>P2 = 19 - bQ</t>
  </si>
  <si>
    <t>P3 = 17 - bQ</t>
  </si>
  <si>
    <t>P2</t>
  </si>
  <si>
    <t>P3</t>
  </si>
  <si>
    <t>QUAL O MIX ÓTIMO?</t>
  </si>
  <si>
    <t>DESAFIO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</si>
  <si>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</si>
  <si>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</si>
  <si>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</si>
  <si>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</si>
  <si>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</si>
  <si>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</si>
  <si>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</si>
  <si>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</si>
  <si>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</si>
  <si>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</si>
  <si>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</si>
  <si>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</si>
  <si>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</si>
  <si>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</si>
  <si>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</si>
  <si>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</si>
  <si>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</si>
  <si>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</si>
  <si>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</si>
  <si>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</si>
  <si>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</si>
  <si>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</si>
  <si>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</si>
  <si>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</si>
  <si>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 xml:space="preserve">USANDO </t>
  </si>
  <si>
    <t>MODELOS CAUSAIS</t>
  </si>
  <si>
    <t>fluxo de caixa prospectivo (10 ANOS DE HORIZONTE DO PROJETO)</t>
  </si>
  <si>
    <t>Previsão de demanda por produto</t>
  </si>
  <si>
    <t>os cf da fábrica estao incluidos no CPV</t>
  </si>
  <si>
    <t>coef ang</t>
  </si>
  <si>
    <t>coef linear</t>
  </si>
  <si>
    <t>equcao =</t>
  </si>
  <si>
    <t>modelo economico</t>
  </si>
  <si>
    <t>QUANTIDADE</t>
  </si>
  <si>
    <t>CD</t>
  </si>
  <si>
    <t>MCT</t>
  </si>
  <si>
    <t>a</t>
  </si>
  <si>
    <t>PREÇO</t>
  </si>
  <si>
    <t>MCU</t>
  </si>
  <si>
    <t>RESTRIÇOES</t>
  </si>
  <si>
    <t>UTILIZAÇAO</t>
  </si>
  <si>
    <t>5. Calcular preços x quantidades, dadas as funcó8es demanda para cada produto</t>
  </si>
  <si>
    <t>DRE (12 MESES)</t>
  </si>
  <si>
    <r>
      <t xml:space="preserve">(-) CPV/CMV/CSP (aqui entra a </t>
    </r>
    <r>
      <rPr>
        <b/>
        <i/>
        <sz val="10"/>
        <rFont val="Cambria"/>
        <family val="1"/>
      </rPr>
      <t>depreciação</t>
    </r>
    <r>
      <rPr>
        <sz val="10"/>
        <rFont val="Cambria"/>
        <family val="1"/>
      </rPr>
      <t>) maq e eqptos e etc…</t>
    </r>
  </si>
  <si>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</si>
  <si>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</si>
  <si>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</si>
  <si>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</si>
  <si>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</si>
  <si>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</si>
  <si>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</si>
  <si>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</si>
  <si>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</si>
  <si>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</si>
  <si>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</si>
  <si>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</si>
  <si>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</si>
  <si>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</si>
  <si>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</si>
  <si>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</si>
  <si>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</si>
  <si>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</si>
  <si>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</si>
  <si>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T 1.1. - PIZZARIA  preco funcao demanda (otimizando e verificando restrições)</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</si>
  <si>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</si>
  <si>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 xml:space="preserve">(=) LUCRO  DEPOIS DO IR </t>
  </si>
  <si>
    <t>Q = a-BP</t>
  </si>
  <si>
    <t>e</t>
  </si>
  <si>
    <t>DQ/Dp.P/Q</t>
  </si>
  <si>
    <t>(q1-q2)/q1/(p1-p2)/p1</t>
  </si>
  <si>
    <t>(q1/q2)/q1</t>
  </si>
  <si>
    <t>(p1-p2)/p1</t>
  </si>
</sst>
</file>

<file path=xl/styles.xml><?xml version="1.0" encoding="utf-8"?>
<styleSheet xmlns="http://schemas.openxmlformats.org/spreadsheetml/2006/main">
  <numFmts count="41">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 numFmtId="179" formatCode="_(* #,##0.0_);_(* \(#,##0.0\);_(* &quot;-&quot;??_);_(@_)"/>
    <numFmt numFmtId="180" formatCode="_(* #,##0_);_(* \(#,##0\);_(* &quot;-&quot;??_);_(@_)"/>
    <numFmt numFmtId="181" formatCode="0.0"/>
    <numFmt numFmtId="182" formatCode="0.000"/>
    <numFmt numFmtId="183" formatCode="#,#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0_)"/>
    <numFmt numFmtId="190" formatCode="_(* #,##0.000_);_(* \(#,##0.000\);_(* &quot;-&quot;??_);_(@_)"/>
    <numFmt numFmtId="191" formatCode="0.0000000"/>
    <numFmt numFmtId="192" formatCode="0.000000"/>
    <numFmt numFmtId="193" formatCode="0.00000"/>
    <numFmt numFmtId="194" formatCode="0.0000"/>
    <numFmt numFmtId="195" formatCode="[$-409]dddd\,\ mmmm\ d\,\ yyyy"/>
    <numFmt numFmtId="196" formatCode="[$-409]h:mm:ss\ AM/PM"/>
  </numFmts>
  <fonts count="59">
    <font>
      <sz val="10"/>
      <name val="Arial"/>
      <family val="0"/>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b/>
      <sz val="12"/>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b/>
      <sz val="14"/>
      <name val="Arial"/>
      <family val="2"/>
    </font>
    <font>
      <sz val="10"/>
      <color indexed="8"/>
      <name val="Calibri"/>
      <family val="2"/>
    </font>
    <font>
      <b/>
      <sz val="18"/>
      <color indexed="8"/>
      <name val="Calibri"/>
      <family val="2"/>
    </font>
    <font>
      <sz val="14"/>
      <name val="Arial"/>
      <family val="2"/>
    </font>
    <font>
      <b/>
      <sz val="8"/>
      <name val="Cambria"/>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medium"/>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medium"/>
    </border>
    <border>
      <left style="thin"/>
      <right style="thin"/>
      <top style="thin"/>
      <bottom style="thin"/>
    </border>
    <border>
      <left>
        <color indexed="63"/>
      </left>
      <right style="thin"/>
      <top style="medium"/>
      <bottom style="double"/>
    </border>
    <border>
      <left style="medium"/>
      <right style="thin"/>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5">
    <xf numFmtId="0" fontId="0" fillId="0" borderId="0" xfId="0" applyAlignment="1">
      <alignment/>
    </xf>
    <xf numFmtId="43" fontId="0" fillId="0" borderId="0" xfId="0" applyNumberFormat="1" applyAlignment="1">
      <alignment/>
    </xf>
    <xf numFmtId="178" fontId="0" fillId="0" borderId="0" xfId="59" applyNumberFormat="1" applyFont="1" applyAlignment="1">
      <alignment/>
    </xf>
    <xf numFmtId="0" fontId="1" fillId="33" borderId="0" xfId="0" applyFont="1" applyFill="1" applyAlignment="1">
      <alignment/>
    </xf>
    <xf numFmtId="0" fontId="0" fillId="33" borderId="0" xfId="0" applyFill="1" applyAlignment="1">
      <alignment/>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2" xfId="0" applyFont="1" applyFill="1" applyBorder="1" applyAlignment="1" applyProtection="1">
      <alignment/>
      <protection/>
    </xf>
    <xf numFmtId="9" fontId="0" fillId="33" borderId="0" xfId="0" applyNumberFormat="1" applyFill="1" applyAlignment="1">
      <alignment/>
    </xf>
    <xf numFmtId="10" fontId="0" fillId="33" borderId="0" xfId="59" applyNumberFormat="1" applyFont="1" applyFill="1" applyAlignment="1">
      <alignment/>
    </xf>
    <xf numFmtId="0" fontId="3" fillId="35" borderId="13" xfId="0" applyFont="1" applyFill="1" applyBorder="1" applyAlignment="1">
      <alignment/>
    </xf>
    <xf numFmtId="0" fontId="3" fillId="35" borderId="14" xfId="0" applyFont="1" applyFill="1" applyBorder="1" applyAlignment="1">
      <alignment/>
    </xf>
    <xf numFmtId="0" fontId="1" fillId="36" borderId="15" xfId="0" applyFont="1"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0" fontId="1" fillId="36" borderId="18" xfId="0" applyFont="1" applyFill="1" applyBorder="1" applyAlignment="1">
      <alignment/>
    </xf>
    <xf numFmtId="0" fontId="3" fillId="37"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8" xfId="0" applyFont="1" applyFill="1" applyBorder="1" applyAlignment="1">
      <alignment/>
    </xf>
    <xf numFmtId="0" fontId="4" fillId="33" borderId="20" xfId="0" applyFont="1" applyFill="1" applyBorder="1" applyAlignment="1">
      <alignment/>
    </xf>
    <xf numFmtId="0" fontId="3" fillId="35" borderId="21" xfId="0" applyFont="1" applyFill="1" applyBorder="1" applyAlignment="1">
      <alignment/>
    </xf>
    <xf numFmtId="0" fontId="3" fillId="37" borderId="10" xfId="0" applyFont="1" applyFill="1" applyBorder="1" applyAlignment="1">
      <alignment/>
    </xf>
    <xf numFmtId="0" fontId="3" fillId="37" borderId="11" xfId="0" applyFont="1" applyFill="1" applyBorder="1" applyAlignment="1">
      <alignment/>
    </xf>
    <xf numFmtId="0" fontId="3" fillId="37" borderId="12" xfId="0" applyFont="1" applyFill="1" applyBorder="1" applyAlignment="1">
      <alignment/>
    </xf>
    <xf numFmtId="0" fontId="1" fillId="38" borderId="14" xfId="0" applyFont="1" applyFill="1" applyBorder="1" applyAlignment="1">
      <alignment/>
    </xf>
    <xf numFmtId="0" fontId="1" fillId="38" borderId="22" xfId="0" applyFont="1" applyFill="1" applyBorder="1" applyAlignment="1">
      <alignment/>
    </xf>
    <xf numFmtId="0" fontId="1" fillId="36" borderId="23" xfId="0" applyFont="1" applyFill="1" applyBorder="1" applyAlignment="1">
      <alignment/>
    </xf>
    <xf numFmtId="0" fontId="1" fillId="36" borderId="24" xfId="0" applyFont="1" applyFill="1" applyBorder="1" applyAlignment="1">
      <alignment/>
    </xf>
    <xf numFmtId="0" fontId="1" fillId="39" borderId="25" xfId="0" applyFont="1" applyFill="1" applyBorder="1" applyAlignment="1">
      <alignment/>
    </xf>
    <xf numFmtId="0" fontId="1" fillId="40" borderId="26" xfId="42" applyNumberFormat="1" applyFont="1" applyFill="1" applyBorder="1" applyAlignment="1">
      <alignment/>
    </xf>
    <xf numFmtId="0" fontId="1" fillId="40" borderId="27" xfId="42" applyNumberFormat="1" applyFont="1" applyFill="1" applyBorder="1" applyAlignment="1">
      <alignment/>
    </xf>
    <xf numFmtId="0" fontId="4" fillId="33" borderId="28" xfId="0" applyFont="1" applyFill="1" applyBorder="1" applyAlignment="1">
      <alignment/>
    </xf>
    <xf numFmtId="0" fontId="4" fillId="33" borderId="29" xfId="0" applyFont="1" applyFill="1" applyBorder="1" applyAlignment="1">
      <alignment/>
    </xf>
    <xf numFmtId="0" fontId="5" fillId="33" borderId="30"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5" xfId="0" applyFont="1" applyFill="1" applyBorder="1" applyAlignment="1" applyProtection="1">
      <alignment/>
      <protection locked="0"/>
    </xf>
    <xf numFmtId="43" fontId="5" fillId="33" borderId="16" xfId="42" applyFont="1" applyFill="1" applyBorder="1" applyAlignment="1" applyProtection="1">
      <alignment/>
      <protection locked="0"/>
    </xf>
    <xf numFmtId="9" fontId="5" fillId="33" borderId="16" xfId="0" applyNumberFormat="1" applyFont="1" applyFill="1" applyBorder="1" applyAlignment="1" applyProtection="1">
      <alignment/>
      <protection locked="0"/>
    </xf>
    <xf numFmtId="0" fontId="5" fillId="33" borderId="31" xfId="0" applyFont="1" applyFill="1" applyBorder="1" applyAlignment="1" applyProtection="1">
      <alignment/>
      <protection locked="0"/>
    </xf>
    <xf numFmtId="0" fontId="5" fillId="33" borderId="32" xfId="0" applyFont="1" applyFill="1" applyBorder="1" applyAlignment="1" applyProtection="1">
      <alignment/>
      <protection locked="0"/>
    </xf>
    <xf numFmtId="43" fontId="5" fillId="33" borderId="33" xfId="42" applyFont="1" applyFill="1" applyBorder="1" applyAlignment="1" applyProtection="1">
      <alignment/>
      <protection locked="0"/>
    </xf>
    <xf numFmtId="43" fontId="6" fillId="0" borderId="34" xfId="0" applyNumberFormat="1" applyFont="1" applyBorder="1" applyAlignment="1">
      <alignment/>
    </xf>
    <xf numFmtId="43" fontId="6" fillId="0" borderId="35" xfId="0" applyNumberFormat="1" applyFont="1" applyBorder="1" applyAlignment="1">
      <alignment/>
    </xf>
    <xf numFmtId="0" fontId="7" fillId="0" borderId="36" xfId="0" applyFont="1" applyBorder="1" applyAlignment="1">
      <alignment/>
    </xf>
    <xf numFmtId="0" fontId="7" fillId="0" borderId="37" xfId="0" applyFont="1" applyBorder="1" applyAlignment="1">
      <alignment/>
    </xf>
    <xf numFmtId="0" fontId="1" fillId="39" borderId="38" xfId="0" applyFont="1" applyFill="1" applyBorder="1" applyAlignment="1">
      <alignment/>
    </xf>
    <xf numFmtId="0" fontId="1" fillId="39" borderId="39" xfId="0" applyFont="1" applyFill="1" applyBorder="1" applyAlignment="1">
      <alignment/>
    </xf>
    <xf numFmtId="0" fontId="3" fillId="37" borderId="31"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1" fillId="38" borderId="40" xfId="0" applyFont="1" applyFill="1" applyBorder="1" applyAlignment="1">
      <alignment/>
    </xf>
    <xf numFmtId="0" fontId="1" fillId="38" borderId="41" xfId="0" applyFont="1" applyFill="1" applyBorder="1" applyAlignment="1">
      <alignment/>
    </xf>
    <xf numFmtId="43" fontId="1" fillId="36" borderId="23" xfId="0" applyNumberFormat="1" applyFont="1" applyFill="1" applyBorder="1" applyAlignment="1">
      <alignment/>
    </xf>
    <xf numFmtId="43" fontId="1" fillId="40" borderId="26" xfId="42" applyFont="1" applyFill="1" applyBorder="1" applyAlignment="1">
      <alignment/>
    </xf>
    <xf numFmtId="43" fontId="1" fillId="36" borderId="24" xfId="0" applyNumberFormat="1" applyFont="1" applyFill="1" applyBorder="1" applyAlignment="1">
      <alignment/>
    </xf>
    <xf numFmtId="43" fontId="1" fillId="40" borderId="27" xfId="42" applyFont="1" applyFill="1" applyBorder="1" applyAlignment="1">
      <alignment/>
    </xf>
    <xf numFmtId="43" fontId="1" fillId="33" borderId="16" xfId="0" applyNumberFormat="1" applyFont="1" applyFill="1" applyBorder="1" applyAlignment="1">
      <alignment/>
    </xf>
    <xf numFmtId="43" fontId="1" fillId="33" borderId="18" xfId="0" applyNumberFormat="1" applyFont="1" applyFill="1" applyBorder="1" applyAlignment="1">
      <alignment/>
    </xf>
    <xf numFmtId="43" fontId="4" fillId="33" borderId="28" xfId="0" applyNumberFormat="1" applyFont="1" applyFill="1" applyBorder="1" applyAlignment="1">
      <alignment/>
    </xf>
    <xf numFmtId="43" fontId="4" fillId="33" borderId="16" xfId="0" applyNumberFormat="1" applyFont="1" applyFill="1" applyBorder="1" applyAlignment="1">
      <alignment/>
    </xf>
    <xf numFmtId="43" fontId="4" fillId="33" borderId="19" xfId="0" applyNumberFormat="1" applyFont="1" applyFill="1" applyBorder="1" applyAlignment="1">
      <alignment/>
    </xf>
    <xf numFmtId="43" fontId="4" fillId="33" borderId="29" xfId="0" applyNumberFormat="1" applyFont="1" applyFill="1" applyBorder="1" applyAlignment="1">
      <alignment/>
    </xf>
    <xf numFmtId="43" fontId="4" fillId="33" borderId="18" xfId="0" applyNumberFormat="1" applyFont="1" applyFill="1" applyBorder="1" applyAlignment="1">
      <alignment/>
    </xf>
    <xf numFmtId="43" fontId="4" fillId="33" borderId="20" xfId="0" applyNumberFormat="1" applyFont="1" applyFill="1" applyBorder="1" applyAlignment="1">
      <alignment/>
    </xf>
    <xf numFmtId="43" fontId="0" fillId="33" borderId="42" xfId="42" applyFont="1" applyFill="1" applyBorder="1" applyAlignment="1">
      <alignment/>
    </xf>
    <xf numFmtId="43" fontId="0" fillId="33" borderId="0" xfId="0" applyNumberFormat="1" applyFill="1" applyAlignment="1">
      <alignment/>
    </xf>
    <xf numFmtId="0" fontId="3" fillId="35" borderId="10" xfId="0" applyFont="1" applyFill="1" applyBorder="1" applyAlignment="1">
      <alignment/>
    </xf>
    <xf numFmtId="43" fontId="1" fillId="36" borderId="16" xfId="42" applyFont="1" applyFill="1" applyBorder="1" applyAlignment="1">
      <alignment/>
    </xf>
    <xf numFmtId="0" fontId="3" fillId="35" borderId="11" xfId="0" applyFont="1" applyFill="1" applyBorder="1" applyAlignment="1">
      <alignment/>
    </xf>
    <xf numFmtId="43" fontId="1" fillId="41" borderId="16" xfId="42" applyFont="1" applyFill="1" applyBorder="1" applyAlignment="1">
      <alignment/>
    </xf>
    <xf numFmtId="10" fontId="5" fillId="34" borderId="16" xfId="59" applyNumberFormat="1" applyFont="1" applyFill="1" applyBorder="1" applyAlignment="1">
      <alignment/>
    </xf>
    <xf numFmtId="10" fontId="5" fillId="34" borderId="18" xfId="59" applyNumberFormat="1" applyFont="1" applyFill="1" applyBorder="1" applyAlignment="1">
      <alignment/>
    </xf>
    <xf numFmtId="43" fontId="0" fillId="33" borderId="43" xfId="42" applyFont="1" applyFill="1" applyBorder="1" applyAlignment="1">
      <alignment/>
    </xf>
    <xf numFmtId="0" fontId="1" fillId="34" borderId="44" xfId="0" applyFont="1" applyFill="1" applyBorder="1" applyAlignment="1">
      <alignment/>
    </xf>
    <xf numFmtId="0" fontId="1" fillId="34" borderId="27" xfId="0" applyFont="1" applyFill="1" applyBorder="1" applyAlignment="1">
      <alignment/>
    </xf>
    <xf numFmtId="0" fontId="1" fillId="38" borderId="45" xfId="0" applyFont="1" applyFill="1" applyBorder="1" applyAlignment="1">
      <alignment/>
    </xf>
    <xf numFmtId="0" fontId="1" fillId="41" borderId="45" xfId="0" applyFont="1" applyFill="1" applyBorder="1" applyAlignment="1">
      <alignment/>
    </xf>
    <xf numFmtId="178" fontId="2" fillId="33" borderId="46" xfId="59" applyNumberFormat="1" applyFont="1" applyFill="1" applyBorder="1" applyAlignment="1">
      <alignment/>
    </xf>
    <xf numFmtId="178" fontId="2" fillId="41" borderId="46" xfId="59" applyNumberFormat="1" applyFont="1" applyFill="1" applyBorder="1" applyAlignment="1">
      <alignment/>
    </xf>
    <xf numFmtId="178" fontId="2" fillId="33" borderId="47" xfId="59" applyNumberFormat="1" applyFont="1" applyFill="1" applyBorder="1" applyAlignment="1">
      <alignment/>
    </xf>
    <xf numFmtId="178" fontId="2" fillId="33" borderId="48" xfId="59" applyNumberFormat="1" applyFont="1" applyFill="1" applyBorder="1" applyAlignment="1">
      <alignment/>
    </xf>
    <xf numFmtId="43" fontId="1" fillId="38" borderId="43" xfId="42" applyFont="1" applyFill="1" applyBorder="1" applyAlignment="1">
      <alignment/>
    </xf>
    <xf numFmtId="178" fontId="2" fillId="38" borderId="46" xfId="59" applyNumberFormat="1" applyFont="1" applyFill="1" applyBorder="1" applyAlignment="1">
      <alignment/>
    </xf>
    <xf numFmtId="43" fontId="1" fillId="38" borderId="49" xfId="0" applyNumberFormat="1" applyFont="1" applyFill="1" applyBorder="1" applyAlignment="1">
      <alignment/>
    </xf>
    <xf numFmtId="180" fontId="0" fillId="0" borderId="0" xfId="42" applyNumberFormat="1" applyFont="1" applyAlignment="1">
      <alignment/>
    </xf>
    <xf numFmtId="178" fontId="2" fillId="38" borderId="47" xfId="0" applyNumberFormat="1" applyFont="1" applyFill="1" applyBorder="1" applyAlignment="1">
      <alignment/>
    </xf>
    <xf numFmtId="178" fontId="2" fillId="39" borderId="46" xfId="59" applyNumberFormat="1" applyFont="1" applyFill="1" applyBorder="1" applyAlignment="1">
      <alignment/>
    </xf>
    <xf numFmtId="43" fontId="1" fillId="39" borderId="43" xfId="0" applyNumberFormat="1" applyFont="1" applyFill="1" applyBorder="1" applyAlignment="1">
      <alignment/>
    </xf>
    <xf numFmtId="0" fontId="1" fillId="38" borderId="44" xfId="0" applyFont="1" applyFill="1" applyBorder="1" applyAlignment="1">
      <alignment/>
    </xf>
    <xf numFmtId="0" fontId="1" fillId="42" borderId="45" xfId="0" applyFont="1" applyFill="1" applyBorder="1" applyAlignment="1">
      <alignment/>
    </xf>
    <xf numFmtId="0" fontId="1" fillId="39" borderId="45" xfId="0" applyFont="1" applyFill="1" applyBorder="1" applyAlignment="1">
      <alignment/>
    </xf>
    <xf numFmtId="10" fontId="8" fillId="43" borderId="19" xfId="59" applyNumberFormat="1" applyFont="1" applyFill="1" applyBorder="1" applyAlignment="1">
      <alignment/>
    </xf>
    <xf numFmtId="10" fontId="8" fillId="43" borderId="20" xfId="59" applyNumberFormat="1" applyFont="1" applyFill="1" applyBorder="1" applyAlignment="1">
      <alignment/>
    </xf>
    <xf numFmtId="0" fontId="5" fillId="33" borderId="50" xfId="0" applyFont="1" applyFill="1" applyBorder="1" applyAlignment="1" applyProtection="1">
      <alignment/>
      <protection locked="0"/>
    </xf>
    <xf numFmtId="0" fontId="5" fillId="33" borderId="36" xfId="0" applyFont="1" applyFill="1" applyBorder="1" applyAlignment="1" applyProtection="1">
      <alignment/>
      <protection locked="0"/>
    </xf>
    <xf numFmtId="43" fontId="5" fillId="33" borderId="36" xfId="42" applyFont="1" applyFill="1" applyBorder="1" applyAlignment="1" applyProtection="1">
      <alignment/>
      <protection locked="0"/>
    </xf>
    <xf numFmtId="9" fontId="5" fillId="33" borderId="36" xfId="0" applyNumberFormat="1" applyFont="1" applyFill="1" applyBorder="1" applyAlignment="1" applyProtection="1">
      <alignment/>
      <protection locked="0"/>
    </xf>
    <xf numFmtId="9" fontId="1" fillId="36" borderId="16" xfId="42" applyNumberFormat="1" applyFont="1" applyFill="1" applyBorder="1" applyAlignment="1">
      <alignment/>
    </xf>
    <xf numFmtId="43" fontId="9" fillId="33" borderId="16" xfId="0" applyNumberFormat="1" applyFont="1" applyFill="1" applyBorder="1" applyAlignment="1">
      <alignment/>
    </xf>
    <xf numFmtId="0" fontId="3" fillId="35" borderId="43" xfId="0" applyFont="1" applyFill="1" applyBorder="1" applyAlignment="1">
      <alignment horizontal="center"/>
    </xf>
    <xf numFmtId="0" fontId="3" fillId="35" borderId="46" xfId="0" applyFont="1" applyFill="1" applyBorder="1" applyAlignment="1">
      <alignment horizontal="center"/>
    </xf>
    <xf numFmtId="0" fontId="3" fillId="35" borderId="51" xfId="0" applyFont="1" applyFill="1" applyBorder="1" applyAlignment="1">
      <alignment horizontal="left"/>
    </xf>
    <xf numFmtId="43" fontId="1" fillId="41" borderId="43" xfId="42" applyFont="1" applyFill="1" applyBorder="1" applyAlignment="1">
      <alignment horizontal="center"/>
    </xf>
    <xf numFmtId="178" fontId="2" fillId="41" borderId="46" xfId="59" applyNumberFormat="1" applyFont="1" applyFill="1" applyBorder="1" applyAlignment="1">
      <alignment horizontal="center"/>
    </xf>
    <xf numFmtId="43" fontId="1" fillId="36" borderId="15" xfId="0" applyNumberFormat="1" applyFont="1" applyFill="1" applyBorder="1" applyAlignment="1">
      <alignment/>
    </xf>
    <xf numFmtId="0" fontId="1" fillId="34" borderId="0" xfId="0" applyFont="1" applyFill="1" applyBorder="1" applyAlignment="1">
      <alignment/>
    </xf>
    <xf numFmtId="1" fontId="1" fillId="36" borderId="16" xfId="59" applyNumberFormat="1" applyFont="1" applyFill="1" applyBorder="1" applyAlignment="1">
      <alignment/>
    </xf>
    <xf numFmtId="0" fontId="1" fillId="33" borderId="16" xfId="0" applyNumberFormat="1" applyFont="1" applyFill="1" applyBorder="1" applyAlignment="1">
      <alignment/>
    </xf>
    <xf numFmtId="43" fontId="0" fillId="33" borderId="0" xfId="42" applyFont="1" applyFill="1" applyAlignment="1">
      <alignment/>
    </xf>
    <xf numFmtId="9" fontId="0" fillId="33" borderId="0" xfId="59" applyFont="1" applyFill="1" applyAlignment="1">
      <alignment/>
    </xf>
    <xf numFmtId="0" fontId="0" fillId="0" borderId="0" xfId="0" applyAlignment="1">
      <alignment horizontal="center"/>
    </xf>
    <xf numFmtId="181" fontId="0" fillId="0" borderId="0" xfId="42" applyNumberFormat="1" applyFont="1" applyAlignment="1">
      <alignment horizontal="left" indent="2"/>
    </xf>
    <xf numFmtId="181" fontId="0" fillId="0" borderId="0" xfId="42" applyNumberFormat="1" applyFont="1" applyAlignment="1">
      <alignment horizontal="center"/>
    </xf>
    <xf numFmtId="0" fontId="0" fillId="0" borderId="52" xfId="0" applyBorder="1" applyAlignment="1">
      <alignment/>
    </xf>
    <xf numFmtId="43" fontId="0" fillId="0" borderId="0" xfId="42" applyFont="1" applyAlignment="1">
      <alignment/>
    </xf>
    <xf numFmtId="0" fontId="13"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33" borderId="0" xfId="0" applyFill="1" applyAlignment="1">
      <alignment horizontal="center"/>
    </xf>
    <xf numFmtId="0" fontId="0" fillId="44" borderId="0" xfId="0" applyFill="1" applyAlignment="1">
      <alignment/>
    </xf>
    <xf numFmtId="178" fontId="0" fillId="33" borderId="0" xfId="0" applyNumberFormat="1" applyFill="1" applyAlignment="1">
      <alignment horizontal="center"/>
    </xf>
    <xf numFmtId="0" fontId="15" fillId="0" borderId="0" xfId="0" applyFont="1" applyAlignment="1">
      <alignment/>
    </xf>
    <xf numFmtId="0" fontId="0" fillId="0" borderId="0" xfId="0" applyFont="1" applyAlignment="1">
      <alignment/>
    </xf>
    <xf numFmtId="0" fontId="16" fillId="33" borderId="0" xfId="0" applyFont="1" applyFill="1" applyAlignment="1">
      <alignment/>
    </xf>
    <xf numFmtId="0" fontId="1" fillId="34" borderId="52" xfId="0" applyFont="1" applyFill="1" applyBorder="1" applyAlignment="1">
      <alignment/>
    </xf>
    <xf numFmtId="0" fontId="1" fillId="33" borderId="52" xfId="0" applyFont="1" applyFill="1" applyBorder="1" applyAlignment="1">
      <alignment/>
    </xf>
    <xf numFmtId="0" fontId="0" fillId="33" borderId="52" xfId="0" applyFill="1" applyBorder="1" applyAlignment="1">
      <alignment/>
    </xf>
    <xf numFmtId="0" fontId="5" fillId="33" borderId="52" xfId="0" applyFont="1" applyFill="1" applyBorder="1" applyAlignment="1" applyProtection="1">
      <alignment/>
      <protection locked="0"/>
    </xf>
    <xf numFmtId="43" fontId="5" fillId="33" borderId="52" xfId="42" applyFont="1" applyFill="1" applyBorder="1" applyAlignment="1" applyProtection="1">
      <alignment/>
      <protection locked="0"/>
    </xf>
    <xf numFmtId="43" fontId="0" fillId="0" borderId="0" xfId="42" applyFont="1" applyAlignment="1">
      <alignment horizontal="left"/>
    </xf>
    <xf numFmtId="0" fontId="0" fillId="0" borderId="0" xfId="0" applyFont="1" applyAlignment="1">
      <alignment/>
    </xf>
    <xf numFmtId="194" fontId="0" fillId="0" borderId="0" xfId="0" applyNumberFormat="1" applyAlignment="1">
      <alignment/>
    </xf>
    <xf numFmtId="0" fontId="0" fillId="0" borderId="0" xfId="0" applyFont="1" applyAlignment="1">
      <alignment horizontal="right"/>
    </xf>
    <xf numFmtId="2" fontId="5" fillId="33" borderId="19" xfId="0" applyNumberFormat="1" applyFont="1" applyFill="1" applyBorder="1" applyAlignment="1" applyProtection="1">
      <alignment/>
      <protection locked="0"/>
    </xf>
    <xf numFmtId="0" fontId="0" fillId="0" borderId="52" xfId="0" applyFont="1" applyBorder="1" applyAlignment="1">
      <alignment horizontal="center"/>
    </xf>
    <xf numFmtId="0" fontId="0" fillId="0" borderId="52" xfId="0" applyFont="1" applyBorder="1" applyAlignment="1">
      <alignment horizontal="right"/>
    </xf>
    <xf numFmtId="0" fontId="0" fillId="0" borderId="52" xfId="0" applyFont="1" applyBorder="1" applyAlignment="1">
      <alignment/>
    </xf>
    <xf numFmtId="194" fontId="0" fillId="0" borderId="52" xfId="0" applyNumberFormat="1" applyBorder="1" applyAlignment="1">
      <alignment horizontal="center"/>
    </xf>
    <xf numFmtId="2" fontId="0" fillId="0" borderId="52" xfId="0" applyNumberFormat="1" applyBorder="1" applyAlignment="1">
      <alignment horizontal="center"/>
    </xf>
    <xf numFmtId="0" fontId="0" fillId="44" borderId="52" xfId="0" applyFont="1" applyFill="1" applyBorder="1" applyAlignment="1">
      <alignment/>
    </xf>
    <xf numFmtId="0" fontId="0" fillId="44" borderId="52" xfId="0" applyFill="1" applyBorder="1" applyAlignment="1">
      <alignment/>
    </xf>
    <xf numFmtId="43" fontId="1" fillId="38" borderId="53" xfId="42" applyFont="1" applyFill="1" applyBorder="1" applyAlignment="1">
      <alignment/>
    </xf>
    <xf numFmtId="43" fontId="1" fillId="38" borderId="14" xfId="42" applyFont="1" applyFill="1" applyBorder="1" applyAlignment="1">
      <alignment/>
    </xf>
    <xf numFmtId="43" fontId="4" fillId="33" borderId="28" xfId="42" applyFont="1" applyFill="1" applyBorder="1" applyAlignment="1">
      <alignment/>
    </xf>
    <xf numFmtId="43" fontId="4" fillId="33" borderId="16" xfId="42" applyFont="1" applyFill="1" applyBorder="1" applyAlignment="1">
      <alignment/>
    </xf>
    <xf numFmtId="43" fontId="3" fillId="37" borderId="31" xfId="42" applyFont="1" applyFill="1" applyBorder="1" applyAlignment="1">
      <alignment/>
    </xf>
    <xf numFmtId="43" fontId="0" fillId="33" borderId="49" xfId="42" applyFont="1" applyFill="1" applyBorder="1" applyAlignment="1">
      <alignment/>
    </xf>
    <xf numFmtId="0" fontId="0" fillId="33" borderId="0" xfId="0" applyFont="1" applyFill="1" applyAlignment="1">
      <alignment/>
    </xf>
    <xf numFmtId="0" fontId="0" fillId="33" borderId="54" xfId="0" applyFill="1" applyBorder="1" applyAlignment="1">
      <alignment/>
    </xf>
    <xf numFmtId="0" fontId="0" fillId="33" borderId="34" xfId="0" applyFont="1" applyFill="1" applyBorder="1" applyAlignment="1">
      <alignment horizontal="center"/>
    </xf>
    <xf numFmtId="0" fontId="0" fillId="33" borderId="35" xfId="0" applyFont="1" applyFill="1" applyBorder="1" applyAlignment="1">
      <alignment horizontal="center"/>
    </xf>
    <xf numFmtId="0" fontId="0" fillId="33" borderId="55" xfId="0" applyFill="1" applyBorder="1" applyAlignment="1">
      <alignment/>
    </xf>
    <xf numFmtId="43" fontId="0" fillId="33" borderId="52" xfId="0" applyNumberFormat="1" applyFill="1" applyBorder="1" applyAlignment="1">
      <alignment/>
    </xf>
    <xf numFmtId="0" fontId="0" fillId="33" borderId="56" xfId="0" applyFill="1" applyBorder="1" applyAlignment="1">
      <alignment/>
    </xf>
    <xf numFmtId="43" fontId="0" fillId="33" borderId="56" xfId="0" applyNumberFormat="1" applyFill="1" applyBorder="1" applyAlignment="1">
      <alignment/>
    </xf>
    <xf numFmtId="0" fontId="0" fillId="33" borderId="50" xfId="0" applyFill="1" applyBorder="1" applyAlignment="1">
      <alignment/>
    </xf>
    <xf numFmtId="43" fontId="0" fillId="33" borderId="36" xfId="0" applyNumberFormat="1" applyFill="1" applyBorder="1" applyAlignment="1">
      <alignment/>
    </xf>
    <xf numFmtId="43" fontId="0" fillId="33" borderId="37" xfId="0" applyNumberFormat="1" applyFill="1" applyBorder="1" applyAlignment="1">
      <alignment/>
    </xf>
    <xf numFmtId="0" fontId="20" fillId="0" borderId="0" xfId="0" applyFont="1" applyAlignment="1">
      <alignment vertical="center"/>
    </xf>
    <xf numFmtId="0" fontId="0" fillId="44" borderId="0" xfId="0" applyFont="1" applyFill="1" applyAlignment="1">
      <alignment/>
    </xf>
    <xf numFmtId="0" fontId="0" fillId="44" borderId="23" xfId="0" applyFont="1" applyFill="1" applyBorder="1" applyAlignment="1">
      <alignment/>
    </xf>
    <xf numFmtId="43" fontId="0" fillId="33" borderId="0" xfId="0" applyNumberFormat="1" applyFill="1" applyAlignment="1">
      <alignment horizontal="left"/>
    </xf>
    <xf numFmtId="0" fontId="0" fillId="33" borderId="0" xfId="0" applyFill="1" applyAlignment="1">
      <alignment horizontal="left"/>
    </xf>
    <xf numFmtId="43" fontId="0" fillId="33" borderId="0" xfId="0" applyNumberFormat="1" applyFont="1" applyFill="1" applyAlignment="1">
      <alignment/>
    </xf>
    <xf numFmtId="0" fontId="16" fillId="44" borderId="0" xfId="0" applyFont="1" applyFill="1" applyAlignment="1">
      <alignment/>
    </xf>
    <xf numFmtId="0" fontId="3" fillId="35" borderId="51" xfId="0" applyFont="1" applyFill="1" applyBorder="1" applyAlignment="1">
      <alignment horizontal="center"/>
    </xf>
    <xf numFmtId="0" fontId="3" fillId="35" borderId="43" xfId="0" applyFont="1" applyFill="1" applyBorder="1" applyAlignment="1">
      <alignment horizontal="center"/>
    </xf>
    <xf numFmtId="0" fontId="3" fillId="35" borderId="46" xfId="0" applyFont="1" applyFill="1" applyBorder="1" applyAlignment="1">
      <alignment horizontal="center"/>
    </xf>
    <xf numFmtId="0" fontId="0" fillId="33" borderId="42" xfId="0" applyFill="1" applyBorder="1" applyAlignment="1">
      <alignment horizontal="center"/>
    </xf>
    <xf numFmtId="0" fontId="19" fillId="0" borderId="52" xfId="0" applyFont="1" applyBorder="1" applyAlignment="1">
      <alignment horizontal="center"/>
    </xf>
    <xf numFmtId="0" fontId="15" fillId="0" borderId="0" xfId="0" applyFont="1" applyAlignment="1">
      <alignment horizontal="left" vertical="center"/>
    </xf>
    <xf numFmtId="0" fontId="0" fillId="44" borderId="23" xfId="0" applyFill="1" applyBorder="1" applyAlignment="1">
      <alignment horizontal="left"/>
    </xf>
    <xf numFmtId="0" fontId="0" fillId="44" borderId="0" xfId="0" applyFill="1" applyAlignment="1">
      <alignment horizontal="left"/>
    </xf>
    <xf numFmtId="0" fontId="15"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32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475"/>
          <c:y val="0.12275"/>
          <c:w val="0.97575"/>
          <c:h val="0.8905"/>
        </c:manualLayout>
      </c:layout>
      <c:scatterChart>
        <c:scatterStyle val="lineMarker"/>
        <c:varyColors val="0"/>
        <c:ser>
          <c:idx val="0"/>
          <c:order val="0"/>
          <c:tx>
            <c:strRef>
              <c:f>'preço=f(PREVDEMANDA (causais) '!$N$28</c:f>
              <c:strCache>
                <c:ptCount val="1"/>
                <c:pt idx="0">
                  <c:v>P1</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'!$M$29:$M$38</c:f>
              <c:numCache/>
            </c:numRef>
          </c:xVal>
          <c:yVal>
            <c:numRef>
              <c:f>'preço=f(PREVDEMANDA (causais) '!$N$29:$N$38</c:f>
              <c:numCache/>
            </c:numRef>
          </c:yVal>
          <c:smooth val="0"/>
        </c:ser>
        <c:axId val="63125123"/>
        <c:axId val="31255196"/>
      </c:scatterChart>
      <c:valAx>
        <c:axId val="63125123"/>
        <c:scaling>
          <c:orientation val="minMax"/>
        </c:scaling>
        <c:axPos val="b"/>
        <c:delete val="0"/>
        <c:numFmt formatCode="General" sourceLinked="1"/>
        <c:majorTickMark val="out"/>
        <c:minorTickMark val="none"/>
        <c:tickLblPos val="nextTo"/>
        <c:spPr>
          <a:ln w="3175">
            <a:solidFill>
              <a:srgbClr val="808080"/>
            </a:solidFill>
          </a:ln>
        </c:spPr>
        <c:crossAx val="31255196"/>
        <c:crosses val="autoZero"/>
        <c:crossBetween val="midCat"/>
        <c:dispUnits/>
      </c:valAx>
      <c:valAx>
        <c:axId val="3125519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12512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75"/>
          <c:y val="0.122"/>
          <c:w val="0.96575"/>
          <c:h val="0.891"/>
        </c:manualLayout>
      </c:layout>
      <c:scatterChart>
        <c:scatterStyle val="lineMarker"/>
        <c:varyColors val="0"/>
        <c:ser>
          <c:idx val="0"/>
          <c:order val="0"/>
          <c:tx>
            <c:strRef>
              <c:f>'preço=f(PREVDEMANDA (causais) '!$N$40</c:f>
              <c:strCache>
                <c:ptCount val="1"/>
                <c:pt idx="0">
                  <c:v>P2</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'!$M$41:$M$50</c:f>
              <c:numCache/>
            </c:numRef>
          </c:xVal>
          <c:yVal>
            <c:numRef>
              <c:f>'preço=f(PREVDEMANDA (causais) '!$N$41:$N$50</c:f>
              <c:numCache/>
            </c:numRef>
          </c:yVal>
          <c:smooth val="0"/>
        </c:ser>
        <c:axId val="12861309"/>
        <c:axId val="48642918"/>
      </c:scatterChart>
      <c:valAx>
        <c:axId val="12861309"/>
        <c:scaling>
          <c:orientation val="minMax"/>
        </c:scaling>
        <c:axPos val="b"/>
        <c:delete val="0"/>
        <c:numFmt formatCode="General" sourceLinked="1"/>
        <c:majorTickMark val="out"/>
        <c:minorTickMark val="none"/>
        <c:tickLblPos val="nextTo"/>
        <c:spPr>
          <a:ln w="3175">
            <a:solidFill>
              <a:srgbClr val="808080"/>
            </a:solidFill>
          </a:ln>
        </c:spPr>
        <c:crossAx val="48642918"/>
        <c:crosses val="autoZero"/>
        <c:crossBetween val="midCat"/>
        <c:dispUnits/>
      </c:valAx>
      <c:valAx>
        <c:axId val="4864291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86130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375"/>
          <c:y val="0.122"/>
          <c:w val="0.966"/>
          <c:h val="0.891"/>
        </c:manualLayout>
      </c:layout>
      <c:scatterChart>
        <c:scatterStyle val="lineMarker"/>
        <c:varyColors val="0"/>
        <c:ser>
          <c:idx val="0"/>
          <c:order val="0"/>
          <c:tx>
            <c:strRef>
              <c:f>'preço=f(PREVDEMANDA (causais) '!$N$53</c:f>
              <c:strCache>
                <c:ptCount val="1"/>
                <c:pt idx="0">
                  <c:v>P3</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'!$M$54:$M$63</c:f>
              <c:numCache/>
            </c:numRef>
          </c:xVal>
          <c:yVal>
            <c:numRef>
              <c:f>'preço=f(PREVDEMANDA (causais) '!$N$54:$N$63</c:f>
              <c:numCache/>
            </c:numRef>
          </c:yVal>
          <c:smooth val="0"/>
        </c:ser>
        <c:axId val="35133079"/>
        <c:axId val="47762256"/>
      </c:scatterChart>
      <c:valAx>
        <c:axId val="35133079"/>
        <c:scaling>
          <c:orientation val="minMax"/>
        </c:scaling>
        <c:axPos val="b"/>
        <c:delete val="0"/>
        <c:numFmt formatCode="General" sourceLinked="1"/>
        <c:majorTickMark val="out"/>
        <c:minorTickMark val="none"/>
        <c:tickLblPos val="nextTo"/>
        <c:spPr>
          <a:ln w="3175">
            <a:solidFill>
              <a:srgbClr val="808080"/>
            </a:solidFill>
          </a:ln>
        </c:spPr>
        <c:crossAx val="47762256"/>
        <c:crosses val="autoZero"/>
        <c:crossBetween val="midCat"/>
        <c:dispUnits/>
      </c:valAx>
      <c:valAx>
        <c:axId val="477622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13307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5</xdr:row>
      <xdr:rowOff>133350</xdr:rowOff>
    </xdr:from>
    <xdr:to>
      <xdr:col>17</xdr:col>
      <xdr:colOff>171450</xdr:colOff>
      <xdr:row>23</xdr:row>
      <xdr:rowOff>133350</xdr:rowOff>
    </xdr:to>
    <xdr:graphicFrame>
      <xdr:nvGraphicFramePr>
        <xdr:cNvPr id="1" name="Chart 1"/>
        <xdr:cNvGraphicFramePr/>
      </xdr:nvGraphicFramePr>
      <xdr:xfrm>
        <a:off x="6734175" y="1009650"/>
        <a:ext cx="4667250" cy="2914650"/>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40</xdr:row>
      <xdr:rowOff>114300</xdr:rowOff>
    </xdr:from>
    <xdr:to>
      <xdr:col>10</xdr:col>
      <xdr:colOff>57150</xdr:colOff>
      <xdr:row>58</xdr:row>
      <xdr:rowOff>114300</xdr:rowOff>
    </xdr:to>
    <xdr:graphicFrame>
      <xdr:nvGraphicFramePr>
        <xdr:cNvPr id="2" name="Chart 2"/>
        <xdr:cNvGraphicFramePr/>
      </xdr:nvGraphicFramePr>
      <xdr:xfrm>
        <a:off x="3533775" y="6657975"/>
        <a:ext cx="2981325" cy="2914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152400</xdr:rowOff>
    </xdr:from>
    <xdr:to>
      <xdr:col>4</xdr:col>
      <xdr:colOff>828675</xdr:colOff>
      <xdr:row>47</xdr:row>
      <xdr:rowOff>152400</xdr:rowOff>
    </xdr:to>
    <xdr:graphicFrame>
      <xdr:nvGraphicFramePr>
        <xdr:cNvPr id="3" name="Chart 3"/>
        <xdr:cNvGraphicFramePr/>
      </xdr:nvGraphicFramePr>
      <xdr:xfrm>
        <a:off x="0" y="4914900"/>
        <a:ext cx="3019425" cy="2914650"/>
      </xdr:xfrm>
      <a:graphic>
        <a:graphicData uri="http://schemas.openxmlformats.org/drawingml/2006/chart">
          <c:chart xmlns:c="http://schemas.openxmlformats.org/drawingml/2006/chart" r:id="rId3"/>
        </a:graphicData>
      </a:graphic>
    </xdr:graphicFrame>
    <xdr:clientData/>
  </xdr:twoCellAnchor>
  <xdr:twoCellAnchor editAs="oneCell">
    <xdr:from>
      <xdr:col>23</xdr:col>
      <xdr:colOff>19050</xdr:colOff>
      <xdr:row>41</xdr:row>
      <xdr:rowOff>152400</xdr:rowOff>
    </xdr:from>
    <xdr:to>
      <xdr:col>27</xdr:col>
      <xdr:colOff>266700</xdr:colOff>
      <xdr:row>57</xdr:row>
      <xdr:rowOff>66675</xdr:rowOff>
    </xdr:to>
    <xdr:pic>
      <xdr:nvPicPr>
        <xdr:cNvPr id="4" name="Ink 5"/>
        <xdr:cNvPicPr preferRelativeResize="1">
          <a:picLocks noChangeAspect="1"/>
        </xdr:cNvPicPr>
      </xdr:nvPicPr>
      <xdr:blipFill>
        <a:blip r:embed="rId4"/>
        <a:stretch>
          <a:fillRect/>
        </a:stretch>
      </xdr:blipFill>
      <xdr:spPr>
        <a:xfrm>
          <a:off x="15087600" y="6858000"/>
          <a:ext cx="2609850" cy="2505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pcosta\Library\Mobile%20Documents\com~apple~CloudDocs\PRO%203363\estudos%20de%20caso\T1\T%201.1.%20-%20PIZZARIA%20preco%20por%20MARK%20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9"/>
  <sheetViews>
    <sheetView zoomScale="125" zoomScaleNormal="125" zoomScalePageLayoutView="0" workbookViewId="0" topLeftCell="A1">
      <selection activeCell="J8" sqref="J8"/>
    </sheetView>
  </sheetViews>
  <sheetFormatPr defaultColWidth="8.8515625" defaultRowHeight="12.75"/>
  <cols>
    <col min="1" max="1" width="17.8515625" style="0" customWidth="1"/>
    <col min="2" max="2" width="11.28125" style="0" bestFit="1" customWidth="1"/>
    <col min="3" max="3" width="11.28125" style="0" customWidth="1"/>
    <col min="4" max="4" width="12.28125" style="0" customWidth="1"/>
    <col min="5" max="5" width="12.7109375" style="0" customWidth="1"/>
    <col min="6" max="6" width="18.00390625" style="0" customWidth="1"/>
    <col min="7" max="7" width="15.421875" style="0" customWidth="1"/>
    <col min="8" max="8" width="14.7109375" style="0" customWidth="1"/>
    <col min="9" max="9" width="11.140625" style="0" customWidth="1"/>
    <col min="10" max="10" width="14.7109375" style="0" customWidth="1"/>
    <col min="11" max="11" width="10.8515625" style="0" bestFit="1" customWidth="1"/>
  </cols>
  <sheetData>
    <row r="1" spans="1:10" ht="13.5" thickBot="1">
      <c r="A1" s="3" t="s">
        <v>46</v>
      </c>
      <c r="B1" s="4"/>
      <c r="C1" s="4"/>
      <c r="D1" s="4"/>
      <c r="F1" s="3"/>
      <c r="G1" s="4"/>
      <c r="H1" s="4"/>
      <c r="I1" s="4" t="s">
        <v>62</v>
      </c>
      <c r="J1" s="4"/>
    </row>
    <row r="2" spans="1:10" ht="13.5" thickBot="1">
      <c r="A2" s="126" t="s">
        <v>1</v>
      </c>
      <c r="B2" s="127" t="s">
        <v>47</v>
      </c>
      <c r="C2" s="127" t="s">
        <v>58</v>
      </c>
      <c r="D2" s="127"/>
      <c r="F2" s="3" t="s">
        <v>48</v>
      </c>
      <c r="G2" s="4"/>
      <c r="H2" s="4"/>
      <c r="I2" s="6" t="s">
        <v>15</v>
      </c>
      <c r="J2" s="4"/>
    </row>
    <row r="3" spans="1:10" ht="13.5" thickBot="1">
      <c r="A3" s="125" t="s">
        <v>12</v>
      </c>
      <c r="B3" s="125" t="s">
        <v>2</v>
      </c>
      <c r="C3" s="125" t="s">
        <v>59</v>
      </c>
      <c r="D3" s="114" t="s">
        <v>44</v>
      </c>
      <c r="E3" s="106" t="s">
        <v>61</v>
      </c>
      <c r="F3" s="5" t="s">
        <v>0</v>
      </c>
      <c r="G3" s="6" t="s">
        <v>2</v>
      </c>
      <c r="H3" s="6" t="s">
        <v>13</v>
      </c>
      <c r="I3" s="6" t="s">
        <v>52</v>
      </c>
      <c r="J3" s="7" t="s">
        <v>21</v>
      </c>
    </row>
    <row r="4" spans="1:10" ht="12.75">
      <c r="A4" s="128" t="s">
        <v>3</v>
      </c>
      <c r="B4" s="128" t="s">
        <v>9</v>
      </c>
      <c r="C4" s="129">
        <v>1</v>
      </c>
      <c r="D4" s="127">
        <v>4000</v>
      </c>
      <c r="E4" s="85">
        <f aca="true" t="shared" si="0" ref="E4:E9">(C15*$J$4)+(D15*$J$5)+(E15*$J$6)</f>
        <v>0</v>
      </c>
      <c r="F4" s="36" t="s">
        <v>43</v>
      </c>
      <c r="G4" s="35" t="s">
        <v>10</v>
      </c>
      <c r="H4" s="37">
        <v>11.71</v>
      </c>
      <c r="I4" s="38">
        <v>0.18</v>
      </c>
      <c r="J4" s="134"/>
    </row>
    <row r="5" spans="1:10" ht="12.75">
      <c r="A5" s="128" t="s">
        <v>4</v>
      </c>
      <c r="B5" s="128" t="s">
        <v>10</v>
      </c>
      <c r="C5" s="129">
        <v>0.5</v>
      </c>
      <c r="D5" s="127">
        <v>9000</v>
      </c>
      <c r="E5" s="85">
        <f t="shared" si="0"/>
        <v>0</v>
      </c>
      <c r="F5" s="36" t="s">
        <v>18</v>
      </c>
      <c r="G5" s="35" t="s">
        <v>10</v>
      </c>
      <c r="H5" s="37">
        <v>15.7</v>
      </c>
      <c r="I5" s="38">
        <v>0.18</v>
      </c>
      <c r="J5" s="134"/>
    </row>
    <row r="6" spans="1:10" ht="13.5" thickBot="1">
      <c r="A6" s="128" t="s">
        <v>5</v>
      </c>
      <c r="B6" s="128" t="s">
        <v>11</v>
      </c>
      <c r="C6" s="129">
        <v>1</v>
      </c>
      <c r="D6" s="127">
        <v>2000</v>
      </c>
      <c r="E6" s="85">
        <f t="shared" si="0"/>
        <v>0</v>
      </c>
      <c r="F6" s="94" t="s">
        <v>19</v>
      </c>
      <c r="G6" s="95" t="s">
        <v>10</v>
      </c>
      <c r="H6" s="96">
        <v>18.11</v>
      </c>
      <c r="I6" s="97">
        <v>0.18</v>
      </c>
      <c r="J6" s="134"/>
    </row>
    <row r="7" spans="1:5" ht="12.75">
      <c r="A7" s="128" t="s">
        <v>6</v>
      </c>
      <c r="B7" s="128" t="s">
        <v>9</v>
      </c>
      <c r="C7" s="129">
        <v>8</v>
      </c>
      <c r="D7" s="127">
        <v>4000</v>
      </c>
      <c r="E7" s="85">
        <f t="shared" si="0"/>
        <v>0</v>
      </c>
    </row>
    <row r="8" spans="1:5" ht="12.75">
      <c r="A8" s="128" t="s">
        <v>7</v>
      </c>
      <c r="B8" s="128" t="s">
        <v>9</v>
      </c>
      <c r="C8" s="129">
        <v>5</v>
      </c>
      <c r="D8" s="127">
        <v>1500</v>
      </c>
      <c r="E8" s="85">
        <f t="shared" si="0"/>
        <v>0</v>
      </c>
    </row>
    <row r="9" spans="1:5" ht="12.75">
      <c r="A9" s="128" t="s">
        <v>8</v>
      </c>
      <c r="B9" s="128" t="s">
        <v>9</v>
      </c>
      <c r="C9" s="129">
        <v>15</v>
      </c>
      <c r="D9" s="127">
        <v>800</v>
      </c>
      <c r="E9" s="85">
        <f t="shared" si="0"/>
        <v>0</v>
      </c>
    </row>
    <row r="11" spans="1:5" ht="12.75">
      <c r="A11" s="4" t="s">
        <v>36</v>
      </c>
      <c r="B11" s="4"/>
      <c r="C11" s="4"/>
      <c r="D11" s="4"/>
      <c r="E11" s="4"/>
    </row>
    <row r="12" spans="1:5" ht="12.75">
      <c r="A12" s="3" t="s">
        <v>20</v>
      </c>
      <c r="B12" s="4"/>
      <c r="C12" s="4"/>
      <c r="D12" s="4"/>
      <c r="E12" s="4"/>
    </row>
    <row r="13" spans="1:5" ht="13.5" thickBot="1">
      <c r="A13" s="4" t="s">
        <v>49</v>
      </c>
      <c r="B13" s="4"/>
      <c r="C13" s="169" t="s">
        <v>77</v>
      </c>
      <c r="D13" s="169"/>
      <c r="E13" s="169"/>
    </row>
    <row r="14" spans="1:5" ht="13.5" thickBot="1">
      <c r="A14" s="10" t="s">
        <v>12</v>
      </c>
      <c r="B14" s="11" t="s">
        <v>2</v>
      </c>
      <c r="C14" s="16" t="str">
        <f>F4</f>
        <v>Pizza muzzarela</v>
      </c>
      <c r="D14" s="16" t="str">
        <f>F5</f>
        <v>Pizza presunto</v>
      </c>
      <c r="E14" s="16" t="str">
        <f>F6</f>
        <v>Pizza marguerita</v>
      </c>
    </row>
    <row r="15" spans="1:5" ht="13.5" thickTop="1">
      <c r="A15" s="39" t="s">
        <v>3</v>
      </c>
      <c r="B15" s="40" t="s">
        <v>9</v>
      </c>
      <c r="C15" s="34">
        <v>0.5</v>
      </c>
      <c r="D15" s="34">
        <v>0.5</v>
      </c>
      <c r="E15" s="34">
        <v>0.6</v>
      </c>
    </row>
    <row r="16" spans="1:5" ht="12.75">
      <c r="A16" s="36" t="s">
        <v>4</v>
      </c>
      <c r="B16" s="35" t="s">
        <v>10</v>
      </c>
      <c r="C16" s="35">
        <v>1</v>
      </c>
      <c r="D16" s="35">
        <v>3</v>
      </c>
      <c r="E16" s="35">
        <v>2</v>
      </c>
    </row>
    <row r="17" spans="1:5" ht="12.75">
      <c r="A17" s="36" t="s">
        <v>5</v>
      </c>
      <c r="B17" s="35" t="s">
        <v>11</v>
      </c>
      <c r="C17" s="35">
        <v>0.4</v>
      </c>
      <c r="D17" s="35">
        <v>0.4</v>
      </c>
      <c r="E17" s="35">
        <v>0.4</v>
      </c>
    </row>
    <row r="18" spans="1:7" ht="12.75">
      <c r="A18" s="36" t="s">
        <v>6</v>
      </c>
      <c r="B18" s="35" t="s">
        <v>9</v>
      </c>
      <c r="C18" s="35">
        <v>0.6</v>
      </c>
      <c r="D18" s="35">
        <v>0.2</v>
      </c>
      <c r="E18" s="35">
        <v>0.35</v>
      </c>
      <c r="G18" t="s">
        <v>60</v>
      </c>
    </row>
    <row r="19" spans="1:5" ht="13.5" thickBot="1">
      <c r="A19" s="36" t="s">
        <v>7</v>
      </c>
      <c r="B19" s="35" t="s">
        <v>9</v>
      </c>
      <c r="C19" s="35">
        <v>0.1</v>
      </c>
      <c r="D19" s="35">
        <v>0.2</v>
      </c>
      <c r="E19" s="35">
        <v>0.2</v>
      </c>
    </row>
    <row r="20" spans="1:9" ht="13.5" thickBot="1">
      <c r="A20" s="94" t="s">
        <v>8</v>
      </c>
      <c r="B20" s="95" t="s">
        <v>9</v>
      </c>
      <c r="C20" s="95">
        <v>0</v>
      </c>
      <c r="D20" s="95">
        <v>0.25</v>
      </c>
      <c r="E20" s="95">
        <v>0.2</v>
      </c>
      <c r="G20" s="102" t="s">
        <v>34</v>
      </c>
      <c r="H20" s="100"/>
      <c r="I20" s="101"/>
    </row>
    <row r="21" spans="8:9" ht="13.5" thickBot="1">
      <c r="H21" s="103" t="s">
        <v>41</v>
      </c>
      <c r="I21" s="104" t="s">
        <v>42</v>
      </c>
    </row>
    <row r="22" spans="1:8" ht="13.5" thickBot="1">
      <c r="A22" t="s">
        <v>37</v>
      </c>
      <c r="G22" s="77" t="s">
        <v>17</v>
      </c>
      <c r="H22" s="1">
        <f>Resultado!C3</f>
        <v>0</v>
      </c>
    </row>
    <row r="23" spans="1:9" ht="12.75">
      <c r="A23" t="s">
        <v>38</v>
      </c>
      <c r="G23" s="74" t="s">
        <v>32</v>
      </c>
      <c r="H23" s="1">
        <f>Resultado!C4</f>
        <v>0</v>
      </c>
      <c r="I23" s="80"/>
    </row>
    <row r="24" spans="1:9" ht="13.5" thickBot="1">
      <c r="A24" t="s">
        <v>39</v>
      </c>
      <c r="G24" s="75" t="s">
        <v>33</v>
      </c>
      <c r="H24" s="1">
        <f>Resultado!C5</f>
        <v>0</v>
      </c>
      <c r="I24" s="81"/>
    </row>
    <row r="25" spans="1:9" ht="13.5" thickBot="1">
      <c r="A25" t="s">
        <v>40</v>
      </c>
      <c r="G25" s="76" t="s">
        <v>50</v>
      </c>
      <c r="H25" s="1">
        <f>Resultado!C6</f>
        <v>0</v>
      </c>
      <c r="I25" s="83"/>
    </row>
    <row r="26" spans="1:9" ht="13.5" thickBot="1">
      <c r="A26" t="s">
        <v>51</v>
      </c>
      <c r="G26" s="166" t="s">
        <v>35</v>
      </c>
      <c r="H26" s="167"/>
      <c r="I26" s="168"/>
    </row>
    <row r="27" spans="1:9" ht="13.5" thickBot="1">
      <c r="A27" s="131" t="s">
        <v>118</v>
      </c>
      <c r="G27" s="89" t="s">
        <v>14</v>
      </c>
      <c r="H27" s="1">
        <f>H25</f>
        <v>0</v>
      </c>
      <c r="I27" s="86"/>
    </row>
    <row r="28" spans="7:9" ht="13.5" thickBot="1">
      <c r="G28" s="90" t="s">
        <v>31</v>
      </c>
      <c r="H28" s="73">
        <v>15000</v>
      </c>
      <c r="I28" s="78"/>
    </row>
    <row r="29" spans="7:9" ht="13.5" thickBot="1">
      <c r="G29" s="91" t="s">
        <v>45</v>
      </c>
      <c r="H29" s="88">
        <f>H27-H28</f>
        <v>-15000</v>
      </c>
      <c r="I29" s="87"/>
    </row>
    <row r="30" spans="1:7" ht="18">
      <c r="A30" s="165" t="s">
        <v>140</v>
      </c>
      <c r="B30" s="165"/>
      <c r="C30" s="165"/>
      <c r="D30" s="165"/>
      <c r="E30" s="165"/>
      <c r="F30" s="165"/>
      <c r="G30" s="120"/>
    </row>
    <row r="33" ht="12.75">
      <c r="K33" s="115"/>
    </row>
    <row r="35" ht="12.75">
      <c r="K35" s="115"/>
    </row>
    <row r="37" ht="12.75">
      <c r="K37" s="123"/>
    </row>
    <row r="39" ht="15.75">
      <c r="L39" s="122"/>
    </row>
  </sheetData>
  <sheetProtection/>
  <mergeCells count="2">
    <mergeCell ref="G26:I26"/>
    <mergeCell ref="C13:E13"/>
  </mergeCells>
  <printOptions/>
  <pageMargins left="0.75" right="0.75" top="1" bottom="1" header="0.492125985" footer="0.492125985"/>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2:M60"/>
  <sheetViews>
    <sheetView showZeros="0" zoomScalePageLayoutView="0" workbookViewId="0" topLeftCell="A1">
      <selection activeCell="D5" sqref="D5:F10"/>
    </sheetView>
  </sheetViews>
  <sheetFormatPr defaultColWidth="9.140625" defaultRowHeight="12.75"/>
  <cols>
    <col min="1" max="1" width="22.7109375" style="4" customWidth="1"/>
    <col min="2" max="2" width="8.421875" style="4" bestFit="1" customWidth="1"/>
    <col min="3" max="3" width="9.28125" style="4" bestFit="1" customWidth="1"/>
    <col min="4" max="4" width="16.140625" style="4" customWidth="1"/>
    <col min="5" max="5" width="14.421875" style="4" bestFit="1" customWidth="1"/>
    <col min="6" max="6" width="16.7109375" style="4" bestFit="1" customWidth="1"/>
    <col min="7" max="7" width="12.8515625" style="4" bestFit="1" customWidth="1"/>
    <col min="8" max="16384" width="9.140625" style="4" customWidth="1"/>
  </cols>
  <sheetData>
    <row r="2" ht="13.5" thickBot="1">
      <c r="A2" s="3" t="s">
        <v>20</v>
      </c>
    </row>
    <row r="3" spans="4:12" ht="13.5" thickBot="1">
      <c r="D3" s="22" t="str">
        <f>QUESTÕES!F4</f>
        <v>Pizza muzzarela</v>
      </c>
      <c r="E3" s="23" t="str">
        <f>QUESTÕES!F5</f>
        <v>Pizza presunto</v>
      </c>
      <c r="F3" s="23" t="str">
        <f>QUESTÕES!F6</f>
        <v>Pizza marguerita</v>
      </c>
      <c r="G3" s="23"/>
      <c r="H3" s="23"/>
      <c r="I3" s="23"/>
      <c r="J3" s="23"/>
      <c r="K3" s="23"/>
      <c r="L3" s="24"/>
    </row>
    <row r="4" spans="1:13" ht="13.5" thickBot="1">
      <c r="A4" s="10" t="s">
        <v>12</v>
      </c>
      <c r="B4" s="21" t="s">
        <v>2</v>
      </c>
      <c r="C4" s="29" t="s">
        <v>22</v>
      </c>
      <c r="D4" s="142">
        <f>QUESTÕES!J4</f>
        <v>0</v>
      </c>
      <c r="E4" s="143">
        <f>QUESTÕES!J5</f>
        <v>0</v>
      </c>
      <c r="F4" s="143">
        <f>QUESTÕES!J6</f>
        <v>0</v>
      </c>
      <c r="G4" s="25"/>
      <c r="H4" s="25"/>
      <c r="I4" s="25"/>
      <c r="J4" s="25"/>
      <c r="K4" s="25"/>
      <c r="L4" s="26"/>
      <c r="M4" s="3"/>
    </row>
    <row r="5" spans="1:12" ht="13.5" thickTop="1">
      <c r="A5" s="12" t="str">
        <f>QUESTÕES!A4</f>
        <v>Farinha de trigo</v>
      </c>
      <c r="B5" s="40" t="s">
        <v>9</v>
      </c>
      <c r="C5" s="54">
        <f aca="true" t="shared" si="0" ref="C5:C10">D5+E5+F5</f>
        <v>0</v>
      </c>
      <c r="D5" s="144"/>
      <c r="E5" s="144"/>
      <c r="F5" s="144"/>
      <c r="G5" s="17"/>
      <c r="H5" s="17"/>
      <c r="I5" s="17"/>
      <c r="J5" s="17"/>
      <c r="K5" s="17"/>
      <c r="L5" s="18"/>
    </row>
    <row r="6" spans="1:12" ht="12.75">
      <c r="A6" s="12" t="str">
        <f>QUESTÕES!A5</f>
        <v>Ovo</v>
      </c>
      <c r="B6" s="35" t="s">
        <v>10</v>
      </c>
      <c r="C6" s="54">
        <f t="shared" si="0"/>
        <v>0</v>
      </c>
      <c r="D6" s="144"/>
      <c r="E6" s="144"/>
      <c r="F6" s="144"/>
      <c r="G6" s="17"/>
      <c r="H6" s="17"/>
      <c r="I6" s="17"/>
      <c r="J6" s="17"/>
      <c r="K6" s="17"/>
      <c r="L6" s="18"/>
    </row>
    <row r="7" spans="1:12" ht="12.75">
      <c r="A7" s="12" t="str">
        <f>QUESTÕES!A6</f>
        <v>Leite</v>
      </c>
      <c r="B7" s="35" t="s">
        <v>11</v>
      </c>
      <c r="C7" s="54">
        <f t="shared" si="0"/>
        <v>0</v>
      </c>
      <c r="D7" s="144"/>
      <c r="E7" s="144"/>
      <c r="F7" s="144"/>
      <c r="G7" s="17"/>
      <c r="H7" s="17"/>
      <c r="I7" s="17"/>
      <c r="J7" s="17"/>
      <c r="K7" s="17"/>
      <c r="L7" s="18"/>
    </row>
    <row r="8" spans="1:12" ht="12.75">
      <c r="A8" s="12" t="str">
        <f>QUESTÕES!A7</f>
        <v>Queijo muzzarela</v>
      </c>
      <c r="B8" s="35" t="s">
        <v>9</v>
      </c>
      <c r="C8" s="54">
        <f t="shared" si="0"/>
        <v>0</v>
      </c>
      <c r="D8" s="144"/>
      <c r="E8" s="144"/>
      <c r="F8" s="144"/>
      <c r="G8" s="17"/>
      <c r="H8" s="17"/>
      <c r="I8" s="17"/>
      <c r="J8" s="17"/>
      <c r="K8" s="17"/>
      <c r="L8" s="18"/>
    </row>
    <row r="9" spans="1:12" ht="12.75">
      <c r="A9" s="12" t="str">
        <f>QUESTÕES!A8</f>
        <v>Molho de tomate</v>
      </c>
      <c r="B9" s="35" t="s">
        <v>9</v>
      </c>
      <c r="C9" s="54">
        <f t="shared" si="0"/>
        <v>0</v>
      </c>
      <c r="D9" s="144"/>
      <c r="E9" s="144"/>
      <c r="F9" s="144"/>
      <c r="G9" s="17"/>
      <c r="H9" s="17"/>
      <c r="I9" s="17"/>
      <c r="J9" s="17"/>
      <c r="K9" s="17"/>
      <c r="L9" s="18"/>
    </row>
    <row r="10" spans="1:12" ht="13.5" thickBot="1">
      <c r="A10" s="12" t="str">
        <f>QUESTÕES!A9</f>
        <v>Presunto</v>
      </c>
      <c r="B10" s="95" t="s">
        <v>9</v>
      </c>
      <c r="C10" s="54">
        <f t="shared" si="0"/>
        <v>0</v>
      </c>
      <c r="D10" s="144"/>
      <c r="E10" s="144"/>
      <c r="F10" s="144"/>
      <c r="G10" s="17"/>
      <c r="H10" s="17"/>
      <c r="I10" s="17"/>
      <c r="J10" s="17"/>
      <c r="K10" s="17"/>
      <c r="L10" s="18"/>
    </row>
    <row r="11" spans="1:12" ht="12.75">
      <c r="A11" s="12">
        <f>QUESTÕES!A10</f>
        <v>0</v>
      </c>
      <c r="B11" s="27"/>
      <c r="C11" s="30"/>
      <c r="D11" s="144"/>
      <c r="E11" s="145"/>
      <c r="F11" s="145"/>
      <c r="G11" s="17"/>
      <c r="H11" s="17"/>
      <c r="I11" s="17"/>
      <c r="J11" s="17"/>
      <c r="K11" s="17"/>
      <c r="L11" s="18"/>
    </row>
    <row r="12" spans="1:12" ht="12.75">
      <c r="A12" s="12"/>
      <c r="B12" s="27"/>
      <c r="C12" s="30"/>
      <c r="D12" s="32"/>
      <c r="E12" s="17"/>
      <c r="F12" s="17"/>
      <c r="G12" s="17"/>
      <c r="H12" s="17"/>
      <c r="I12" s="17"/>
      <c r="J12" s="17"/>
      <c r="K12" s="17"/>
      <c r="L12" s="18"/>
    </row>
    <row r="13" spans="1:12" ht="12.75">
      <c r="A13" s="12"/>
      <c r="B13" s="27"/>
      <c r="C13" s="30"/>
      <c r="D13" s="32"/>
      <c r="E13" s="17"/>
      <c r="F13" s="17"/>
      <c r="G13" s="17"/>
      <c r="H13" s="17"/>
      <c r="I13" s="17"/>
      <c r="J13" s="17"/>
      <c r="K13" s="17"/>
      <c r="L13" s="18"/>
    </row>
    <row r="14" spans="1:12" ht="12.75">
      <c r="A14" s="12"/>
      <c r="B14" s="27"/>
      <c r="C14" s="30"/>
      <c r="D14" s="32"/>
      <c r="E14" s="17"/>
      <c r="F14" s="17"/>
      <c r="G14" s="17"/>
      <c r="H14" s="17"/>
      <c r="I14" s="17"/>
      <c r="J14" s="17"/>
      <c r="K14" s="17"/>
      <c r="L14" s="18"/>
    </row>
    <row r="15" spans="1:12" ht="12.75">
      <c r="A15" s="12"/>
      <c r="B15" s="27"/>
      <c r="C15" s="30"/>
      <c r="D15" s="32"/>
      <c r="E15" s="17"/>
      <c r="F15" s="17"/>
      <c r="G15" s="17"/>
      <c r="H15" s="17"/>
      <c r="I15" s="17"/>
      <c r="J15" s="17"/>
      <c r="K15" s="17"/>
      <c r="L15" s="18"/>
    </row>
    <row r="16" spans="1:12" ht="12.75">
      <c r="A16" s="12"/>
      <c r="B16" s="27"/>
      <c r="C16" s="30"/>
      <c r="D16" s="32"/>
      <c r="E16" s="17"/>
      <c r="F16" s="17"/>
      <c r="G16" s="17"/>
      <c r="H16" s="17"/>
      <c r="I16" s="17"/>
      <c r="J16" s="17"/>
      <c r="K16" s="17"/>
      <c r="L16" s="18"/>
    </row>
    <row r="17" spans="1:12" ht="12.75">
      <c r="A17" s="12"/>
      <c r="B17" s="27"/>
      <c r="C17" s="30"/>
      <c r="D17" s="32"/>
      <c r="E17" s="17"/>
      <c r="F17" s="17"/>
      <c r="G17" s="17"/>
      <c r="H17" s="17"/>
      <c r="I17" s="17"/>
      <c r="J17" s="17"/>
      <c r="K17" s="17"/>
      <c r="L17" s="18"/>
    </row>
    <row r="18" spans="1:12" ht="12.75">
      <c r="A18" s="12"/>
      <c r="B18" s="27"/>
      <c r="C18" s="30"/>
      <c r="D18" s="32"/>
      <c r="E18" s="17"/>
      <c r="F18" s="17"/>
      <c r="G18" s="17"/>
      <c r="H18" s="17"/>
      <c r="I18" s="17"/>
      <c r="J18" s="17"/>
      <c r="K18" s="17"/>
      <c r="L18" s="18"/>
    </row>
    <row r="19" spans="1:12" ht="12.75">
      <c r="A19" s="12"/>
      <c r="B19" s="27"/>
      <c r="C19" s="30"/>
      <c r="D19" s="32"/>
      <c r="E19" s="17"/>
      <c r="F19" s="17"/>
      <c r="G19" s="17"/>
      <c r="H19" s="17"/>
      <c r="I19" s="17"/>
      <c r="J19" s="17"/>
      <c r="K19" s="17"/>
      <c r="L19" s="18"/>
    </row>
    <row r="20" spans="1:12" ht="12.75">
      <c r="A20" s="12"/>
      <c r="B20" s="27"/>
      <c r="C20" s="30"/>
      <c r="D20" s="32"/>
      <c r="E20" s="17"/>
      <c r="F20" s="17"/>
      <c r="G20" s="17"/>
      <c r="H20" s="17"/>
      <c r="I20" s="17"/>
      <c r="J20" s="17"/>
      <c r="K20" s="17"/>
      <c r="L20" s="18"/>
    </row>
    <row r="21" spans="1:12" ht="12.75">
      <c r="A21" s="12"/>
      <c r="B21" s="27"/>
      <c r="C21" s="30"/>
      <c r="D21" s="32"/>
      <c r="E21" s="17"/>
      <c r="F21" s="17"/>
      <c r="G21" s="17"/>
      <c r="H21" s="17"/>
      <c r="I21" s="17"/>
      <c r="J21" s="17"/>
      <c r="K21" s="17"/>
      <c r="L21" s="18"/>
    </row>
    <row r="22" spans="1:12" ht="12.75">
      <c r="A22" s="12"/>
      <c r="B22" s="27"/>
      <c r="C22" s="30"/>
      <c r="D22" s="32"/>
      <c r="E22" s="17"/>
      <c r="F22" s="17"/>
      <c r="G22" s="17"/>
      <c r="H22" s="17"/>
      <c r="I22" s="17"/>
      <c r="J22" s="17"/>
      <c r="K22" s="17"/>
      <c r="L22" s="18"/>
    </row>
    <row r="23" spans="1:12" ht="12.75">
      <c r="A23" s="12"/>
      <c r="B23" s="27"/>
      <c r="C23" s="30"/>
      <c r="D23" s="32"/>
      <c r="E23" s="17"/>
      <c r="F23" s="17"/>
      <c r="G23" s="17"/>
      <c r="H23" s="17"/>
      <c r="I23" s="17"/>
      <c r="J23" s="17"/>
      <c r="K23" s="17"/>
      <c r="L23" s="18"/>
    </row>
    <row r="24" spans="1:12" ht="12.75">
      <c r="A24" s="12"/>
      <c r="B24" s="27"/>
      <c r="C24" s="30"/>
      <c r="D24" s="32"/>
      <c r="E24" s="17"/>
      <c r="F24" s="17"/>
      <c r="G24" s="17"/>
      <c r="H24" s="17"/>
      <c r="I24" s="17"/>
      <c r="J24" s="17"/>
      <c r="K24" s="17"/>
      <c r="L24" s="18"/>
    </row>
    <row r="25" spans="1:12" ht="12.75">
      <c r="A25" s="12"/>
      <c r="B25" s="27"/>
      <c r="C25" s="30"/>
      <c r="D25" s="32"/>
      <c r="E25" s="17"/>
      <c r="F25" s="17"/>
      <c r="G25" s="17"/>
      <c r="H25" s="17"/>
      <c r="I25" s="17"/>
      <c r="J25" s="17"/>
      <c r="K25" s="17"/>
      <c r="L25" s="18"/>
    </row>
    <row r="26" spans="1:12" ht="12.75">
      <c r="A26" s="12"/>
      <c r="B26" s="27"/>
      <c r="C26" s="30"/>
      <c r="D26" s="32"/>
      <c r="E26" s="17"/>
      <c r="F26" s="17"/>
      <c r="G26" s="17"/>
      <c r="H26" s="17"/>
      <c r="I26" s="17"/>
      <c r="J26" s="17"/>
      <c r="K26" s="17"/>
      <c r="L26" s="18"/>
    </row>
    <row r="27" spans="1:12" ht="12.75">
      <c r="A27" s="12"/>
      <c r="B27" s="27"/>
      <c r="C27" s="30"/>
      <c r="D27" s="32"/>
      <c r="E27" s="17"/>
      <c r="F27" s="17"/>
      <c r="G27" s="17"/>
      <c r="H27" s="17"/>
      <c r="I27" s="17"/>
      <c r="J27" s="17"/>
      <c r="K27" s="17"/>
      <c r="L27" s="18"/>
    </row>
    <row r="28" spans="1:12" ht="12.75">
      <c r="A28" s="12"/>
      <c r="B28" s="27"/>
      <c r="C28" s="30"/>
      <c r="D28" s="32"/>
      <c r="E28" s="17"/>
      <c r="F28" s="17"/>
      <c r="G28" s="17"/>
      <c r="H28" s="17"/>
      <c r="I28" s="17"/>
      <c r="J28" s="17"/>
      <c r="K28" s="17"/>
      <c r="L28" s="18"/>
    </row>
    <row r="29" spans="1:12" ht="12.75">
      <c r="A29" s="12"/>
      <c r="B29" s="27"/>
      <c r="C29" s="30"/>
      <c r="D29" s="32"/>
      <c r="E29" s="17"/>
      <c r="F29" s="17"/>
      <c r="G29" s="17"/>
      <c r="H29" s="17"/>
      <c r="I29" s="17"/>
      <c r="J29" s="17"/>
      <c r="K29" s="17"/>
      <c r="L29" s="18"/>
    </row>
    <row r="30" spans="1:12" ht="12.75">
      <c r="A30" s="12"/>
      <c r="B30" s="27"/>
      <c r="C30" s="30"/>
      <c r="D30" s="32"/>
      <c r="E30" s="17"/>
      <c r="F30" s="17"/>
      <c r="G30" s="17"/>
      <c r="H30" s="17"/>
      <c r="I30" s="17"/>
      <c r="J30" s="17"/>
      <c r="K30" s="17"/>
      <c r="L30" s="18"/>
    </row>
    <row r="31" spans="1:12" ht="12.75">
      <c r="A31" s="12"/>
      <c r="B31" s="27"/>
      <c r="C31" s="30"/>
      <c r="D31" s="32"/>
      <c r="E31" s="17"/>
      <c r="F31" s="17"/>
      <c r="G31" s="17"/>
      <c r="H31" s="17"/>
      <c r="I31" s="17"/>
      <c r="J31" s="17"/>
      <c r="K31" s="17"/>
      <c r="L31" s="18"/>
    </row>
    <row r="32" spans="1:12" ht="12.75">
      <c r="A32" s="12"/>
      <c r="B32" s="27"/>
      <c r="C32" s="30"/>
      <c r="D32" s="32"/>
      <c r="E32" s="17"/>
      <c r="F32" s="17"/>
      <c r="G32" s="17"/>
      <c r="H32" s="17"/>
      <c r="I32" s="17"/>
      <c r="J32" s="17"/>
      <c r="K32" s="17"/>
      <c r="L32" s="18"/>
    </row>
    <row r="33" spans="1:12" ht="12.75">
      <c r="A33" s="12"/>
      <c r="B33" s="27"/>
      <c r="C33" s="30"/>
      <c r="D33" s="32"/>
      <c r="E33" s="17"/>
      <c r="F33" s="17"/>
      <c r="G33" s="17"/>
      <c r="H33" s="17"/>
      <c r="I33" s="17"/>
      <c r="J33" s="17"/>
      <c r="K33" s="17"/>
      <c r="L33" s="18"/>
    </row>
    <row r="34" spans="1:12" ht="12.75">
      <c r="A34" s="12"/>
      <c r="B34" s="27"/>
      <c r="C34" s="30"/>
      <c r="D34" s="32"/>
      <c r="E34" s="17"/>
      <c r="F34" s="17"/>
      <c r="G34" s="17"/>
      <c r="H34" s="17"/>
      <c r="I34" s="17"/>
      <c r="J34" s="17"/>
      <c r="K34" s="17"/>
      <c r="L34" s="18"/>
    </row>
    <row r="35" spans="1:12" ht="12.75">
      <c r="A35" s="12"/>
      <c r="B35" s="27"/>
      <c r="C35" s="30"/>
      <c r="D35" s="32"/>
      <c r="E35" s="17"/>
      <c r="F35" s="17"/>
      <c r="G35" s="17"/>
      <c r="H35" s="17"/>
      <c r="I35" s="17"/>
      <c r="J35" s="17"/>
      <c r="K35" s="17"/>
      <c r="L35" s="18"/>
    </row>
    <row r="36" spans="1:12" ht="12.75">
      <c r="A36" s="12"/>
      <c r="B36" s="27"/>
      <c r="C36" s="30"/>
      <c r="D36" s="32"/>
      <c r="E36" s="17"/>
      <c r="F36" s="17"/>
      <c r="G36" s="17"/>
      <c r="H36" s="17"/>
      <c r="I36" s="17"/>
      <c r="J36" s="17"/>
      <c r="K36" s="17"/>
      <c r="L36" s="18"/>
    </row>
    <row r="37" spans="1:12" ht="12.75">
      <c r="A37" s="12"/>
      <c r="B37" s="27"/>
      <c r="C37" s="30"/>
      <c r="D37" s="32"/>
      <c r="E37" s="17"/>
      <c r="F37" s="17"/>
      <c r="G37" s="17"/>
      <c r="H37" s="17"/>
      <c r="I37" s="17"/>
      <c r="J37" s="17"/>
      <c r="K37" s="17"/>
      <c r="L37" s="18"/>
    </row>
    <row r="38" spans="1:12" ht="12.75">
      <c r="A38" s="12"/>
      <c r="B38" s="27"/>
      <c r="C38" s="30"/>
      <c r="D38" s="32"/>
      <c r="E38" s="17"/>
      <c r="F38" s="17"/>
      <c r="G38" s="17"/>
      <c r="H38" s="17"/>
      <c r="I38" s="17"/>
      <c r="J38" s="17"/>
      <c r="K38" s="17"/>
      <c r="L38" s="18"/>
    </row>
    <row r="39" spans="1:12" ht="12.75">
      <c r="A39" s="12"/>
      <c r="B39" s="27"/>
      <c r="C39" s="30"/>
      <c r="D39" s="32"/>
      <c r="E39" s="17"/>
      <c r="F39" s="17"/>
      <c r="G39" s="17"/>
      <c r="H39" s="17"/>
      <c r="I39" s="17"/>
      <c r="J39" s="17"/>
      <c r="K39" s="17"/>
      <c r="L39" s="18"/>
    </row>
    <row r="40" spans="1:12" ht="12.75">
      <c r="A40" s="12"/>
      <c r="B40" s="27"/>
      <c r="C40" s="30"/>
      <c r="D40" s="32"/>
      <c r="E40" s="17"/>
      <c r="F40" s="17"/>
      <c r="G40" s="17"/>
      <c r="H40" s="17"/>
      <c r="I40" s="17"/>
      <c r="J40" s="17"/>
      <c r="K40" s="17"/>
      <c r="L40" s="18"/>
    </row>
    <row r="41" spans="1:12" ht="12.75">
      <c r="A41" s="12"/>
      <c r="B41" s="27"/>
      <c r="C41" s="30"/>
      <c r="D41" s="32"/>
      <c r="E41" s="17"/>
      <c r="F41" s="17"/>
      <c r="G41" s="17"/>
      <c r="H41" s="17"/>
      <c r="I41" s="17"/>
      <c r="J41" s="17"/>
      <c r="K41" s="17"/>
      <c r="L41" s="18"/>
    </row>
    <row r="42" spans="1:12" ht="12.75">
      <c r="A42" s="12"/>
      <c r="B42" s="27"/>
      <c r="C42" s="30"/>
      <c r="D42" s="32"/>
      <c r="E42" s="17"/>
      <c r="F42" s="17"/>
      <c r="G42" s="17"/>
      <c r="H42" s="17"/>
      <c r="I42" s="17"/>
      <c r="J42" s="17"/>
      <c r="K42" s="17"/>
      <c r="L42" s="18"/>
    </row>
    <row r="43" spans="1:12" ht="12.75">
      <c r="A43" s="12"/>
      <c r="B43" s="27"/>
      <c r="C43" s="30"/>
      <c r="D43" s="32"/>
      <c r="E43" s="17"/>
      <c r="F43" s="17"/>
      <c r="G43" s="17"/>
      <c r="H43" s="17"/>
      <c r="I43" s="17"/>
      <c r="J43" s="17"/>
      <c r="K43" s="17"/>
      <c r="L43" s="18"/>
    </row>
    <row r="44" spans="1:12" ht="13.5" thickBot="1">
      <c r="A44" s="14"/>
      <c r="B44" s="28"/>
      <c r="C44" s="31"/>
      <c r="D44" s="33"/>
      <c r="E44" s="19"/>
      <c r="F44" s="19"/>
      <c r="G44" s="19"/>
      <c r="H44" s="19"/>
      <c r="I44" s="19"/>
      <c r="J44" s="19"/>
      <c r="K44" s="19"/>
      <c r="L44" s="20"/>
    </row>
    <row r="57" spans="4:5" ht="12.75">
      <c r="D57" s="8"/>
      <c r="E57" s="8"/>
    </row>
    <row r="60" spans="4:5" ht="12.75">
      <c r="D60" s="9"/>
      <c r="E60" s="9"/>
    </row>
  </sheetData>
  <sheetProtection/>
  <printOptions/>
  <pageMargins left="0.75" right="0.75" top="1" bottom="1" header="0.492125985" footer="0.492125985"/>
  <pageSetup orientation="portrait" paperSize="3"/>
</worksheet>
</file>

<file path=xl/worksheets/sheet3.xml><?xml version="1.0" encoding="utf-8"?>
<worksheet xmlns="http://schemas.openxmlformats.org/spreadsheetml/2006/main" xmlns:r="http://schemas.openxmlformats.org/officeDocument/2006/relationships">
  <dimension ref="A2:P62"/>
  <sheetViews>
    <sheetView showZeros="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7" sqref="E7:G12"/>
    </sheetView>
  </sheetViews>
  <sheetFormatPr defaultColWidth="9.140625" defaultRowHeight="12.75"/>
  <cols>
    <col min="1" max="1" width="22.7109375" style="4" customWidth="1"/>
    <col min="2" max="2" width="8.421875" style="4" bestFit="1" customWidth="1"/>
    <col min="3" max="3" width="10.421875" style="4" bestFit="1" customWidth="1"/>
    <col min="4" max="4" width="9.28125" style="4" bestFit="1" customWidth="1"/>
    <col min="5" max="5" width="16.140625" style="4" customWidth="1"/>
    <col min="6" max="6" width="14.421875" style="4" bestFit="1" customWidth="1"/>
    <col min="7" max="7" width="16.7109375" style="4" bestFit="1" customWidth="1"/>
    <col min="8" max="9" width="9.140625" style="4" customWidth="1"/>
    <col min="10" max="10" width="12.8515625" style="4" bestFit="1" customWidth="1"/>
    <col min="11" max="16384" width="9.140625" style="4" customWidth="1"/>
  </cols>
  <sheetData>
    <row r="2" ht="13.5" thickBot="1">
      <c r="A2" s="3" t="s">
        <v>23</v>
      </c>
    </row>
    <row r="3" spans="5:15" ht="13.5" thickBot="1">
      <c r="E3" s="48" t="str">
        <f>'Consumo de materiais'!D3</f>
        <v>Pizza muzzarela</v>
      </c>
      <c r="F3" s="48" t="str">
        <f>'Consumo de materiais'!E3</f>
        <v>Pizza presunto</v>
      </c>
      <c r="G3" s="48" t="str">
        <f>'Consumo de materiais'!F3</f>
        <v>Pizza marguerita</v>
      </c>
      <c r="H3" s="49"/>
      <c r="I3" s="49"/>
      <c r="J3" s="49"/>
      <c r="K3" s="49"/>
      <c r="L3" s="49"/>
      <c r="M3" s="49"/>
      <c r="N3" s="49"/>
      <c r="O3" s="50"/>
    </row>
    <row r="4" spans="3:15" ht="13.5" thickBot="1">
      <c r="C4" s="4" t="s">
        <v>56</v>
      </c>
      <c r="D4" s="46" t="s">
        <v>24</v>
      </c>
      <c r="E4" s="109">
        <f>SUM(E7:E12)</f>
        <v>0</v>
      </c>
      <c r="F4" s="109">
        <f>SUM(F7:F12)</f>
        <v>0</v>
      </c>
      <c r="G4" s="109">
        <f>SUM(G7:G12)</f>
        <v>0</v>
      </c>
      <c r="H4" s="42"/>
      <c r="I4" s="42"/>
      <c r="J4" s="42"/>
      <c r="K4" s="42"/>
      <c r="L4" s="42"/>
      <c r="M4" s="42"/>
      <c r="N4" s="42"/>
      <c r="O4" s="43"/>
    </row>
    <row r="5" spans="3:15" ht="13.5" thickBot="1">
      <c r="C5" s="4" t="s">
        <v>57</v>
      </c>
      <c r="D5" s="47" t="s">
        <v>22</v>
      </c>
      <c r="E5" s="146">
        <f>E4*E6</f>
        <v>0</v>
      </c>
      <c r="F5" s="146">
        <f>F4*F6</f>
        <v>0</v>
      </c>
      <c r="G5" s="146">
        <f>G4*G6</f>
        <v>0</v>
      </c>
      <c r="H5" s="44"/>
      <c r="I5" s="44"/>
      <c r="J5" s="44"/>
      <c r="K5" s="44"/>
      <c r="L5" s="44"/>
      <c r="M5" s="44"/>
      <c r="N5" s="44"/>
      <c r="O5" s="45"/>
    </row>
    <row r="6" spans="1:16" ht="13.5" thickBot="1">
      <c r="A6" s="10" t="s">
        <v>12</v>
      </c>
      <c r="B6" s="11" t="s">
        <v>2</v>
      </c>
      <c r="C6" s="21" t="s">
        <v>55</v>
      </c>
      <c r="D6" s="29" t="s">
        <v>22</v>
      </c>
      <c r="E6" s="146">
        <f>'Consumo de materiais'!D4</f>
        <v>0</v>
      </c>
      <c r="F6" s="146">
        <f>'Consumo de materiais'!E4</f>
        <v>0</v>
      </c>
      <c r="G6" s="146">
        <f>'Consumo de materiais'!F4</f>
        <v>0</v>
      </c>
      <c r="H6" s="51"/>
      <c r="I6" s="51"/>
      <c r="J6" s="51"/>
      <c r="K6" s="51"/>
      <c r="L6" s="51"/>
      <c r="M6" s="51"/>
      <c r="N6" s="51"/>
      <c r="O6" s="52"/>
      <c r="P6" s="3"/>
    </row>
    <row r="7" spans="1:15" ht="15" thickBot="1" thickTop="1">
      <c r="A7" s="12" t="str">
        <f>QUESTÕES!A4</f>
        <v>Farinha de trigo</v>
      </c>
      <c r="B7" s="12" t="str">
        <f>QUESTÕES!B4</f>
        <v>kg</v>
      </c>
      <c r="C7" s="41">
        <f>QUESTÕES!C4</f>
        <v>1</v>
      </c>
      <c r="D7" s="54"/>
      <c r="E7" s="59"/>
      <c r="F7" s="59"/>
      <c r="G7" s="59"/>
      <c r="H7" s="60"/>
      <c r="I7" s="60"/>
      <c r="J7" s="60"/>
      <c r="K7" s="60"/>
      <c r="L7" s="60"/>
      <c r="M7" s="60"/>
      <c r="N7" s="60"/>
      <c r="O7" s="61"/>
    </row>
    <row r="8" spans="1:15" ht="13.5" thickBot="1">
      <c r="A8" s="12" t="str">
        <f>QUESTÕES!A5</f>
        <v>Ovo</v>
      </c>
      <c r="B8" s="12" t="str">
        <f>QUESTÕES!B5</f>
        <v>un.</v>
      </c>
      <c r="C8" s="41">
        <f>QUESTÕES!C5</f>
        <v>0.5</v>
      </c>
      <c r="D8" s="54"/>
      <c r="E8" s="59"/>
      <c r="F8" s="59"/>
      <c r="G8" s="59"/>
      <c r="H8" s="60"/>
      <c r="I8" s="60"/>
      <c r="J8" s="60"/>
      <c r="K8" s="60"/>
      <c r="L8" s="60"/>
      <c r="M8" s="60"/>
      <c r="N8" s="60"/>
      <c r="O8" s="61"/>
    </row>
    <row r="9" spans="1:15" ht="13.5" thickBot="1">
      <c r="A9" s="12" t="str">
        <f>QUESTÕES!A6</f>
        <v>Leite</v>
      </c>
      <c r="B9" s="12" t="str">
        <f>QUESTÕES!B6</f>
        <v>L</v>
      </c>
      <c r="C9" s="41">
        <f>QUESTÕES!C6</f>
        <v>1</v>
      </c>
      <c r="D9" s="54"/>
      <c r="E9" s="59"/>
      <c r="F9" s="59"/>
      <c r="G9" s="59"/>
      <c r="H9" s="60"/>
      <c r="I9" s="60"/>
      <c r="J9" s="60"/>
      <c r="K9" s="60"/>
      <c r="L9" s="60"/>
      <c r="M9" s="60"/>
      <c r="N9" s="60"/>
      <c r="O9" s="61"/>
    </row>
    <row r="10" spans="1:15" ht="13.5" thickBot="1">
      <c r="A10" s="12" t="str">
        <f>QUESTÕES!A7</f>
        <v>Queijo muzzarela</v>
      </c>
      <c r="B10" s="12" t="str">
        <f>QUESTÕES!B7</f>
        <v>kg</v>
      </c>
      <c r="C10" s="41">
        <f>QUESTÕES!C7</f>
        <v>8</v>
      </c>
      <c r="D10" s="54"/>
      <c r="E10" s="59"/>
      <c r="F10" s="59"/>
      <c r="G10" s="59"/>
      <c r="H10" s="60"/>
      <c r="I10" s="60"/>
      <c r="J10" s="60"/>
      <c r="K10" s="60"/>
      <c r="L10" s="60"/>
      <c r="M10" s="60"/>
      <c r="N10" s="60"/>
      <c r="O10" s="61"/>
    </row>
    <row r="11" spans="1:15" ht="13.5" thickBot="1">
      <c r="A11" s="12" t="str">
        <f>QUESTÕES!A8</f>
        <v>Molho de tomate</v>
      </c>
      <c r="B11" s="12" t="str">
        <f>QUESTÕES!B8</f>
        <v>kg</v>
      </c>
      <c r="C11" s="41">
        <f>QUESTÕES!C8</f>
        <v>5</v>
      </c>
      <c r="D11" s="54"/>
      <c r="E11" s="59"/>
      <c r="F11" s="59"/>
      <c r="G11" s="59"/>
      <c r="H11" s="60"/>
      <c r="I11" s="60"/>
      <c r="J11" s="60"/>
      <c r="K11" s="60"/>
      <c r="L11" s="60"/>
      <c r="M11" s="60"/>
      <c r="N11" s="60"/>
      <c r="O11" s="61"/>
    </row>
    <row r="12" spans="1:15" ht="12.75">
      <c r="A12" s="12" t="str">
        <f>QUESTÕES!A9</f>
        <v>Presunto</v>
      </c>
      <c r="B12" s="12" t="str">
        <f>QUESTÕES!B9</f>
        <v>kg</v>
      </c>
      <c r="C12" s="41">
        <f>QUESTÕES!C9</f>
        <v>15</v>
      </c>
      <c r="D12" s="54"/>
      <c r="E12" s="59"/>
      <c r="F12" s="59"/>
      <c r="G12" s="59"/>
      <c r="H12" s="60"/>
      <c r="I12" s="60"/>
      <c r="J12" s="60"/>
      <c r="K12" s="60"/>
      <c r="L12" s="60"/>
      <c r="M12" s="60"/>
      <c r="N12" s="60"/>
      <c r="O12" s="61"/>
    </row>
    <row r="13" spans="1:15" ht="12.75">
      <c r="A13" s="12"/>
      <c r="B13" s="13"/>
      <c r="C13" s="53"/>
      <c r="D13" s="54"/>
      <c r="E13" s="59"/>
      <c r="F13" s="60"/>
      <c r="G13" s="60"/>
      <c r="H13" s="60"/>
      <c r="I13" s="60"/>
      <c r="J13" s="60"/>
      <c r="K13" s="60"/>
      <c r="L13" s="60"/>
      <c r="M13" s="60"/>
      <c r="N13" s="60"/>
      <c r="O13" s="61"/>
    </row>
    <row r="14" spans="1:15" ht="12.75">
      <c r="A14" s="12"/>
      <c r="B14" s="13"/>
      <c r="C14" s="53"/>
      <c r="D14" s="54"/>
      <c r="E14" s="59"/>
      <c r="F14" s="60"/>
      <c r="G14" s="60"/>
      <c r="H14" s="60"/>
      <c r="I14" s="60"/>
      <c r="J14" s="60"/>
      <c r="K14" s="60"/>
      <c r="L14" s="60"/>
      <c r="M14" s="60"/>
      <c r="N14" s="60"/>
      <c r="O14" s="61"/>
    </row>
    <row r="15" spans="1:15" ht="12.75">
      <c r="A15" s="12"/>
      <c r="B15" s="13"/>
      <c r="C15" s="53"/>
      <c r="D15" s="54"/>
      <c r="E15" s="59"/>
      <c r="F15" s="60"/>
      <c r="G15" s="60"/>
      <c r="H15" s="60"/>
      <c r="I15" s="60"/>
      <c r="J15" s="60"/>
      <c r="K15" s="60"/>
      <c r="L15" s="60"/>
      <c r="M15" s="60"/>
      <c r="N15" s="60"/>
      <c r="O15" s="61"/>
    </row>
    <row r="16" spans="1:15" ht="12.75">
      <c r="A16" s="12"/>
      <c r="B16" s="13"/>
      <c r="C16" s="53"/>
      <c r="D16" s="54"/>
      <c r="E16" s="59"/>
      <c r="F16" s="60"/>
      <c r="G16" s="60"/>
      <c r="H16" s="60"/>
      <c r="I16" s="60"/>
      <c r="J16" s="60"/>
      <c r="K16" s="60"/>
      <c r="L16" s="60"/>
      <c r="M16" s="60"/>
      <c r="N16" s="60"/>
      <c r="O16" s="61"/>
    </row>
    <row r="17" spans="1:15" ht="12.75">
      <c r="A17" s="12"/>
      <c r="B17" s="13"/>
      <c r="C17" s="53"/>
      <c r="D17" s="54"/>
      <c r="E17" s="59"/>
      <c r="F17" s="60"/>
      <c r="G17" s="60"/>
      <c r="H17" s="60"/>
      <c r="I17" s="60"/>
      <c r="J17" s="60"/>
      <c r="K17" s="60"/>
      <c r="L17" s="60"/>
      <c r="M17" s="60"/>
      <c r="N17" s="60"/>
      <c r="O17" s="61"/>
    </row>
    <row r="18" spans="1:15" ht="12.75">
      <c r="A18" s="12"/>
      <c r="B18" s="13"/>
      <c r="C18" s="53"/>
      <c r="D18" s="54"/>
      <c r="E18" s="59"/>
      <c r="F18" s="60"/>
      <c r="G18" s="60"/>
      <c r="H18" s="60"/>
      <c r="I18" s="60"/>
      <c r="J18" s="60"/>
      <c r="K18" s="60"/>
      <c r="L18" s="60"/>
      <c r="M18" s="60"/>
      <c r="N18" s="60"/>
      <c r="O18" s="61"/>
    </row>
    <row r="19" spans="1:15" ht="12.75">
      <c r="A19" s="12"/>
      <c r="B19" s="13"/>
      <c r="C19" s="53"/>
      <c r="D19" s="54"/>
      <c r="E19" s="59"/>
      <c r="F19" s="60"/>
      <c r="G19" s="60"/>
      <c r="H19" s="60"/>
      <c r="I19" s="60"/>
      <c r="J19" s="60"/>
      <c r="K19" s="60"/>
      <c r="L19" s="60"/>
      <c r="M19" s="60"/>
      <c r="N19" s="60"/>
      <c r="O19" s="61"/>
    </row>
    <row r="20" spans="1:15" ht="12.75">
      <c r="A20" s="12"/>
      <c r="B20" s="13"/>
      <c r="C20" s="53"/>
      <c r="D20" s="54"/>
      <c r="E20" s="59"/>
      <c r="F20" s="60"/>
      <c r="G20" s="60"/>
      <c r="H20" s="60"/>
      <c r="I20" s="60"/>
      <c r="J20" s="60"/>
      <c r="K20" s="60"/>
      <c r="L20" s="60"/>
      <c r="M20" s="60"/>
      <c r="N20" s="60"/>
      <c r="O20" s="61"/>
    </row>
    <row r="21" spans="1:15" ht="12.75">
      <c r="A21" s="12"/>
      <c r="B21" s="13"/>
      <c r="C21" s="53"/>
      <c r="D21" s="54"/>
      <c r="E21" s="59"/>
      <c r="F21" s="60"/>
      <c r="G21" s="60"/>
      <c r="H21" s="60"/>
      <c r="I21" s="60"/>
      <c r="J21" s="60"/>
      <c r="K21" s="60"/>
      <c r="L21" s="60"/>
      <c r="M21" s="60"/>
      <c r="N21" s="60"/>
      <c r="O21" s="61"/>
    </row>
    <row r="22" spans="1:15" ht="12.75">
      <c r="A22" s="12"/>
      <c r="B22" s="13"/>
      <c r="C22" s="53"/>
      <c r="D22" s="54"/>
      <c r="E22" s="59"/>
      <c r="F22" s="60"/>
      <c r="G22" s="60"/>
      <c r="H22" s="60"/>
      <c r="I22" s="60"/>
      <c r="J22" s="60"/>
      <c r="K22" s="60"/>
      <c r="L22" s="60"/>
      <c r="M22" s="60"/>
      <c r="N22" s="60"/>
      <c r="O22" s="61"/>
    </row>
    <row r="23" spans="1:15" ht="12.75">
      <c r="A23" s="12"/>
      <c r="B23" s="13"/>
      <c r="C23" s="53"/>
      <c r="D23" s="54"/>
      <c r="E23" s="59"/>
      <c r="F23" s="60"/>
      <c r="G23" s="60"/>
      <c r="H23" s="60"/>
      <c r="I23" s="60"/>
      <c r="J23" s="60"/>
      <c r="K23" s="60"/>
      <c r="L23" s="60"/>
      <c r="M23" s="60"/>
      <c r="N23" s="60"/>
      <c r="O23" s="61"/>
    </row>
    <row r="24" spans="1:15" ht="12.75">
      <c r="A24" s="12"/>
      <c r="B24" s="13"/>
      <c r="C24" s="53"/>
      <c r="D24" s="54"/>
      <c r="E24" s="59"/>
      <c r="F24" s="60"/>
      <c r="G24" s="60"/>
      <c r="H24" s="60"/>
      <c r="I24" s="60"/>
      <c r="J24" s="60"/>
      <c r="K24" s="60"/>
      <c r="L24" s="60"/>
      <c r="M24" s="60"/>
      <c r="N24" s="60"/>
      <c r="O24" s="61"/>
    </row>
    <row r="25" spans="1:15" ht="12.75">
      <c r="A25" s="12"/>
      <c r="B25" s="13"/>
      <c r="C25" s="53"/>
      <c r="D25" s="54"/>
      <c r="E25" s="59"/>
      <c r="F25" s="60"/>
      <c r="G25" s="60"/>
      <c r="H25" s="60"/>
      <c r="I25" s="60"/>
      <c r="J25" s="60"/>
      <c r="K25" s="60"/>
      <c r="L25" s="60"/>
      <c r="M25" s="60"/>
      <c r="N25" s="60"/>
      <c r="O25" s="61"/>
    </row>
    <row r="26" spans="1:15" ht="12.75">
      <c r="A26" s="12"/>
      <c r="B26" s="13"/>
      <c r="C26" s="53"/>
      <c r="D26" s="54"/>
      <c r="E26" s="59"/>
      <c r="F26" s="60"/>
      <c r="G26" s="60"/>
      <c r="H26" s="60"/>
      <c r="I26" s="60"/>
      <c r="J26" s="60"/>
      <c r="K26" s="60"/>
      <c r="L26" s="60"/>
      <c r="M26" s="60"/>
      <c r="N26" s="60"/>
      <c r="O26" s="61"/>
    </row>
    <row r="27" spans="1:15" ht="12.75">
      <c r="A27" s="12"/>
      <c r="B27" s="13"/>
      <c r="C27" s="53"/>
      <c r="D27" s="54"/>
      <c r="E27" s="59"/>
      <c r="F27" s="60"/>
      <c r="G27" s="60"/>
      <c r="H27" s="60"/>
      <c r="I27" s="60"/>
      <c r="J27" s="60"/>
      <c r="K27" s="60"/>
      <c r="L27" s="60"/>
      <c r="M27" s="60"/>
      <c r="N27" s="60"/>
      <c r="O27" s="61"/>
    </row>
    <row r="28" spans="1:15" ht="12.75">
      <c r="A28" s="12"/>
      <c r="B28" s="13"/>
      <c r="C28" s="53"/>
      <c r="D28" s="54"/>
      <c r="E28" s="59"/>
      <c r="F28" s="60"/>
      <c r="G28" s="60"/>
      <c r="H28" s="60"/>
      <c r="I28" s="60"/>
      <c r="J28" s="60"/>
      <c r="K28" s="60"/>
      <c r="L28" s="60"/>
      <c r="M28" s="60"/>
      <c r="N28" s="60"/>
      <c r="O28" s="61"/>
    </row>
    <row r="29" spans="1:15" ht="12.75">
      <c r="A29" s="12"/>
      <c r="B29" s="13"/>
      <c r="C29" s="53"/>
      <c r="D29" s="54"/>
      <c r="E29" s="59"/>
      <c r="F29" s="60"/>
      <c r="G29" s="60"/>
      <c r="H29" s="60"/>
      <c r="I29" s="60"/>
      <c r="J29" s="60"/>
      <c r="K29" s="60"/>
      <c r="L29" s="60"/>
      <c r="M29" s="60"/>
      <c r="N29" s="60"/>
      <c r="O29" s="61"/>
    </row>
    <row r="30" spans="1:15" ht="12.75">
      <c r="A30" s="12"/>
      <c r="B30" s="13"/>
      <c r="C30" s="53"/>
      <c r="D30" s="54"/>
      <c r="E30" s="59"/>
      <c r="F30" s="60"/>
      <c r="G30" s="60"/>
      <c r="H30" s="60"/>
      <c r="I30" s="60"/>
      <c r="J30" s="60"/>
      <c r="K30" s="60"/>
      <c r="L30" s="60"/>
      <c r="M30" s="60"/>
      <c r="N30" s="60"/>
      <c r="O30" s="61"/>
    </row>
    <row r="31" spans="1:15" ht="12.75">
      <c r="A31" s="12"/>
      <c r="B31" s="13"/>
      <c r="C31" s="53"/>
      <c r="D31" s="54"/>
      <c r="E31" s="59"/>
      <c r="F31" s="60"/>
      <c r="G31" s="60"/>
      <c r="H31" s="60"/>
      <c r="I31" s="60"/>
      <c r="J31" s="60"/>
      <c r="K31" s="60"/>
      <c r="L31" s="60"/>
      <c r="M31" s="60"/>
      <c r="N31" s="60"/>
      <c r="O31" s="61"/>
    </row>
    <row r="32" spans="1:15" ht="12.75">
      <c r="A32" s="12"/>
      <c r="B32" s="13"/>
      <c r="C32" s="53"/>
      <c r="D32" s="54"/>
      <c r="E32" s="59"/>
      <c r="F32" s="60"/>
      <c r="G32" s="60"/>
      <c r="H32" s="60"/>
      <c r="I32" s="60"/>
      <c r="J32" s="60"/>
      <c r="K32" s="60"/>
      <c r="L32" s="60"/>
      <c r="M32" s="60"/>
      <c r="N32" s="60"/>
      <c r="O32" s="61"/>
    </row>
    <row r="33" spans="1:15" ht="12.75">
      <c r="A33" s="12"/>
      <c r="B33" s="13"/>
      <c r="C33" s="53"/>
      <c r="D33" s="54"/>
      <c r="E33" s="59"/>
      <c r="F33" s="60"/>
      <c r="G33" s="60"/>
      <c r="H33" s="60"/>
      <c r="I33" s="60"/>
      <c r="J33" s="60"/>
      <c r="K33" s="60"/>
      <c r="L33" s="60"/>
      <c r="M33" s="60"/>
      <c r="N33" s="60"/>
      <c r="O33" s="61"/>
    </row>
    <row r="34" spans="1:15" ht="12.75">
      <c r="A34" s="12"/>
      <c r="B34" s="13"/>
      <c r="C34" s="53"/>
      <c r="D34" s="54"/>
      <c r="E34" s="59"/>
      <c r="F34" s="60"/>
      <c r="G34" s="60"/>
      <c r="H34" s="60"/>
      <c r="I34" s="60"/>
      <c r="J34" s="60"/>
      <c r="K34" s="60"/>
      <c r="L34" s="60"/>
      <c r="M34" s="60"/>
      <c r="N34" s="60"/>
      <c r="O34" s="61"/>
    </row>
    <row r="35" spans="1:15" ht="12.75">
      <c r="A35" s="12"/>
      <c r="B35" s="13"/>
      <c r="C35" s="53"/>
      <c r="D35" s="54"/>
      <c r="E35" s="59"/>
      <c r="F35" s="60"/>
      <c r="G35" s="60"/>
      <c r="H35" s="60"/>
      <c r="I35" s="60"/>
      <c r="J35" s="60"/>
      <c r="K35" s="60"/>
      <c r="L35" s="60"/>
      <c r="M35" s="60"/>
      <c r="N35" s="60"/>
      <c r="O35" s="61"/>
    </row>
    <row r="36" spans="1:15" ht="12.75">
      <c r="A36" s="12"/>
      <c r="B36" s="13"/>
      <c r="C36" s="53"/>
      <c r="D36" s="54"/>
      <c r="E36" s="59"/>
      <c r="F36" s="60"/>
      <c r="G36" s="60"/>
      <c r="H36" s="60"/>
      <c r="I36" s="60"/>
      <c r="J36" s="60"/>
      <c r="K36" s="60"/>
      <c r="L36" s="60"/>
      <c r="M36" s="60"/>
      <c r="N36" s="60"/>
      <c r="O36" s="61"/>
    </row>
    <row r="37" spans="1:15" ht="12.75">
      <c r="A37" s="12"/>
      <c r="B37" s="13"/>
      <c r="C37" s="53"/>
      <c r="D37" s="54"/>
      <c r="E37" s="59"/>
      <c r="F37" s="60"/>
      <c r="G37" s="60"/>
      <c r="H37" s="60"/>
      <c r="I37" s="60"/>
      <c r="J37" s="60"/>
      <c r="K37" s="60"/>
      <c r="L37" s="60"/>
      <c r="M37" s="60"/>
      <c r="N37" s="60"/>
      <c r="O37" s="61"/>
    </row>
    <row r="38" spans="1:15" ht="12.75">
      <c r="A38" s="12"/>
      <c r="B38" s="13"/>
      <c r="C38" s="53"/>
      <c r="D38" s="54"/>
      <c r="E38" s="59"/>
      <c r="F38" s="60"/>
      <c r="G38" s="60"/>
      <c r="H38" s="60"/>
      <c r="I38" s="60"/>
      <c r="J38" s="60"/>
      <c r="K38" s="60"/>
      <c r="L38" s="60"/>
      <c r="M38" s="60"/>
      <c r="N38" s="60"/>
      <c r="O38" s="61"/>
    </row>
    <row r="39" spans="1:15" ht="12.75">
      <c r="A39" s="12"/>
      <c r="B39" s="13"/>
      <c r="C39" s="53"/>
      <c r="D39" s="54"/>
      <c r="E39" s="59"/>
      <c r="F39" s="60"/>
      <c r="G39" s="60"/>
      <c r="H39" s="60"/>
      <c r="I39" s="60"/>
      <c r="J39" s="60"/>
      <c r="K39" s="60"/>
      <c r="L39" s="60"/>
      <c r="M39" s="60"/>
      <c r="N39" s="60"/>
      <c r="O39" s="61"/>
    </row>
    <row r="40" spans="1:15" ht="12.75">
      <c r="A40" s="12"/>
      <c r="B40" s="13"/>
      <c r="C40" s="53"/>
      <c r="D40" s="54"/>
      <c r="E40" s="59"/>
      <c r="F40" s="60"/>
      <c r="G40" s="60"/>
      <c r="H40" s="60"/>
      <c r="I40" s="60"/>
      <c r="J40" s="60"/>
      <c r="K40" s="60"/>
      <c r="L40" s="60"/>
      <c r="M40" s="60"/>
      <c r="N40" s="60"/>
      <c r="O40" s="61"/>
    </row>
    <row r="41" spans="1:15" ht="12.75">
      <c r="A41" s="12"/>
      <c r="B41" s="13"/>
      <c r="C41" s="53"/>
      <c r="D41" s="54"/>
      <c r="E41" s="59"/>
      <c r="F41" s="60"/>
      <c r="G41" s="60"/>
      <c r="H41" s="60"/>
      <c r="I41" s="60"/>
      <c r="J41" s="60"/>
      <c r="K41" s="60"/>
      <c r="L41" s="60"/>
      <c r="M41" s="60"/>
      <c r="N41" s="60"/>
      <c r="O41" s="61"/>
    </row>
    <row r="42" spans="1:15" ht="12.75">
      <c r="A42" s="12"/>
      <c r="B42" s="13"/>
      <c r="C42" s="53"/>
      <c r="D42" s="54"/>
      <c r="E42" s="59"/>
      <c r="F42" s="60"/>
      <c r="G42" s="60"/>
      <c r="H42" s="60"/>
      <c r="I42" s="60"/>
      <c r="J42" s="60"/>
      <c r="K42" s="60"/>
      <c r="L42" s="60"/>
      <c r="M42" s="60"/>
      <c r="N42" s="60"/>
      <c r="O42" s="61"/>
    </row>
    <row r="43" spans="1:15" ht="12.75">
      <c r="A43" s="12"/>
      <c r="B43" s="13"/>
      <c r="C43" s="53"/>
      <c r="D43" s="54"/>
      <c r="E43" s="59"/>
      <c r="F43" s="60"/>
      <c r="G43" s="60"/>
      <c r="H43" s="60"/>
      <c r="I43" s="60"/>
      <c r="J43" s="60"/>
      <c r="K43" s="60"/>
      <c r="L43" s="60"/>
      <c r="M43" s="60"/>
      <c r="N43" s="60"/>
      <c r="O43" s="61"/>
    </row>
    <row r="44" spans="1:15" ht="12.75">
      <c r="A44" s="12"/>
      <c r="B44" s="13"/>
      <c r="C44" s="53"/>
      <c r="D44" s="54"/>
      <c r="E44" s="59"/>
      <c r="F44" s="60"/>
      <c r="G44" s="60"/>
      <c r="H44" s="60"/>
      <c r="I44" s="60"/>
      <c r="J44" s="60"/>
      <c r="K44" s="60"/>
      <c r="L44" s="60"/>
      <c r="M44" s="60"/>
      <c r="N44" s="60"/>
      <c r="O44" s="61"/>
    </row>
    <row r="45" spans="1:15" ht="12.75">
      <c r="A45" s="12"/>
      <c r="B45" s="13"/>
      <c r="C45" s="53"/>
      <c r="D45" s="54"/>
      <c r="E45" s="59"/>
      <c r="F45" s="60"/>
      <c r="G45" s="60"/>
      <c r="H45" s="60"/>
      <c r="I45" s="60"/>
      <c r="J45" s="60"/>
      <c r="K45" s="60"/>
      <c r="L45" s="60"/>
      <c r="M45" s="60"/>
      <c r="N45" s="60"/>
      <c r="O45" s="61"/>
    </row>
    <row r="46" spans="1:15" ht="13.5" thickBot="1">
      <c r="A46" s="14"/>
      <c r="B46" s="15"/>
      <c r="C46" s="55"/>
      <c r="D46" s="56"/>
      <c r="E46" s="62"/>
      <c r="F46" s="63"/>
      <c r="G46" s="63"/>
      <c r="H46" s="63"/>
      <c r="I46" s="63"/>
      <c r="J46" s="63"/>
      <c r="K46" s="63"/>
      <c r="L46" s="63"/>
      <c r="M46" s="63"/>
      <c r="N46" s="63"/>
      <c r="O46" s="64"/>
    </row>
    <row r="59" spans="5:7" ht="12.75">
      <c r="E59" s="8"/>
      <c r="F59" s="8"/>
      <c r="G59" s="8"/>
    </row>
    <row r="62" spans="5:7" ht="12.75">
      <c r="E62" s="9"/>
      <c r="F62" s="9"/>
      <c r="G62" s="9"/>
    </row>
  </sheetData>
  <sheetProtection/>
  <printOptions/>
  <pageMargins left="0.75" right="0.75" top="1" bottom="1" header="0.492125985" footer="0.492125985"/>
  <pageSetup orientation="portrait"/>
</worksheet>
</file>

<file path=xl/worksheets/sheet4.xml><?xml version="1.0" encoding="utf-8"?>
<worksheet xmlns="http://schemas.openxmlformats.org/spreadsheetml/2006/main" xmlns:r="http://schemas.openxmlformats.org/officeDocument/2006/relationships">
  <dimension ref="A2:T18"/>
  <sheetViews>
    <sheetView showZero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3" sqref="A3"/>
    </sheetView>
  </sheetViews>
  <sheetFormatPr defaultColWidth="9.140625" defaultRowHeight="12.75"/>
  <cols>
    <col min="1" max="1" width="17.421875" style="4" customWidth="1"/>
    <col min="2" max="2" width="8.28125" style="4" bestFit="1" customWidth="1"/>
    <col min="3" max="3" width="11.140625" style="4" customWidth="1"/>
    <col min="4" max="4" width="12.421875" style="4" bestFit="1" customWidth="1"/>
    <col min="5" max="5" width="11.140625" style="4" bestFit="1" customWidth="1"/>
    <col min="6" max="6" width="10.140625" style="4" bestFit="1" customWidth="1"/>
    <col min="7" max="7" width="14.00390625" style="4" bestFit="1" customWidth="1"/>
    <col min="8" max="8" width="14.00390625" style="4" customWidth="1"/>
    <col min="9" max="9" width="16.140625" style="4" bestFit="1" customWidth="1"/>
    <col min="10" max="10" width="16.140625" style="4" customWidth="1"/>
    <col min="11" max="11" width="13.7109375" style="4" bestFit="1" customWidth="1"/>
    <col min="12" max="12" width="13.421875" style="4" bestFit="1" customWidth="1"/>
    <col min="13" max="16384" width="9.140625" style="4" customWidth="1"/>
  </cols>
  <sheetData>
    <row r="1" ht="13.5" thickBot="1"/>
    <row r="2" spans="1:12" ht="13.5" thickBot="1">
      <c r="A2" s="67" t="s">
        <v>25</v>
      </c>
      <c r="B2" s="69" t="s">
        <v>13</v>
      </c>
      <c r="C2" s="69" t="s">
        <v>21</v>
      </c>
      <c r="D2" s="23" t="s">
        <v>17</v>
      </c>
      <c r="E2" s="23" t="s">
        <v>26</v>
      </c>
      <c r="F2" s="23" t="s">
        <v>27</v>
      </c>
      <c r="G2" s="23" t="s">
        <v>53</v>
      </c>
      <c r="H2" s="23" t="s">
        <v>54</v>
      </c>
      <c r="I2" s="23" t="s">
        <v>16</v>
      </c>
      <c r="J2" s="23" t="s">
        <v>29</v>
      </c>
      <c r="K2" s="23" t="s">
        <v>28</v>
      </c>
      <c r="L2" s="24" t="s">
        <v>30</v>
      </c>
    </row>
    <row r="3" spans="1:12" ht="12.75">
      <c r="A3" s="12" t="str">
        <f>QUESTÕES!F4</f>
        <v>Pizza muzzarela</v>
      </c>
      <c r="B3" s="105"/>
      <c r="C3" s="105"/>
      <c r="D3" s="70"/>
      <c r="F3" s="107"/>
      <c r="H3" s="66"/>
      <c r="I3" s="108"/>
      <c r="J3" s="71"/>
      <c r="K3" s="57"/>
      <c r="L3" s="92"/>
    </row>
    <row r="4" spans="1:12" ht="12.75">
      <c r="A4" s="12" t="str">
        <f>QUESTÕES!F5</f>
        <v>Pizza presunto</v>
      </c>
      <c r="B4" s="105"/>
      <c r="C4" s="105"/>
      <c r="D4" s="70"/>
      <c r="F4" s="107"/>
      <c r="H4" s="66"/>
      <c r="I4" s="57"/>
      <c r="J4" s="71"/>
      <c r="K4" s="57"/>
      <c r="L4" s="92"/>
    </row>
    <row r="5" spans="1:12" ht="12.75">
      <c r="A5" s="12" t="str">
        <f>QUESTÕES!F6</f>
        <v>Pizza marguerita</v>
      </c>
      <c r="B5" s="105"/>
      <c r="C5" s="105"/>
      <c r="D5" s="70"/>
      <c r="F5" s="107"/>
      <c r="H5" s="66"/>
      <c r="I5" s="57"/>
      <c r="J5" s="71"/>
      <c r="K5" s="57"/>
      <c r="L5" s="92"/>
    </row>
    <row r="6" spans="1:12" ht="12.75">
      <c r="A6" s="12"/>
      <c r="B6" s="68"/>
      <c r="C6" s="13"/>
      <c r="D6" s="70"/>
      <c r="E6" s="98"/>
      <c r="F6" s="99"/>
      <c r="G6" s="57"/>
      <c r="H6" s="57"/>
      <c r="I6" s="57"/>
      <c r="J6" s="71"/>
      <c r="K6" s="57"/>
      <c r="L6" s="92"/>
    </row>
    <row r="7" spans="1:12" ht="12.75">
      <c r="A7" s="12"/>
      <c r="B7" s="68"/>
      <c r="C7" s="13"/>
      <c r="D7" s="70"/>
      <c r="E7" s="98"/>
      <c r="F7" s="99"/>
      <c r="G7" s="57"/>
      <c r="H7" s="57"/>
      <c r="I7" s="57"/>
      <c r="J7" s="71"/>
      <c r="K7" s="57"/>
      <c r="L7" s="92"/>
    </row>
    <row r="8" spans="1:12" ht="12.75">
      <c r="A8" s="12"/>
      <c r="B8" s="68"/>
      <c r="C8" s="13"/>
      <c r="D8" s="70"/>
      <c r="E8" s="98"/>
      <c r="F8" s="99"/>
      <c r="G8" s="57"/>
      <c r="H8" s="57"/>
      <c r="I8" s="57"/>
      <c r="J8" s="71"/>
      <c r="K8" s="57"/>
      <c r="L8" s="92"/>
    </row>
    <row r="9" spans="1:12" ht="12.75">
      <c r="A9" s="12"/>
      <c r="B9" s="68"/>
      <c r="C9" s="13"/>
      <c r="D9" s="70"/>
      <c r="E9" s="98"/>
      <c r="F9" s="99"/>
      <c r="G9" s="57"/>
      <c r="H9" s="57"/>
      <c r="I9" s="57"/>
      <c r="J9" s="71"/>
      <c r="K9" s="57"/>
      <c r="L9" s="92"/>
    </row>
    <row r="10" spans="1:12" ht="12.75">
      <c r="A10" s="12"/>
      <c r="B10" s="68"/>
      <c r="C10" s="13"/>
      <c r="D10" s="70"/>
      <c r="E10" s="98"/>
      <c r="F10" s="99"/>
      <c r="G10" s="57"/>
      <c r="H10" s="57"/>
      <c r="I10" s="57"/>
      <c r="J10" s="71"/>
      <c r="K10" s="57"/>
      <c r="L10" s="92"/>
    </row>
    <row r="11" spans="1:12" ht="12.75">
      <c r="A11" s="12"/>
      <c r="B11" s="68"/>
      <c r="C11" s="13"/>
      <c r="D11" s="70"/>
      <c r="E11" s="98"/>
      <c r="F11" s="99"/>
      <c r="G11" s="57"/>
      <c r="H11" s="57"/>
      <c r="I11" s="57"/>
      <c r="J11" s="71"/>
      <c r="K11" s="57"/>
      <c r="L11" s="92"/>
    </row>
    <row r="12" spans="1:12" ht="12.75">
      <c r="A12" s="12"/>
      <c r="B12" s="68"/>
      <c r="C12" s="13"/>
      <c r="D12" s="70"/>
      <c r="E12" s="98"/>
      <c r="F12" s="99"/>
      <c r="G12" s="57"/>
      <c r="H12" s="57"/>
      <c r="I12" s="57"/>
      <c r="J12" s="71"/>
      <c r="K12" s="57"/>
      <c r="L12" s="92"/>
    </row>
    <row r="13" spans="1:12" ht="13.5" thickBot="1">
      <c r="A13" s="14"/>
      <c r="B13" s="68"/>
      <c r="C13" s="13"/>
      <c r="D13" s="70"/>
      <c r="E13" s="98"/>
      <c r="F13" s="99"/>
      <c r="G13" s="58"/>
      <c r="H13" s="58"/>
      <c r="I13" s="58"/>
      <c r="J13" s="72"/>
      <c r="K13" s="57"/>
      <c r="L13" s="93"/>
    </row>
    <row r="14" spans="3:12" ht="12.75">
      <c r="C14" s="66">
        <f>SUM(C3:C5)</f>
        <v>0</v>
      </c>
      <c r="D14" s="66">
        <f>SUM(D3:D5)</f>
        <v>0</v>
      </c>
      <c r="E14" s="66"/>
      <c r="F14" s="66">
        <f>SUM(F3:F5)</f>
        <v>0</v>
      </c>
      <c r="G14" s="66">
        <f>SUM(G3:G5)</f>
        <v>0</v>
      </c>
      <c r="K14" s="66">
        <f>SUM(K3:K5)</f>
        <v>0</v>
      </c>
      <c r="L14" s="110">
        <f>SUM(L3:L5)</f>
        <v>0</v>
      </c>
    </row>
    <row r="15" spans="5:11" ht="12.75">
      <c r="E15" s="98"/>
      <c r="F15" s="99"/>
      <c r="K15" s="4" t="e">
        <f>QUESTÕES!H28/K14</f>
        <v>#DIV/0!</v>
      </c>
    </row>
    <row r="16" spans="7:20" ht="12.75">
      <c r="G16" s="66"/>
      <c r="H16" s="66"/>
      <c r="I16" s="66"/>
      <c r="J16" s="66"/>
      <c r="K16" s="66"/>
      <c r="L16" s="66"/>
      <c r="M16" s="66"/>
      <c r="N16" s="66"/>
      <c r="O16" s="66"/>
      <c r="P16" s="66"/>
      <c r="Q16" s="66"/>
      <c r="R16" s="66"/>
      <c r="S16" s="66"/>
      <c r="T16" s="66"/>
    </row>
    <row r="18" ht="12.75">
      <c r="D18" s="4" t="e">
        <f>D14/C14</f>
        <v>#DIV/0!</v>
      </c>
    </row>
  </sheetData>
  <sheetProtection/>
  <printOptions/>
  <pageMargins left="0.75" right="0.75" top="1" bottom="1" header="0.492125985" footer="0.492125985"/>
  <pageSetup orientation="portrait" paperSize="3"/>
</worksheet>
</file>

<file path=xl/worksheets/sheet5.xml><?xml version="1.0" encoding="utf-8"?>
<worksheet xmlns="http://schemas.openxmlformats.org/spreadsheetml/2006/main" xmlns:r="http://schemas.openxmlformats.org/officeDocument/2006/relationships">
  <dimension ref="A2:Z63"/>
  <sheetViews>
    <sheetView showGridLines="0" tabSelected="1" zoomScale="130" zoomScaleNormal="130" zoomScalePageLayoutView="0" workbookViewId="0" topLeftCell="A1">
      <selection activeCell="G18" sqref="G18"/>
    </sheetView>
  </sheetViews>
  <sheetFormatPr defaultColWidth="8.8515625" defaultRowHeight="12.75"/>
  <cols>
    <col min="1" max="3" width="8.8515625" style="0" customWidth="1"/>
    <col min="4" max="4" width="6.28125" style="0" bestFit="1" customWidth="1"/>
    <col min="5" max="5" width="13.421875" style="0" bestFit="1" customWidth="1"/>
    <col min="6" max="6" width="15.140625" style="0" bestFit="1" customWidth="1"/>
    <col min="7" max="13" width="8.8515625" style="0" customWidth="1"/>
    <col min="14" max="14" width="9.421875" style="0" bestFit="1" customWidth="1"/>
    <col min="15" max="15" width="11.00390625" style="0" bestFit="1" customWidth="1"/>
    <col min="16" max="16" width="15.7109375" style="0" bestFit="1" customWidth="1"/>
    <col min="17" max="21" width="8.8515625" style="0" customWidth="1"/>
    <col min="22" max="22" width="13.28125" style="0" customWidth="1"/>
  </cols>
  <sheetData>
    <row r="2" spans="5:7" ht="12.75">
      <c r="E2" t="s">
        <v>101</v>
      </c>
      <c r="F2" s="120" t="s">
        <v>102</v>
      </c>
      <c r="G2" s="120"/>
    </row>
    <row r="4" spans="19:24" ht="18">
      <c r="S4" s="114"/>
      <c r="T4" s="170" t="s">
        <v>109</v>
      </c>
      <c r="U4" s="170"/>
      <c r="V4" s="170"/>
      <c r="W4" s="114"/>
      <c r="X4" s="114"/>
    </row>
    <row r="5" spans="19:24" ht="12.75">
      <c r="S5" s="114"/>
      <c r="T5" s="114"/>
      <c r="U5" s="114"/>
      <c r="V5" s="135" t="s">
        <v>68</v>
      </c>
      <c r="W5" s="135" t="s">
        <v>73</v>
      </c>
      <c r="X5" s="135" t="s">
        <v>74</v>
      </c>
    </row>
    <row r="6" spans="1:24" ht="12.75">
      <c r="A6" t="s">
        <v>104</v>
      </c>
      <c r="S6" s="136" t="s">
        <v>70</v>
      </c>
      <c r="T6" s="137" t="s">
        <v>106</v>
      </c>
      <c r="U6" s="114"/>
      <c r="V6" s="138">
        <v>0.0017</v>
      </c>
      <c r="W6" s="138">
        <v>0.003</v>
      </c>
      <c r="X6" s="138">
        <v>0.005</v>
      </c>
    </row>
    <row r="7" spans="1:24" ht="12.75">
      <c r="A7" t="s">
        <v>75</v>
      </c>
      <c r="S7" s="136" t="s">
        <v>113</v>
      </c>
      <c r="T7" s="137" t="s">
        <v>107</v>
      </c>
      <c r="U7" s="114"/>
      <c r="V7" s="139">
        <v>15</v>
      </c>
      <c r="W7" s="139">
        <v>20</v>
      </c>
      <c r="X7" s="139">
        <v>25</v>
      </c>
    </row>
    <row r="8" spans="1:24" ht="12.75">
      <c r="A8" t="s">
        <v>76</v>
      </c>
      <c r="F8" t="s">
        <v>64</v>
      </c>
      <c r="G8">
        <v>19</v>
      </c>
      <c r="H8" s="133" t="s">
        <v>70</v>
      </c>
      <c r="I8" s="131" t="s">
        <v>106</v>
      </c>
      <c r="J8" s="131">
        <v>0.0017</v>
      </c>
      <c r="S8" s="114"/>
      <c r="T8" s="114"/>
      <c r="U8" s="114"/>
      <c r="V8" s="139"/>
      <c r="W8" s="139"/>
      <c r="X8" s="139"/>
    </row>
    <row r="9" spans="4:24" ht="12.75">
      <c r="D9" t="s">
        <v>69</v>
      </c>
      <c r="F9" t="s">
        <v>65</v>
      </c>
      <c r="G9">
        <v>1200</v>
      </c>
      <c r="H9" s="133" t="s">
        <v>64</v>
      </c>
      <c r="I9" s="131" t="s">
        <v>107</v>
      </c>
      <c r="J9">
        <v>15000</v>
      </c>
      <c r="S9" s="114"/>
      <c r="T9" s="140" t="s">
        <v>110</v>
      </c>
      <c r="U9" s="141"/>
      <c r="V9" s="139">
        <v>1937.9776379353941</v>
      </c>
      <c r="W9" s="139">
        <v>1434.807026048448</v>
      </c>
      <c r="X9" s="139">
        <v>1378.800641959631</v>
      </c>
    </row>
    <row r="10" spans="6:24" ht="12.75">
      <c r="F10" t="s">
        <v>70</v>
      </c>
      <c r="G10" s="132">
        <v>0.001666666666666667</v>
      </c>
      <c r="H10" s="131" t="s">
        <v>108</v>
      </c>
      <c r="S10" s="114"/>
      <c r="T10" s="137" t="s">
        <v>114</v>
      </c>
      <c r="U10" s="114"/>
      <c r="V10" s="139">
        <f>V7-(V6*V9)</f>
        <v>11.70543801550983</v>
      </c>
      <c r="W10" s="139">
        <f>W7-(W6*W9)</f>
        <v>15.695578921854656</v>
      </c>
      <c r="X10" s="139">
        <f>X7-(X6*X9)</f>
        <v>18.105996790201843</v>
      </c>
    </row>
    <row r="11" spans="19:24" ht="12.75">
      <c r="S11" s="114"/>
      <c r="T11" s="137" t="s">
        <v>111</v>
      </c>
      <c r="U11" s="114"/>
      <c r="V11" s="139">
        <f>'Custo de materiais'!E4</f>
        <v>0</v>
      </c>
      <c r="W11" s="139">
        <f>'Custo de materiais'!F4</f>
        <v>0</v>
      </c>
      <c r="X11" s="139">
        <f>'Custo de materiais'!G4</f>
        <v>0</v>
      </c>
    </row>
    <row r="12" spans="19:24" ht="12.75">
      <c r="S12" s="114"/>
      <c r="T12" s="114"/>
      <c r="U12" s="114"/>
      <c r="V12" s="139"/>
      <c r="W12" s="139"/>
      <c r="X12" s="139"/>
    </row>
    <row r="13" spans="19:26" ht="12.75">
      <c r="S13" s="114"/>
      <c r="T13" s="137" t="s">
        <v>115</v>
      </c>
      <c r="U13" s="114"/>
      <c r="V13" s="139">
        <f>((1-0.18)*V10)-V11</f>
        <v>9.598459172718062</v>
      </c>
      <c r="W13" s="139">
        <f>((1-0.18)*W10)-W11</f>
        <v>12.87037471592082</v>
      </c>
      <c r="X13" s="139">
        <f>((1-0.18)*X10)-X11</f>
        <v>14.846917367965512</v>
      </c>
      <c r="Z13">
        <f>(11.71*0.82)-6.7</f>
        <v>2.9021999999999997</v>
      </c>
    </row>
    <row r="14" spans="19:24" ht="12.75">
      <c r="S14" s="114"/>
      <c r="T14" s="137"/>
      <c r="U14" s="114"/>
      <c r="V14" s="139"/>
      <c r="W14" s="139"/>
      <c r="X14" s="139"/>
    </row>
    <row r="15" spans="19:24" ht="12.75">
      <c r="S15" s="114"/>
      <c r="T15" s="137" t="s">
        <v>112</v>
      </c>
      <c r="U15" s="114"/>
      <c r="V15" s="139">
        <f>(V13*V9)+(W13*W9)+(X13*X9)</f>
        <v>57539.042503715405</v>
      </c>
      <c r="W15" s="139"/>
      <c r="X15" s="139"/>
    </row>
    <row r="16" spans="4:24" ht="12.75">
      <c r="D16" t="s">
        <v>71</v>
      </c>
      <c r="F16" t="s">
        <v>64</v>
      </c>
      <c r="G16">
        <v>25</v>
      </c>
      <c r="I16">
        <f>G16-(G17*G18)</f>
        <v>18.999999999999996</v>
      </c>
      <c r="S16" s="114"/>
      <c r="T16" s="137" t="s">
        <v>63</v>
      </c>
      <c r="U16" s="114"/>
      <c r="V16" s="139">
        <f>V15-QUESTÕES!H28</f>
        <v>42539.042503715405</v>
      </c>
      <c r="W16" s="139"/>
      <c r="X16" s="139"/>
    </row>
    <row r="17" spans="6:24" ht="12.75">
      <c r="F17" t="s">
        <v>65</v>
      </c>
      <c r="G17">
        <v>1200</v>
      </c>
      <c r="S17" s="114"/>
      <c r="T17" s="114"/>
      <c r="U17" s="114"/>
      <c r="V17" s="114"/>
      <c r="W17" s="114"/>
      <c r="X17" s="114"/>
    </row>
    <row r="18" spans="6:24" ht="12.75">
      <c r="F18" t="s">
        <v>70</v>
      </c>
      <c r="G18">
        <v>0.005000000000000003</v>
      </c>
      <c r="S18" s="114"/>
      <c r="T18" s="125" t="s">
        <v>12</v>
      </c>
      <c r="U18" s="114"/>
      <c r="V18" s="137" t="s">
        <v>116</v>
      </c>
      <c r="W18" s="137" t="s">
        <v>117</v>
      </c>
      <c r="X18" s="114"/>
    </row>
    <row r="19" spans="19:24" ht="12.75">
      <c r="S19" s="114"/>
      <c r="T19" s="128" t="s">
        <v>3</v>
      </c>
      <c r="U19" s="114"/>
      <c r="V19" s="114">
        <f>QUESTÕES!D4</f>
        <v>4000</v>
      </c>
      <c r="W19" s="114">
        <f>QUESTÕES!E4</f>
        <v>0</v>
      </c>
      <c r="X19" s="114"/>
    </row>
    <row r="20" spans="19:24" ht="12.75">
      <c r="S20" s="114"/>
      <c r="T20" s="128" t="s">
        <v>4</v>
      </c>
      <c r="U20" s="114"/>
      <c r="V20" s="114">
        <f>QUESTÕES!D5</f>
        <v>9000</v>
      </c>
      <c r="W20" s="114">
        <f>QUESTÕES!E5</f>
        <v>0</v>
      </c>
      <c r="X20" s="114"/>
    </row>
    <row r="21" spans="19:24" ht="12.75">
      <c r="S21" s="114"/>
      <c r="T21" s="128" t="s">
        <v>5</v>
      </c>
      <c r="U21" s="114"/>
      <c r="V21" s="114">
        <f>QUESTÕES!D6</f>
        <v>2000</v>
      </c>
      <c r="W21" s="114">
        <f>QUESTÕES!E6</f>
        <v>0</v>
      </c>
      <c r="X21" s="114"/>
    </row>
    <row r="22" spans="4:24" ht="12.75">
      <c r="D22" t="s">
        <v>72</v>
      </c>
      <c r="F22" t="s">
        <v>64</v>
      </c>
      <c r="G22">
        <v>20</v>
      </c>
      <c r="I22">
        <f>G22-(G23*G24)</f>
        <v>15.500000000000004</v>
      </c>
      <c r="S22" s="114"/>
      <c r="T22" s="128" t="s">
        <v>6</v>
      </c>
      <c r="U22" s="114"/>
      <c r="V22" s="114">
        <f>QUESTÕES!D7</f>
        <v>4000</v>
      </c>
      <c r="W22" s="114">
        <f>QUESTÕES!E7</f>
        <v>0</v>
      </c>
      <c r="X22" s="114"/>
    </row>
    <row r="23" spans="6:24" ht="12.75">
      <c r="F23" t="s">
        <v>65</v>
      </c>
      <c r="G23">
        <v>1500</v>
      </c>
      <c r="S23" s="114"/>
      <c r="T23" s="128" t="s">
        <v>7</v>
      </c>
      <c r="U23" s="114"/>
      <c r="V23" s="114">
        <f>QUESTÕES!D8</f>
        <v>1500</v>
      </c>
      <c r="W23" s="114">
        <f>QUESTÕES!E8</f>
        <v>0</v>
      </c>
      <c r="X23" s="114"/>
    </row>
    <row r="24" spans="6:24" ht="12.75">
      <c r="F24" t="s">
        <v>70</v>
      </c>
      <c r="G24">
        <v>0.0029999999999999983</v>
      </c>
      <c r="S24" s="114"/>
      <c r="T24" s="128" t="s">
        <v>8</v>
      </c>
      <c r="U24" s="114"/>
      <c r="V24" s="114">
        <f>QUESTÕES!D9</f>
        <v>800</v>
      </c>
      <c r="W24" s="114">
        <f>QUESTÕES!E9</f>
        <v>0</v>
      </c>
      <c r="X24" s="114"/>
    </row>
    <row r="25" spans="22:23" ht="12.75">
      <c r="V25">
        <f>QUESTÕES!D10</f>
        <v>0</v>
      </c>
      <c r="W25">
        <f>QUESTÕES!E10</f>
        <v>0</v>
      </c>
    </row>
    <row r="28" spans="13:15" ht="12.75">
      <c r="M28" s="111" t="s">
        <v>66</v>
      </c>
      <c r="N28" s="111" t="s">
        <v>68</v>
      </c>
      <c r="O28" t="s">
        <v>67</v>
      </c>
    </row>
    <row r="29" spans="13:15" ht="12.75">
      <c r="M29" s="111">
        <v>0</v>
      </c>
      <c r="N29" s="112">
        <v>15</v>
      </c>
      <c r="O29" s="112"/>
    </row>
    <row r="30" spans="13:15" ht="12.75">
      <c r="M30" s="111">
        <v>1000</v>
      </c>
      <c r="N30" s="112">
        <v>13.3</v>
      </c>
      <c r="O30" s="112">
        <f>(((M30-M29)/M30)/((N30-N29)/N30))</f>
        <v>-7.82352941176471</v>
      </c>
    </row>
    <row r="31" spans="13:15" ht="12.75">
      <c r="M31" s="111">
        <v>2000</v>
      </c>
      <c r="N31" s="112">
        <v>11.7</v>
      </c>
      <c r="O31" s="112">
        <f aca="true" t="shared" si="0" ref="O31:O37">(((M31-M30)/M31)/((N31-N30)/N31))</f>
        <v>-3.6562499999999964</v>
      </c>
    </row>
    <row r="32" spans="13:21" ht="12.75">
      <c r="M32" s="111">
        <v>3000</v>
      </c>
      <c r="N32" s="112">
        <v>10</v>
      </c>
      <c r="O32" s="112">
        <f t="shared" si="0"/>
        <v>-1.960784313725491</v>
      </c>
      <c r="T32" s="131" t="s">
        <v>143</v>
      </c>
      <c r="U32" s="131" t="s">
        <v>146</v>
      </c>
    </row>
    <row r="33" spans="13:15" ht="12.75">
      <c r="M33" s="111">
        <v>4000</v>
      </c>
      <c r="N33" s="112">
        <v>8.33</v>
      </c>
      <c r="O33" s="112">
        <f t="shared" si="0"/>
        <v>-1.2470059880239521</v>
      </c>
    </row>
    <row r="34" spans="13:16" ht="12.75">
      <c r="M34" s="111">
        <v>5000</v>
      </c>
      <c r="N34" s="112">
        <v>6.7</v>
      </c>
      <c r="O34" s="112">
        <f t="shared" si="0"/>
        <v>-0.8220858895705523</v>
      </c>
      <c r="P34" s="115">
        <f>(((M38-M29)/(M38+M29)/2))/(((N38-N29)/(N38+N29)/2))</f>
        <v>-1</v>
      </c>
    </row>
    <row r="35" spans="13:21" ht="12.75">
      <c r="M35" s="111">
        <v>6000</v>
      </c>
      <c r="N35" s="112">
        <v>5</v>
      </c>
      <c r="O35" s="112">
        <f t="shared" si="0"/>
        <v>-0.4901960784313725</v>
      </c>
      <c r="T35" s="131" t="s">
        <v>144</v>
      </c>
      <c r="U35" s="131" t="s">
        <v>145</v>
      </c>
    </row>
    <row r="36" spans="13:15" ht="12.75">
      <c r="M36" s="111">
        <v>7000</v>
      </c>
      <c r="N36" s="112">
        <v>3.3</v>
      </c>
      <c r="O36" s="112">
        <f t="shared" si="0"/>
        <v>-0.27731092436974786</v>
      </c>
    </row>
    <row r="37" spans="13:21" ht="12.75">
      <c r="M37" s="111">
        <v>8000</v>
      </c>
      <c r="N37" s="112">
        <v>1.7</v>
      </c>
      <c r="O37" s="112">
        <f t="shared" si="0"/>
        <v>-0.1328125</v>
      </c>
      <c r="U37" s="131" t="s">
        <v>147</v>
      </c>
    </row>
    <row r="38" spans="13:21" ht="12.75">
      <c r="M38" s="111">
        <v>9000</v>
      </c>
      <c r="N38" s="112">
        <v>0</v>
      </c>
      <c r="O38" s="112"/>
      <c r="U38" s="131" t="s">
        <v>148</v>
      </c>
    </row>
    <row r="40" spans="13:15" ht="12.75">
      <c r="M40" s="111" t="s">
        <v>66</v>
      </c>
      <c r="N40" s="111" t="s">
        <v>73</v>
      </c>
      <c r="O40" t="s">
        <v>67</v>
      </c>
    </row>
    <row r="41" spans="13:15" ht="12.75">
      <c r="M41" s="111">
        <v>0</v>
      </c>
      <c r="N41" s="113">
        <v>25</v>
      </c>
      <c r="O41" s="112"/>
    </row>
    <row r="42" spans="13:15" ht="12.75">
      <c r="M42" s="111">
        <v>300</v>
      </c>
      <c r="N42" s="113">
        <v>23.5</v>
      </c>
      <c r="O42" s="112">
        <f>(((M42-M41)/M42)/((N42-N41)/N42))</f>
        <v>-15.666666666666668</v>
      </c>
    </row>
    <row r="43" spans="13:15" ht="12.75">
      <c r="M43" s="111">
        <v>600</v>
      </c>
      <c r="N43" s="113">
        <f>N42-1.5</f>
        <v>22</v>
      </c>
      <c r="O43" s="112">
        <f aca="true" t="shared" si="1" ref="O43:O49">(((M43-M42)/M43)/((N43-N42)/N43))</f>
        <v>-7.333333333333334</v>
      </c>
    </row>
    <row r="44" spans="13:15" ht="12.75">
      <c r="M44" s="111">
        <v>900</v>
      </c>
      <c r="N44" s="113">
        <f aca="true" t="shared" si="2" ref="N44:N50">N43-1.5</f>
        <v>20.5</v>
      </c>
      <c r="O44" s="112">
        <f t="shared" si="1"/>
        <v>-4.555555555555555</v>
      </c>
    </row>
    <row r="45" spans="13:15" ht="12.75">
      <c r="M45" s="111">
        <v>1200</v>
      </c>
      <c r="N45" s="113">
        <f t="shared" si="2"/>
        <v>19</v>
      </c>
      <c r="O45" s="112">
        <f t="shared" si="1"/>
        <v>-3.166666666666667</v>
      </c>
    </row>
    <row r="46" spans="13:16" ht="12.75">
      <c r="M46" s="111">
        <v>1500</v>
      </c>
      <c r="N46" s="113">
        <f t="shared" si="2"/>
        <v>17.5</v>
      </c>
      <c r="O46" s="112">
        <f t="shared" si="1"/>
        <v>-2.3333333333333335</v>
      </c>
      <c r="P46" s="130">
        <f>(((M50-M41)/(M50+M41)/2))/(((N50-N41)/(N50+N41)/2))</f>
        <v>-2.7037037037037037</v>
      </c>
    </row>
    <row r="47" spans="13:15" ht="12.75">
      <c r="M47" s="111">
        <v>1800</v>
      </c>
      <c r="N47" s="113">
        <f t="shared" si="2"/>
        <v>16</v>
      </c>
      <c r="O47" s="112">
        <f t="shared" si="1"/>
        <v>-1.7777777777777777</v>
      </c>
    </row>
    <row r="48" spans="13:15" ht="12.75">
      <c r="M48" s="111">
        <v>2100</v>
      </c>
      <c r="N48" s="113">
        <f t="shared" si="2"/>
        <v>14.5</v>
      </c>
      <c r="O48" s="112">
        <f t="shared" si="1"/>
        <v>-1.380952380952381</v>
      </c>
    </row>
    <row r="49" spans="13:15" ht="12.75">
      <c r="M49" s="111">
        <v>2400</v>
      </c>
      <c r="N49" s="113">
        <f t="shared" si="2"/>
        <v>13</v>
      </c>
      <c r="O49" s="112">
        <f t="shared" si="1"/>
        <v>-1.0833333333333333</v>
      </c>
    </row>
    <row r="50" spans="13:15" ht="12.75">
      <c r="M50" s="111">
        <v>2700</v>
      </c>
      <c r="N50" s="113">
        <f t="shared" si="2"/>
        <v>11.5</v>
      </c>
      <c r="O50" s="112"/>
    </row>
    <row r="53" spans="13:15" ht="12.75">
      <c r="M53" s="111" t="s">
        <v>66</v>
      </c>
      <c r="N53" s="111" t="s">
        <v>74</v>
      </c>
      <c r="O53" t="s">
        <v>67</v>
      </c>
    </row>
    <row r="54" spans="13:15" ht="12.75">
      <c r="M54" s="111">
        <v>0</v>
      </c>
      <c r="N54" s="111">
        <v>20</v>
      </c>
      <c r="O54" s="112"/>
    </row>
    <row r="55" spans="13:15" ht="12.75">
      <c r="M55" s="111">
        <v>500</v>
      </c>
      <c r="N55" s="111">
        <v>18.5</v>
      </c>
      <c r="O55" s="112">
        <f>(((M55-M54)/M55)/((N55-N54)/N55))</f>
        <v>-12.333333333333332</v>
      </c>
    </row>
    <row r="56" spans="13:15" ht="12.75">
      <c r="M56" s="111">
        <v>1000</v>
      </c>
      <c r="N56" s="111">
        <v>17</v>
      </c>
      <c r="O56" s="112">
        <f aca="true" t="shared" si="3" ref="O56:O62">(((M56-M55)/M56)/((N56-N55)/N56))</f>
        <v>-5.666666666666666</v>
      </c>
    </row>
    <row r="57" spans="13:15" ht="12.75">
      <c r="M57" s="111">
        <v>1500</v>
      </c>
      <c r="N57" s="111">
        <v>15.5</v>
      </c>
      <c r="O57" s="112">
        <f t="shared" si="3"/>
        <v>-3.444444444444444</v>
      </c>
    </row>
    <row r="58" spans="13:15" ht="12.75">
      <c r="M58" s="111">
        <v>2000</v>
      </c>
      <c r="N58" s="113">
        <v>14</v>
      </c>
      <c r="O58" s="112">
        <f t="shared" si="3"/>
        <v>-2.3333333333333335</v>
      </c>
    </row>
    <row r="59" spans="13:16" ht="12.75">
      <c r="M59" s="111">
        <v>2500</v>
      </c>
      <c r="N59" s="113">
        <v>12.5</v>
      </c>
      <c r="O59" s="112">
        <f t="shared" si="3"/>
        <v>-1.6666666666666667</v>
      </c>
      <c r="P59" s="115">
        <f>(((M63-M54)/(M63+M54)/2))/(((N63-N54)/(N63+N54)/2))</f>
        <v>-1.962962962962963</v>
      </c>
    </row>
    <row r="60" spans="13:15" ht="12.75">
      <c r="M60" s="111">
        <v>3000</v>
      </c>
      <c r="N60" s="113">
        <v>11</v>
      </c>
      <c r="O60" s="112">
        <f t="shared" si="3"/>
        <v>-1.2222222222222223</v>
      </c>
    </row>
    <row r="61" spans="13:15" ht="12.75">
      <c r="M61" s="111">
        <v>3500</v>
      </c>
      <c r="N61" s="113">
        <v>9.5</v>
      </c>
      <c r="O61" s="112">
        <f t="shared" si="3"/>
        <v>-0.9047619047619048</v>
      </c>
    </row>
    <row r="62" spans="13:15" ht="12.75">
      <c r="M62" s="111">
        <v>4000</v>
      </c>
      <c r="N62" s="113">
        <v>8</v>
      </c>
      <c r="O62" s="112">
        <f t="shared" si="3"/>
        <v>-0.6666666666666666</v>
      </c>
    </row>
    <row r="63" spans="13:15" ht="12.75">
      <c r="M63" s="111">
        <v>4500</v>
      </c>
      <c r="N63" s="113">
        <v>6.5</v>
      </c>
      <c r="O63" s="112"/>
    </row>
  </sheetData>
  <sheetProtection/>
  <mergeCells count="1">
    <mergeCell ref="T4:V4"/>
  </mergeCells>
  <printOptions/>
  <pageMargins left="0.75" right="0.75" top="1" bottom="1" header="0.492125985" footer="0.492125985"/>
  <pageSetup orientation="portrait" paperSize="3"/>
  <drawing r:id="rId1"/>
</worksheet>
</file>

<file path=xl/worksheets/sheet6.xml><?xml version="1.0" encoding="utf-8"?>
<worksheet xmlns="http://schemas.openxmlformats.org/spreadsheetml/2006/main" xmlns:r="http://schemas.openxmlformats.org/officeDocument/2006/relationships">
  <dimension ref="A1:EH53"/>
  <sheetViews>
    <sheetView zoomScale="80" zoomScaleNormal="80" zoomScalePageLayoutView="0" workbookViewId="0" topLeftCell="A1">
      <selection activeCell="Q31" sqref="Q31"/>
    </sheetView>
  </sheetViews>
  <sheetFormatPr defaultColWidth="9.140625" defaultRowHeight="12.75"/>
  <cols>
    <col min="1" max="1" width="9.00390625" style="4" customWidth="1"/>
    <col min="2" max="2" width="20.00390625" style="4" bestFit="1" customWidth="1"/>
    <col min="3" max="4" width="11.140625" style="4" bestFit="1" customWidth="1"/>
    <col min="5" max="5" width="14.00390625" style="4" bestFit="1" customWidth="1"/>
    <col min="6" max="6" width="12.28125" style="4" bestFit="1" customWidth="1"/>
    <col min="7" max="7" width="12.140625" style="4" bestFit="1" customWidth="1"/>
    <col min="8" max="8" width="10.140625" style="4" bestFit="1" customWidth="1"/>
    <col min="9" max="9" width="10.7109375" style="4" customWidth="1"/>
    <col min="10" max="10" width="11.8515625" style="4" customWidth="1"/>
    <col min="11" max="11" width="10.140625" style="4" bestFit="1" customWidth="1"/>
    <col min="12" max="17" width="9.8515625" style="4" bestFit="1" customWidth="1"/>
    <col min="18" max="19" width="10.140625" style="4" bestFit="1" customWidth="1"/>
    <col min="20" max="137" width="9.140625" style="4" customWidth="1"/>
    <col min="138" max="138" width="10.140625" style="4" bestFit="1" customWidth="1"/>
    <col min="139" max="16384" width="9.140625" style="4" customWidth="1"/>
  </cols>
  <sheetData>
    <row r="1" ht="13.5" thickBot="1">
      <c r="C1" s="119" t="s">
        <v>93</v>
      </c>
    </row>
    <row r="2" spans="2:4" ht="13.5" thickBot="1">
      <c r="B2" s="166" t="s">
        <v>34</v>
      </c>
      <c r="C2" s="167"/>
      <c r="D2" s="168"/>
    </row>
    <row r="3" spans="2:10" ht="18.75" thickBot="1">
      <c r="B3" s="77" t="s">
        <v>17</v>
      </c>
      <c r="C3" s="147">
        <f>'Preço para prev demanda'!D14</f>
        <v>0</v>
      </c>
      <c r="D3" s="79" t="e">
        <f>C3/$C$3</f>
        <v>#DIV/0!</v>
      </c>
      <c r="G3"/>
      <c r="H3" s="116" t="s">
        <v>119</v>
      </c>
      <c r="I3"/>
      <c r="J3"/>
    </row>
    <row r="4" spans="2:10" ht="13.5" thickBot="1">
      <c r="B4" s="74" t="s">
        <v>32</v>
      </c>
      <c r="C4" s="164">
        <f>'Preço para prev demanda'!F14</f>
        <v>0</v>
      </c>
      <c r="D4" s="79" t="e">
        <f>C4/$C$3</f>
        <v>#DIV/0!</v>
      </c>
      <c r="G4" s="1"/>
      <c r="H4" s="117" t="s">
        <v>99</v>
      </c>
      <c r="I4"/>
      <c r="J4"/>
    </row>
    <row r="5" spans="2:10" ht="13.5" thickBot="1">
      <c r="B5" s="75" t="s">
        <v>33</v>
      </c>
      <c r="C5" s="65">
        <f>'Preço para prev demanda'!G14</f>
        <v>0</v>
      </c>
      <c r="D5" s="79" t="e">
        <f>C5/$C$3</f>
        <v>#DIV/0!</v>
      </c>
      <c r="G5" s="1"/>
      <c r="H5" s="117" t="s">
        <v>98</v>
      </c>
      <c r="J5"/>
    </row>
    <row r="6" spans="2:10" ht="13.5" thickBot="1">
      <c r="B6" s="76" t="s">
        <v>14</v>
      </c>
      <c r="C6" s="82">
        <f>C3-C4-C5</f>
        <v>0</v>
      </c>
      <c r="D6" s="79" t="e">
        <f>C6/$C$3</f>
        <v>#DIV/0!</v>
      </c>
      <c r="G6" s="1"/>
      <c r="H6" s="117" t="s">
        <v>87</v>
      </c>
      <c r="I6"/>
      <c r="J6"/>
    </row>
    <row r="7" spans="7:10" ht="13.5" thickBot="1">
      <c r="G7" s="1"/>
      <c r="H7" s="117" t="s">
        <v>120</v>
      </c>
      <c r="I7"/>
      <c r="J7"/>
    </row>
    <row r="8" spans="2:10" ht="13.5" thickBot="1">
      <c r="B8" s="166" t="s">
        <v>35</v>
      </c>
      <c r="C8" s="167"/>
      <c r="D8" s="168"/>
      <c r="G8"/>
      <c r="H8" s="117" t="s">
        <v>121</v>
      </c>
      <c r="I8"/>
      <c r="J8"/>
    </row>
    <row r="9" spans="2:10" ht="13.5" thickBot="1">
      <c r="B9" s="89" t="s">
        <v>14</v>
      </c>
      <c r="C9" s="84">
        <f>C6</f>
        <v>0</v>
      </c>
      <c r="D9" s="79" t="e">
        <f>C9/$C$3</f>
        <v>#DIV/0!</v>
      </c>
      <c r="G9" s="1"/>
      <c r="H9" s="117" t="s">
        <v>78</v>
      </c>
      <c r="I9"/>
      <c r="J9"/>
    </row>
    <row r="10" spans="2:10" ht="13.5" thickBot="1">
      <c r="B10" s="90" t="s">
        <v>31</v>
      </c>
      <c r="C10" s="73">
        <f>'[1]QUESTÕES'!H28</f>
        <v>15000</v>
      </c>
      <c r="D10" s="79" t="e">
        <f>C10/$C$3</f>
        <v>#DIV/0!</v>
      </c>
      <c r="G10"/>
      <c r="H10" s="117" t="s">
        <v>79</v>
      </c>
      <c r="I10"/>
      <c r="J10"/>
    </row>
    <row r="11" spans="2:10" ht="13.5" thickBot="1">
      <c r="B11" s="91" t="s">
        <v>96</v>
      </c>
      <c r="C11" s="88">
        <f>C9-C10</f>
        <v>-15000</v>
      </c>
      <c r="D11" s="79" t="e">
        <f>C11/$C$3</f>
        <v>#DIV/0!</v>
      </c>
      <c r="E11" s="66">
        <f>C11*12</f>
        <v>-180000</v>
      </c>
      <c r="G11"/>
      <c r="H11" s="117" t="s">
        <v>88</v>
      </c>
      <c r="I11"/>
      <c r="J11"/>
    </row>
    <row r="12" spans="7:10" ht="12.75">
      <c r="G12"/>
      <c r="H12" s="117" t="s">
        <v>80</v>
      </c>
      <c r="I12"/>
      <c r="J12"/>
    </row>
    <row r="13" spans="2:10" ht="12.75">
      <c r="B13" s="148" t="s">
        <v>122</v>
      </c>
      <c r="C13" s="109">
        <v>120000</v>
      </c>
      <c r="G13"/>
      <c r="H13" s="117" t="s">
        <v>89</v>
      </c>
      <c r="I13"/>
      <c r="J13"/>
    </row>
    <row r="14" spans="2:14" ht="12.75">
      <c r="B14" s="4" t="s">
        <v>92</v>
      </c>
      <c r="C14" s="4">
        <v>10</v>
      </c>
      <c r="G14" s="1"/>
      <c r="H14" s="118" t="s">
        <v>123</v>
      </c>
      <c r="I14"/>
      <c r="J14"/>
      <c r="N14" s="117"/>
    </row>
    <row r="15" spans="7:14" ht="12.75">
      <c r="G15" s="1"/>
      <c r="H15" s="118" t="s">
        <v>124</v>
      </c>
      <c r="I15"/>
      <c r="J15"/>
      <c r="N15" s="117"/>
    </row>
    <row r="16" spans="7:12" ht="13.5" thickBot="1">
      <c r="G16" s="1"/>
      <c r="H16" s="118" t="s">
        <v>81</v>
      </c>
      <c r="I16"/>
      <c r="J16"/>
      <c r="L16" s="110"/>
    </row>
    <row r="17" spans="2:14" ht="12.75">
      <c r="B17" s="149" t="s">
        <v>83</v>
      </c>
      <c r="C17" s="150" t="s">
        <v>125</v>
      </c>
      <c r="D17" s="151" t="s">
        <v>126</v>
      </c>
      <c r="G17"/>
      <c r="I17"/>
      <c r="J17"/>
      <c r="N17" s="117"/>
    </row>
    <row r="18" spans="2:10" ht="12.75">
      <c r="B18" s="152" t="s">
        <v>84</v>
      </c>
      <c r="C18" s="153">
        <f>C5</f>
        <v>0</v>
      </c>
      <c r="D18" s="154"/>
      <c r="E18"/>
      <c r="F18"/>
      <c r="G18"/>
      <c r="H18" s="118"/>
      <c r="I18"/>
      <c r="J18"/>
    </row>
    <row r="19" spans="2:10" ht="12.75">
      <c r="B19" s="152" t="s">
        <v>85</v>
      </c>
      <c r="C19" s="153">
        <f>C10</f>
        <v>15000</v>
      </c>
      <c r="D19" s="154"/>
      <c r="E19"/>
      <c r="F19"/>
      <c r="G19" s="1"/>
      <c r="H19" s="117" t="s">
        <v>91</v>
      </c>
      <c r="I19"/>
      <c r="J19"/>
    </row>
    <row r="20" spans="2:10" ht="12.75">
      <c r="B20" s="152"/>
      <c r="C20" s="153">
        <f>C18+C19</f>
        <v>15000</v>
      </c>
      <c r="D20" s="155">
        <f>C20*12</f>
        <v>180000</v>
      </c>
      <c r="G20" s="1"/>
      <c r="H20" s="117" t="s">
        <v>127</v>
      </c>
      <c r="I20"/>
      <c r="J20"/>
    </row>
    <row r="21" spans="2:10" ht="12.75">
      <c r="B21" s="152" t="s">
        <v>86</v>
      </c>
      <c r="C21" s="127"/>
      <c r="D21" s="155">
        <f>C13/C14</f>
        <v>12000</v>
      </c>
      <c r="G21" s="1"/>
      <c r="H21" s="117" t="s">
        <v>94</v>
      </c>
      <c r="I21"/>
      <c r="J21"/>
    </row>
    <row r="22" spans="2:12" ht="13.5" thickBot="1">
      <c r="B22" s="156" t="s">
        <v>83</v>
      </c>
      <c r="C22" s="157">
        <f>(C5+C10)</f>
        <v>15000</v>
      </c>
      <c r="D22" s="158">
        <f>D20+D21</f>
        <v>192000</v>
      </c>
      <c r="G22" s="1"/>
      <c r="H22" s="117" t="s">
        <v>142</v>
      </c>
      <c r="I22"/>
      <c r="J22"/>
      <c r="L22" s="159" t="s">
        <v>90</v>
      </c>
    </row>
    <row r="23" spans="7:10" ht="12.75">
      <c r="G23" s="66"/>
      <c r="H23" s="4" t="s">
        <v>100</v>
      </c>
      <c r="I23"/>
      <c r="J23"/>
    </row>
    <row r="24" spans="6:8" ht="12.75">
      <c r="F24" s="66"/>
      <c r="G24" s="66"/>
      <c r="H24" s="117" t="s">
        <v>128</v>
      </c>
    </row>
    <row r="25" spans="7:8" ht="12.75">
      <c r="G25" s="2"/>
      <c r="H25" s="117" t="s">
        <v>129</v>
      </c>
    </row>
    <row r="26" spans="2:6" ht="12.75">
      <c r="B26" s="120" t="s">
        <v>105</v>
      </c>
      <c r="C26" s="120"/>
      <c r="D26" s="120"/>
      <c r="E26" s="120"/>
      <c r="F26" s="120"/>
    </row>
    <row r="27" spans="2:11" ht="18">
      <c r="B27" s="120" t="s">
        <v>97</v>
      </c>
      <c r="C27" s="120"/>
      <c r="D27" s="120"/>
      <c r="E27" s="120"/>
      <c r="F27" s="120"/>
      <c r="G27" s="124" t="s">
        <v>103</v>
      </c>
      <c r="H27" s="124"/>
      <c r="I27" s="124"/>
      <c r="J27" s="124"/>
      <c r="K27" s="124"/>
    </row>
    <row r="28" spans="2:6" ht="12.75">
      <c r="B28" s="160" t="s">
        <v>130</v>
      </c>
      <c r="C28" s="120"/>
      <c r="D28" s="120"/>
      <c r="E28" s="120"/>
      <c r="F28" s="120"/>
    </row>
    <row r="29" spans="7:17" ht="12.75">
      <c r="G29" s="119">
        <v>0</v>
      </c>
      <c r="H29" s="119">
        <v>1</v>
      </c>
      <c r="I29" s="119">
        <v>2</v>
      </c>
      <c r="J29" s="119">
        <v>3</v>
      </c>
      <c r="K29" s="119">
        <v>4</v>
      </c>
      <c r="L29" s="119">
        <v>5</v>
      </c>
      <c r="M29" s="119">
        <v>6</v>
      </c>
      <c r="N29" s="119">
        <v>7</v>
      </c>
      <c r="O29" s="119">
        <v>8</v>
      </c>
      <c r="P29" s="119">
        <v>9</v>
      </c>
      <c r="Q29" s="119">
        <v>10</v>
      </c>
    </row>
    <row r="30" spans="2:122" ht="12.75">
      <c r="B30" s="160" t="s">
        <v>131</v>
      </c>
      <c r="C30" s="120"/>
      <c r="D30" s="120"/>
      <c r="G30" s="109">
        <f>-C13</f>
        <v>-120000</v>
      </c>
      <c r="H30" s="66">
        <f>G16</f>
        <v>0</v>
      </c>
      <c r="I30" s="66">
        <f>H30</f>
        <v>0</v>
      </c>
      <c r="J30" s="66">
        <f>I30</f>
        <v>0</v>
      </c>
      <c r="K30" s="66">
        <f aca="true" t="shared" si="0" ref="K30:Q30">J30</f>
        <v>0</v>
      </c>
      <c r="L30" s="66">
        <f t="shared" si="0"/>
        <v>0</v>
      </c>
      <c r="M30" s="66">
        <f t="shared" si="0"/>
        <v>0</v>
      </c>
      <c r="N30" s="66">
        <f t="shared" si="0"/>
        <v>0</v>
      </c>
      <c r="O30" s="66">
        <f t="shared" si="0"/>
        <v>0</v>
      </c>
      <c r="P30" s="66">
        <f t="shared" si="0"/>
        <v>0</v>
      </c>
      <c r="Q30" s="66">
        <f t="shared" si="0"/>
        <v>0</v>
      </c>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row>
    <row r="32" spans="7:21" ht="12.75">
      <c r="G32" s="119" t="s">
        <v>95</v>
      </c>
      <c r="I32" s="161" t="s">
        <v>132</v>
      </c>
      <c r="J32" s="120"/>
      <c r="K32" s="120"/>
      <c r="L32" s="120"/>
      <c r="M32" s="120"/>
      <c r="N32" s="120"/>
      <c r="O32" s="120"/>
      <c r="P32" s="120"/>
      <c r="Q32" s="120"/>
      <c r="R32" s="120"/>
      <c r="S32" s="120"/>
      <c r="T32" s="120"/>
      <c r="U32" s="120"/>
    </row>
    <row r="33" spans="1:21" ht="12.75">
      <c r="A33" s="174" t="s">
        <v>141</v>
      </c>
      <c r="B33" s="174"/>
      <c r="C33" s="174"/>
      <c r="D33" s="174"/>
      <c r="E33" s="174"/>
      <c r="F33" s="174"/>
      <c r="G33" s="8" t="e">
        <f>IRR(G30:DR30)</f>
        <v>#NUM!</v>
      </c>
      <c r="I33" s="172" t="s">
        <v>82</v>
      </c>
      <c r="J33" s="173"/>
      <c r="K33" s="173"/>
      <c r="L33" s="173"/>
      <c r="M33" s="173"/>
      <c r="N33" s="173"/>
      <c r="O33" s="173"/>
      <c r="P33" s="173"/>
      <c r="Q33" s="173"/>
      <c r="R33" s="173"/>
      <c r="S33" s="173"/>
      <c r="T33" s="173"/>
      <c r="U33" s="173"/>
    </row>
    <row r="34" spans="1:21" ht="12.75">
      <c r="A34" s="174"/>
      <c r="B34" s="174"/>
      <c r="C34" s="174"/>
      <c r="D34" s="174"/>
      <c r="E34" s="174"/>
      <c r="F34" s="174"/>
      <c r="I34" s="140" t="s">
        <v>133</v>
      </c>
      <c r="J34" s="141"/>
      <c r="K34" s="141"/>
      <c r="L34" s="141"/>
      <c r="M34" s="141"/>
      <c r="N34" s="141"/>
      <c r="O34" s="141"/>
      <c r="P34" s="141"/>
      <c r="Q34" s="120"/>
      <c r="R34" s="120"/>
      <c r="S34" s="120"/>
      <c r="T34" s="120"/>
      <c r="U34" s="120"/>
    </row>
    <row r="35" spans="1:6" ht="12.75">
      <c r="A35" s="174"/>
      <c r="B35" s="174"/>
      <c r="C35" s="174"/>
      <c r="D35" s="174"/>
      <c r="E35" s="174"/>
      <c r="F35" s="174"/>
    </row>
    <row r="36" spans="1:6" ht="12.75">
      <c r="A36" s="174"/>
      <c r="B36" s="174"/>
      <c r="C36" s="174"/>
      <c r="D36" s="174"/>
      <c r="E36" s="174"/>
      <c r="F36" s="174"/>
    </row>
    <row r="37" spans="1:16" ht="12.75">
      <c r="A37" s="174"/>
      <c r="B37" s="174"/>
      <c r="C37" s="174"/>
      <c r="D37" s="174"/>
      <c r="E37" s="174"/>
      <c r="F37" s="174"/>
      <c r="G37" s="174" t="s">
        <v>134</v>
      </c>
      <c r="H37" s="174"/>
      <c r="I37" s="174"/>
      <c r="J37" s="174"/>
      <c r="K37" s="174"/>
      <c r="L37" s="174"/>
      <c r="M37" s="174"/>
      <c r="N37" s="174"/>
      <c r="O37" s="174"/>
      <c r="P37" s="174"/>
    </row>
    <row r="38" spans="1:16" ht="12.75">
      <c r="A38" s="174"/>
      <c r="B38" s="174"/>
      <c r="C38" s="174"/>
      <c r="D38" s="174"/>
      <c r="E38" s="174"/>
      <c r="F38" s="174"/>
      <c r="G38" s="174"/>
      <c r="H38" s="174"/>
      <c r="I38" s="174"/>
      <c r="J38" s="174"/>
      <c r="K38" s="174"/>
      <c r="L38" s="174"/>
      <c r="M38" s="174"/>
      <c r="N38" s="174"/>
      <c r="O38" s="174"/>
      <c r="P38" s="174"/>
    </row>
    <row r="39" spans="1:138" ht="12.75">
      <c r="A39" s="174"/>
      <c r="B39" s="174"/>
      <c r="C39" s="174"/>
      <c r="D39" s="174"/>
      <c r="E39" s="174"/>
      <c r="F39" s="174"/>
      <c r="G39" s="174"/>
      <c r="H39" s="174"/>
      <c r="I39" s="174"/>
      <c r="J39" s="174"/>
      <c r="K39" s="174"/>
      <c r="L39" s="174"/>
      <c r="M39" s="174"/>
      <c r="N39" s="174"/>
      <c r="O39" s="174"/>
      <c r="P39" s="174"/>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row>
    <row r="40" spans="1:16" ht="24.75" customHeight="1">
      <c r="A40" s="174"/>
      <c r="B40" s="174"/>
      <c r="C40" s="174"/>
      <c r="D40" s="174"/>
      <c r="E40" s="174"/>
      <c r="F40" s="174"/>
      <c r="G40" s="174"/>
      <c r="H40" s="174"/>
      <c r="I40" s="174"/>
      <c r="J40" s="174"/>
      <c r="K40" s="174"/>
      <c r="L40" s="174"/>
      <c r="M40" s="174"/>
      <c r="N40" s="174"/>
      <c r="O40" s="174"/>
      <c r="P40" s="174"/>
    </row>
    <row r="41" spans="1:7" ht="12.75">
      <c r="A41" s="174"/>
      <c r="B41" s="174"/>
      <c r="C41" s="174"/>
      <c r="D41" s="174"/>
      <c r="E41" s="174"/>
      <c r="F41" s="174"/>
      <c r="G41" s="119"/>
    </row>
    <row r="42" spans="1:7" ht="12.75">
      <c r="A42" s="174"/>
      <c r="B42" s="174"/>
      <c r="C42" s="174"/>
      <c r="D42" s="174"/>
      <c r="E42" s="174"/>
      <c r="F42" s="174"/>
      <c r="G42" s="121"/>
    </row>
    <row r="43" spans="1:13" ht="15.75" customHeight="1">
      <c r="A43" s="174"/>
      <c r="B43" s="174"/>
      <c r="C43" s="174"/>
      <c r="D43" s="174"/>
      <c r="E43" s="174"/>
      <c r="F43" s="174"/>
      <c r="G43" s="171" t="s">
        <v>135</v>
      </c>
      <c r="H43" s="171"/>
      <c r="I43" s="171"/>
      <c r="J43" s="171"/>
      <c r="K43" s="171"/>
      <c r="L43" s="171"/>
      <c r="M43" s="171"/>
    </row>
    <row r="44" spans="1:13" ht="15.75" customHeight="1">
      <c r="A44" s="174"/>
      <c r="B44" s="174"/>
      <c r="C44" s="174"/>
      <c r="D44" s="174"/>
      <c r="E44" s="174"/>
      <c r="F44" s="174"/>
      <c r="G44" s="171" t="s">
        <v>136</v>
      </c>
      <c r="H44" s="171"/>
      <c r="I44" s="171"/>
      <c r="J44" s="171"/>
      <c r="K44" s="162">
        <f>G24</f>
        <v>0</v>
      </c>
      <c r="L44" s="163"/>
      <c r="M44" s="163"/>
    </row>
    <row r="45" spans="1:13" ht="15.75" customHeight="1">
      <c r="A45" s="174"/>
      <c r="B45" s="174"/>
      <c r="C45" s="174"/>
      <c r="D45" s="174"/>
      <c r="E45" s="174"/>
      <c r="F45" s="174"/>
      <c r="G45" s="171" t="s">
        <v>137</v>
      </c>
      <c r="H45" s="171"/>
      <c r="I45" s="171"/>
      <c r="J45" s="171"/>
      <c r="K45" s="162">
        <f>G21</f>
        <v>0</v>
      </c>
      <c r="L45" s="163"/>
      <c r="M45" s="163"/>
    </row>
    <row r="46" spans="1:21" ht="15.75" customHeight="1">
      <c r="A46" s="174"/>
      <c r="B46" s="174"/>
      <c r="C46" s="174"/>
      <c r="D46" s="174"/>
      <c r="E46" s="174"/>
      <c r="F46" s="174"/>
      <c r="G46" s="171" t="s">
        <v>138</v>
      </c>
      <c r="H46" s="171"/>
      <c r="I46" s="171"/>
      <c r="J46" s="171"/>
      <c r="K46" s="162">
        <f>G19</f>
        <v>0</v>
      </c>
      <c r="L46" s="163"/>
      <c r="M46" s="163"/>
      <c r="T46"/>
      <c r="U46"/>
    </row>
    <row r="47" spans="1:13" ht="15.75" customHeight="1">
      <c r="A47" s="174"/>
      <c r="B47" s="174"/>
      <c r="C47" s="174"/>
      <c r="D47" s="174"/>
      <c r="E47" s="174"/>
      <c r="F47" s="174"/>
      <c r="G47" s="171" t="s">
        <v>139</v>
      </c>
      <c r="H47" s="171"/>
      <c r="I47" s="171"/>
      <c r="J47" s="171"/>
      <c r="K47" s="162">
        <f>K44+K45+K46</f>
        <v>0</v>
      </c>
      <c r="L47" s="163"/>
      <c r="M47" s="163"/>
    </row>
    <row r="48" spans="1:13" ht="15.75" customHeight="1">
      <c r="A48" s="174"/>
      <c r="B48" s="174"/>
      <c r="C48" s="174"/>
      <c r="D48" s="174"/>
      <c r="E48" s="174"/>
      <c r="F48" s="174"/>
      <c r="K48" s="163"/>
      <c r="L48" s="163"/>
      <c r="M48" s="163"/>
    </row>
    <row r="49" spans="1:6" ht="12.75">
      <c r="A49" s="174"/>
      <c r="B49" s="174"/>
      <c r="C49" s="174"/>
      <c r="D49" s="174"/>
      <c r="E49" s="174"/>
      <c r="F49" s="174"/>
    </row>
    <row r="50" spans="1:6" ht="12.75">
      <c r="A50" s="174"/>
      <c r="B50" s="174"/>
      <c r="C50" s="174"/>
      <c r="D50" s="174"/>
      <c r="E50" s="174"/>
      <c r="F50" s="174"/>
    </row>
    <row r="51" spans="1:6" ht="12.75">
      <c r="A51" s="174"/>
      <c r="B51" s="174"/>
      <c r="C51" s="174"/>
      <c r="D51" s="174"/>
      <c r="E51" s="174"/>
      <c r="F51" s="174"/>
    </row>
    <row r="52" spans="1:6" ht="12.75">
      <c r="A52" s="174"/>
      <c r="B52" s="174"/>
      <c r="C52" s="174"/>
      <c r="D52" s="174"/>
      <c r="E52" s="174"/>
      <c r="F52" s="174"/>
    </row>
    <row r="53" spans="1:6" ht="12.75">
      <c r="A53" s="174"/>
      <c r="B53" s="174"/>
      <c r="C53" s="174"/>
      <c r="D53" s="174"/>
      <c r="E53" s="174"/>
      <c r="F53" s="174"/>
    </row>
  </sheetData>
  <sheetProtection/>
  <mergeCells count="10">
    <mergeCell ref="G47:J47"/>
    <mergeCell ref="B2:D2"/>
    <mergeCell ref="B8:D8"/>
    <mergeCell ref="I33:U33"/>
    <mergeCell ref="G37:P40"/>
    <mergeCell ref="G43:M43"/>
    <mergeCell ref="G44:J44"/>
    <mergeCell ref="G45:J45"/>
    <mergeCell ref="G46:J46"/>
    <mergeCell ref="A33:F53"/>
  </mergeCells>
  <printOptions/>
  <pageMargins left="0.75" right="0.75" top="1" bottom="1" header="0.492125985" footer="0.49212598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Dadidi</dc:creator>
  <cp:keywords/>
  <dc:description/>
  <cp:lastModifiedBy>Microsoft Office User</cp:lastModifiedBy>
  <cp:lastPrinted>2003-06-22T21:40:26Z</cp:lastPrinted>
  <dcterms:created xsi:type="dcterms:W3CDTF">2001-05-29T17:43:00Z</dcterms:created>
  <dcterms:modified xsi:type="dcterms:W3CDTF">2020-06-25T16:31:27Z</dcterms:modified>
  <cp:category/>
  <cp:version/>
  <cp:contentType/>
  <cp:contentStatus/>
</cp:coreProperties>
</file>