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9525"/>
  </bookViews>
  <sheets>
    <sheet name="Q2" sheetId="2" r:id="rId1"/>
    <sheet name="Q3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/>
  <c r="D50" l="1"/>
  <c r="D49"/>
  <c r="D52"/>
  <c r="E52" s="1"/>
  <c r="D47"/>
  <c r="D45"/>
  <c r="C48"/>
  <c r="E48" s="1"/>
  <c r="C52"/>
  <c r="C51"/>
  <c r="E51" s="1"/>
  <c r="D29"/>
  <c r="D51" s="1"/>
  <c r="H26"/>
  <c r="C40" s="1"/>
  <c r="D41" s="1"/>
  <c r="D48" s="1"/>
  <c r="C8"/>
  <c r="F51" l="1"/>
  <c r="C47"/>
  <c r="E47" s="1"/>
  <c r="C15"/>
  <c r="C14"/>
  <c r="J14" s="1"/>
  <c r="C19" s="1"/>
  <c r="C13"/>
  <c r="G13" s="1"/>
  <c r="C12"/>
  <c r="E12" s="1"/>
  <c r="C4"/>
  <c r="D28" i="1"/>
  <c r="D27"/>
  <c r="D29"/>
  <c r="C29"/>
  <c r="D25"/>
  <c r="C12"/>
  <c r="C25"/>
  <c r="C19"/>
  <c r="C17"/>
  <c r="C15"/>
  <c r="C10"/>
  <c r="C6" i="2" l="1"/>
  <c r="C30"/>
  <c r="C45" s="1"/>
  <c r="E45" s="1"/>
  <c r="C18"/>
  <c r="C20" s="1"/>
  <c r="E14"/>
  <c r="G25" s="1"/>
  <c r="G26" s="1"/>
  <c r="D13"/>
  <c r="E13" s="1"/>
  <c r="C16"/>
  <c r="G12"/>
  <c r="G16" s="1"/>
  <c r="H12" s="1"/>
  <c r="C31" l="1"/>
  <c r="C46" s="1"/>
  <c r="C23"/>
  <c r="H13"/>
  <c r="C24" s="1"/>
  <c r="D24" s="1"/>
  <c r="F24" l="1"/>
  <c r="E24"/>
  <c r="D23"/>
  <c r="C26"/>
  <c r="D39" s="1"/>
  <c r="H16"/>
  <c r="D42" l="1"/>
  <c r="D46"/>
  <c r="F23"/>
  <c r="F26" s="1"/>
  <c r="C37" s="1"/>
  <c r="E23"/>
  <c r="E26" s="1"/>
  <c r="C38" s="1"/>
  <c r="C50" s="1"/>
  <c r="E50" s="1"/>
  <c r="D53" l="1"/>
  <c r="E46"/>
  <c r="C42"/>
  <c r="E42" s="1"/>
  <c r="C49"/>
  <c r="C53" l="1"/>
  <c r="E49"/>
  <c r="F45" s="1"/>
</calcChain>
</file>

<file path=xl/sharedStrings.xml><?xml version="1.0" encoding="utf-8"?>
<sst xmlns="http://schemas.openxmlformats.org/spreadsheetml/2006/main" count="89" uniqueCount="63">
  <si>
    <t>ANO 1</t>
  </si>
  <si>
    <t>Receitas recebidas</t>
  </si>
  <si>
    <t>FLUXO DE CAIXA - $MM</t>
  </si>
  <si>
    <t>(-) Custos de construção pagos</t>
  </si>
  <si>
    <t>(-) Despesas pagas</t>
  </si>
  <si>
    <t>TOTAL</t>
  </si>
  <si>
    <t>Receita total do contrato</t>
  </si>
  <si>
    <t>Custo estimado do contrato</t>
  </si>
  <si>
    <t>DADOS</t>
  </si>
  <si>
    <t>$MM</t>
  </si>
  <si>
    <t>RESULTADO - $MM</t>
  </si>
  <si>
    <t>Receitas</t>
  </si>
  <si>
    <t>(-) Custos de construção</t>
  </si>
  <si>
    <t>(=) Lucro bruto</t>
  </si>
  <si>
    <t>(=) Lucro líquido</t>
  </si>
  <si>
    <t>BALANÇOS PATRIMONIAIS - $MM</t>
  </si>
  <si>
    <t>ATIVOS</t>
  </si>
  <si>
    <t>31/12/A1</t>
  </si>
  <si>
    <t>31/12/A0</t>
  </si>
  <si>
    <t>Disponibilidades</t>
  </si>
  <si>
    <t>Saldo inicial</t>
  </si>
  <si>
    <t>Saldo final</t>
  </si>
  <si>
    <t>Contas a receber</t>
  </si>
  <si>
    <t>Adiantamento de clientes</t>
  </si>
  <si>
    <t>Capital social</t>
  </si>
  <si>
    <t>Reservas de lucros</t>
  </si>
  <si>
    <t>$</t>
  </si>
  <si>
    <t>Custo de aquisição dos animais</t>
  </si>
  <si>
    <t>Impostos recuperáveis</t>
  </si>
  <si>
    <t>Frete na aquisição dos animais</t>
  </si>
  <si>
    <t>CUSTO DA MATÉRIA PRIMA UTILIZADA</t>
  </si>
  <si>
    <t>RENDIMENTO</t>
  </si>
  <si>
    <t>KG</t>
  </si>
  <si>
    <t>Carne - Cortes nobres</t>
  </si>
  <si>
    <t>Carne - Cortes normais</t>
  </si>
  <si>
    <t>Vísceras</t>
  </si>
  <si>
    <t>Perda normal</t>
  </si>
  <si>
    <t>PREÇO/KG</t>
  </si>
  <si>
    <t>OUTROS CUSTOS CONJUNTOS</t>
  </si>
  <si>
    <t>Custos apropriados na produção</t>
  </si>
  <si>
    <t>(-) Valor de mercado dos subprodutos</t>
  </si>
  <si>
    <t>(=) CUSTO TOTAL DE PRODUÇÃO</t>
  </si>
  <si>
    <t>Cortes Nobres</t>
  </si>
  <si>
    <t>Cortes Normais</t>
  </si>
  <si>
    <t>CST PROD</t>
  </si>
  <si>
    <t>CST/KG</t>
  </si>
  <si>
    <t>VDAS (KG)</t>
  </si>
  <si>
    <t>ESTOQUE FINAL (KG)</t>
  </si>
  <si>
    <t>CPV</t>
  </si>
  <si>
    <t>ESTOQUE FINAL (p ACAB)</t>
  </si>
  <si>
    <t>ESTOQUE FINAL (SUBPR)</t>
  </si>
  <si>
    <t>SUBPROD VENDIDOS</t>
  </si>
  <si>
    <t>DÉBITOS</t>
  </si>
  <si>
    <t>CRÉDITOS</t>
  </si>
  <si>
    <t>CONTA</t>
  </si>
  <si>
    <t>Fornecedores</t>
  </si>
  <si>
    <t>Impostos a recuperar</t>
  </si>
  <si>
    <t>Caixa</t>
  </si>
  <si>
    <t>Custo de produção</t>
  </si>
  <si>
    <t>Contas a pagar</t>
  </si>
  <si>
    <t>Estoque de subprodutos</t>
  </si>
  <si>
    <t>Estoque de produtos acabados</t>
  </si>
  <si>
    <t>SALDO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</si>
</sst>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b/>
      <i/>
      <sz val="11"/>
      <color theme="3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3" fontId="0" fillId="2" borderId="0" xfId="0" applyNumberForma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3" fontId="4" fillId="4" borderId="0" xfId="0" applyNumberFormat="1" applyFont="1" applyFill="1" applyAlignment="1">
      <alignment horizontal="center" vertical="center" wrapText="1"/>
    </xf>
    <xf numFmtId="3" fontId="4" fillId="4" borderId="0" xfId="0" applyNumberFormat="1" applyFont="1" applyFill="1" applyAlignment="1">
      <alignment horizontal="left" vertical="center" wrapText="1"/>
    </xf>
    <xf numFmtId="164" fontId="4" fillId="4" borderId="0" xfId="0" applyNumberFormat="1" applyFont="1" applyFill="1" applyAlignment="1">
      <alignment horizontal="center" vertical="center" wrapText="1"/>
    </xf>
    <xf numFmtId="3" fontId="5" fillId="5" borderId="0" xfId="0" applyNumberFormat="1" applyFont="1" applyFill="1" applyAlignment="1">
      <alignment horizontal="left" vertical="center" wrapText="1"/>
    </xf>
    <xf numFmtId="164" fontId="5" fillId="5" borderId="0" xfId="0" applyNumberFormat="1" applyFont="1" applyFill="1" applyAlignment="1">
      <alignment horizontal="center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center" vertical="center" wrapText="1"/>
    </xf>
    <xf numFmtId="3" fontId="7" fillId="4" borderId="0" xfId="0" applyNumberFormat="1" applyFont="1" applyFill="1" applyAlignment="1">
      <alignment horizontal="left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3" fontId="8" fillId="5" borderId="0" xfId="0" applyNumberFormat="1" applyFont="1" applyFill="1" applyAlignment="1">
      <alignment horizontal="left" vertical="center" wrapText="1"/>
    </xf>
    <xf numFmtId="164" fontId="8" fillId="5" borderId="0" xfId="0" applyNumberFormat="1" applyFont="1" applyFill="1" applyAlignment="1">
      <alignment horizontal="center" vertical="center" wrapText="1"/>
    </xf>
    <xf numFmtId="3" fontId="6" fillId="6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left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0" fontId="0" fillId="2" borderId="0" xfId="1" applyNumberFormat="1" applyFont="1" applyFill="1" applyAlignment="1">
      <alignment horizontal="center" vertical="center" wrapText="1"/>
    </xf>
    <xf numFmtId="3" fontId="5" fillId="5" borderId="0" xfId="0" applyNumberFormat="1" applyFont="1" applyFill="1" applyAlignment="1">
      <alignment horizontal="center" vertical="center" wrapText="1"/>
    </xf>
    <xf numFmtId="165" fontId="4" fillId="4" borderId="0" xfId="0" applyNumberFormat="1" applyFont="1" applyFill="1" applyAlignment="1">
      <alignment horizontal="center" vertical="center" wrapText="1"/>
    </xf>
    <xf numFmtId="164" fontId="5" fillId="5" borderId="0" xfId="0" applyNumberFormat="1" applyFont="1" applyFill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left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tabSelected="1" topLeftCell="A26" workbookViewId="0">
      <selection activeCell="E48" sqref="E48"/>
    </sheetView>
  </sheetViews>
  <sheetFormatPr defaultRowHeight="15"/>
  <cols>
    <col min="1" max="1" width="3" style="1" customWidth="1"/>
    <col min="2" max="2" width="38.85546875" style="1" customWidth="1"/>
    <col min="3" max="4" width="13.42578125" style="1" customWidth="1"/>
    <col min="5" max="5" width="30.140625" style="1" customWidth="1"/>
    <col min="6" max="6" width="29.7109375" style="1" customWidth="1"/>
    <col min="7" max="7" width="28.7109375" style="1" customWidth="1"/>
    <col min="8" max="8" width="18.5703125" style="1" customWidth="1"/>
    <col min="9" max="16384" width="9.140625" style="1"/>
  </cols>
  <sheetData>
    <row r="2" spans="2:10">
      <c r="B2" s="2" t="s">
        <v>8</v>
      </c>
      <c r="C2" s="2" t="s">
        <v>26</v>
      </c>
    </row>
    <row r="3" spans="2:10">
      <c r="B3" s="9" t="s">
        <v>27</v>
      </c>
      <c r="C3" s="1">
        <v>320000</v>
      </c>
    </row>
    <row r="4" spans="2:10">
      <c r="B4" s="9" t="s">
        <v>28</v>
      </c>
      <c r="C4" s="1">
        <f>-C3*10%</f>
        <v>-32000</v>
      </c>
    </row>
    <row r="5" spans="2:10">
      <c r="B5" s="9" t="s">
        <v>29</v>
      </c>
      <c r="C5" s="1">
        <v>12000</v>
      </c>
    </row>
    <row r="6" spans="2:10">
      <c r="B6" s="16" t="s">
        <v>30</v>
      </c>
      <c r="C6" s="2">
        <f>SUM(C3:C5)</f>
        <v>300000</v>
      </c>
    </row>
    <row r="7" spans="2:10">
      <c r="B7" s="9"/>
      <c r="C7" s="10"/>
    </row>
    <row r="8" spans="2:10">
      <c r="B8" s="16" t="s">
        <v>38</v>
      </c>
      <c r="C8" s="2">
        <f>60000</f>
        <v>60000</v>
      </c>
    </row>
    <row r="9" spans="2:10">
      <c r="B9" s="9"/>
      <c r="C9" s="10"/>
    </row>
    <row r="10" spans="2:10">
      <c r="B10" s="9"/>
      <c r="C10" s="10"/>
    </row>
    <row r="11" spans="2:10">
      <c r="B11" s="2" t="s">
        <v>31</v>
      </c>
      <c r="C11" s="17" t="s">
        <v>32</v>
      </c>
      <c r="D11" s="17" t="s">
        <v>46</v>
      </c>
      <c r="E11" s="17" t="s">
        <v>47</v>
      </c>
      <c r="F11" s="17" t="s">
        <v>37</v>
      </c>
    </row>
    <row r="12" spans="2:10">
      <c r="B12" s="9" t="s">
        <v>33</v>
      </c>
      <c r="C12" s="1">
        <f>90000*20%</f>
        <v>18000</v>
      </c>
      <c r="D12" s="1">
        <v>12000</v>
      </c>
      <c r="E12" s="1">
        <f>C12-D12</f>
        <v>6000</v>
      </c>
      <c r="F12" s="10">
        <v>15</v>
      </c>
      <c r="G12" s="1">
        <f>C12*F12</f>
        <v>270000</v>
      </c>
      <c r="H12" s="18">
        <f>G12/$G$16</f>
        <v>0.54545454545454541</v>
      </c>
    </row>
    <row r="13" spans="2:10">
      <c r="B13" s="9" t="s">
        <v>34</v>
      </c>
      <c r="C13" s="1">
        <f>90000*50%</f>
        <v>45000</v>
      </c>
      <c r="D13" s="1">
        <f>C13*0.8</f>
        <v>36000</v>
      </c>
      <c r="E13" s="1">
        <f t="shared" ref="E13:E14" si="0">C13-D13</f>
        <v>9000</v>
      </c>
      <c r="F13" s="10">
        <v>5</v>
      </c>
      <c r="G13" s="1">
        <f>C13*F13</f>
        <v>225000</v>
      </c>
      <c r="H13" s="18">
        <f>G13/$G$16</f>
        <v>0.45454545454545453</v>
      </c>
    </row>
    <row r="14" spans="2:10">
      <c r="B14" s="9" t="s">
        <v>35</v>
      </c>
      <c r="C14" s="1">
        <f>90000*20%</f>
        <v>18000</v>
      </c>
      <c r="D14" s="1">
        <v>15000</v>
      </c>
      <c r="E14" s="1">
        <f t="shared" si="0"/>
        <v>3000</v>
      </c>
      <c r="F14" s="10">
        <v>3</v>
      </c>
      <c r="H14" s="18"/>
      <c r="J14" s="1">
        <f>C14*F14</f>
        <v>54000</v>
      </c>
    </row>
    <row r="15" spans="2:10">
      <c r="B15" s="9" t="s">
        <v>36</v>
      </c>
      <c r="C15" s="1">
        <f>90000*10%</f>
        <v>9000</v>
      </c>
      <c r="F15" s="10">
        <v>0</v>
      </c>
      <c r="H15" s="18"/>
    </row>
    <row r="16" spans="2:10">
      <c r="B16" s="16" t="s">
        <v>5</v>
      </c>
      <c r="C16" s="2">
        <f>SUM(C12:C15)</f>
        <v>90000</v>
      </c>
      <c r="D16" s="2"/>
      <c r="E16" s="2"/>
      <c r="G16" s="2">
        <f>SUM(G12:G15)</f>
        <v>495000</v>
      </c>
      <c r="H16" s="18">
        <f>SUM(H12:H15)</f>
        <v>1</v>
      </c>
    </row>
    <row r="18" spans="2:8">
      <c r="B18" s="5" t="s">
        <v>39</v>
      </c>
      <c r="C18" s="4">
        <f>C6+C8</f>
        <v>360000</v>
      </c>
    </row>
    <row r="19" spans="2:8">
      <c r="B19" s="5" t="s">
        <v>40</v>
      </c>
      <c r="C19" s="4">
        <f>-J14</f>
        <v>-54000</v>
      </c>
    </row>
    <row r="20" spans="2:8">
      <c r="B20" s="7" t="s">
        <v>41</v>
      </c>
      <c r="C20" s="19">
        <f>SUM(C18:C19)</f>
        <v>306000</v>
      </c>
    </row>
    <row r="22" spans="2:8" ht="30">
      <c r="B22" s="7"/>
      <c r="C22" s="8" t="s">
        <v>44</v>
      </c>
      <c r="D22" s="8" t="s">
        <v>45</v>
      </c>
      <c r="E22" s="8" t="s">
        <v>48</v>
      </c>
      <c r="F22" s="8" t="s">
        <v>49</v>
      </c>
      <c r="G22" s="8" t="s">
        <v>50</v>
      </c>
      <c r="H22" s="8" t="s">
        <v>51</v>
      </c>
    </row>
    <row r="23" spans="2:8">
      <c r="B23" s="5" t="s">
        <v>42</v>
      </c>
      <c r="C23" s="4">
        <f>$C$20*H12</f>
        <v>166909.09090909088</v>
      </c>
      <c r="D23" s="20">
        <f>C23/C12</f>
        <v>9.2727272727272716</v>
      </c>
      <c r="E23" s="4">
        <f>D23*D12</f>
        <v>111272.72727272726</v>
      </c>
      <c r="F23" s="4">
        <f>D23*E12</f>
        <v>55636.363636363632</v>
      </c>
      <c r="G23" s="4"/>
      <c r="H23" s="4"/>
    </row>
    <row r="24" spans="2:8">
      <c r="B24" s="5" t="s">
        <v>43</v>
      </c>
      <c r="C24" s="4">
        <f>$C$20*H13</f>
        <v>139090.90909090909</v>
      </c>
      <c r="D24" s="20">
        <f>C24/C13</f>
        <v>3.0909090909090908</v>
      </c>
      <c r="E24" s="4">
        <f>D24*D13</f>
        <v>111272.72727272726</v>
      </c>
      <c r="F24" s="4">
        <f>D24*E13</f>
        <v>27818.181818181816</v>
      </c>
      <c r="G24" s="4"/>
      <c r="H24" s="4"/>
    </row>
    <row r="25" spans="2:8">
      <c r="B25" s="5" t="s">
        <v>35</v>
      </c>
      <c r="C25" s="4"/>
      <c r="D25" s="20"/>
      <c r="E25" s="4"/>
      <c r="F25" s="4"/>
      <c r="G25" s="4">
        <f>E14*F14</f>
        <v>9000</v>
      </c>
      <c r="H25" s="4">
        <f>15000*F14</f>
        <v>45000</v>
      </c>
    </row>
    <row r="26" spans="2:8">
      <c r="B26" s="7"/>
      <c r="C26" s="19">
        <f>SUM(C23:C25)</f>
        <v>306000</v>
      </c>
      <c r="D26" s="19"/>
      <c r="E26" s="19">
        <f>SUM(E23:E25)</f>
        <v>222545.45454545453</v>
      </c>
      <c r="F26" s="19">
        <f>SUM(F23:F25)</f>
        <v>83454.545454545441</v>
      </c>
      <c r="G26" s="19">
        <f>SUM(G23:G25)</f>
        <v>9000</v>
      </c>
      <c r="H26" s="19">
        <f>SUM(H23:H25)</f>
        <v>45000</v>
      </c>
    </row>
    <row r="28" spans="2:8">
      <c r="B28" s="8" t="s">
        <v>54</v>
      </c>
      <c r="C28" s="8" t="s">
        <v>52</v>
      </c>
      <c r="D28" s="8" t="s">
        <v>53</v>
      </c>
    </row>
    <row r="29" spans="2:8">
      <c r="B29" s="22" t="s">
        <v>55</v>
      </c>
      <c r="C29" s="23"/>
      <c r="D29" s="24">
        <f>C3</f>
        <v>320000</v>
      </c>
    </row>
    <row r="30" spans="2:8">
      <c r="B30" s="28" t="s">
        <v>56</v>
      </c>
      <c r="C30" s="29">
        <f>-C4</f>
        <v>32000</v>
      </c>
      <c r="D30" s="30"/>
    </row>
    <row r="31" spans="2:8">
      <c r="B31" s="28" t="s">
        <v>58</v>
      </c>
      <c r="C31" s="29">
        <f>D29-C30+12000</f>
        <v>300000</v>
      </c>
      <c r="D31" s="30"/>
    </row>
    <row r="32" spans="2:8">
      <c r="B32" s="25" t="s">
        <v>57</v>
      </c>
      <c r="C32" s="26"/>
      <c r="D32" s="27">
        <v>12000</v>
      </c>
    </row>
    <row r="33" spans="2:6">
      <c r="B33" s="22" t="s">
        <v>58</v>
      </c>
      <c r="C33" s="23">
        <v>60000</v>
      </c>
      <c r="D33" s="24"/>
    </row>
    <row r="34" spans="2:6">
      <c r="B34" s="25" t="s">
        <v>59</v>
      </c>
      <c r="C34" s="26"/>
      <c r="D34" s="27">
        <v>60000</v>
      </c>
    </row>
    <row r="35" spans="2:6">
      <c r="B35" s="22" t="s">
        <v>60</v>
      </c>
      <c r="C35" s="23">
        <v>54000</v>
      </c>
      <c r="D35" s="24"/>
    </row>
    <row r="36" spans="2:6">
      <c r="B36" s="25" t="s">
        <v>58</v>
      </c>
      <c r="C36" s="26"/>
      <c r="D36" s="27">
        <v>54000</v>
      </c>
    </row>
    <row r="37" spans="2:6">
      <c r="B37" s="22" t="s">
        <v>61</v>
      </c>
      <c r="C37" s="23">
        <f>F26</f>
        <v>83454.545454545441</v>
      </c>
      <c r="D37" s="24"/>
    </row>
    <row r="38" spans="2:6">
      <c r="B38" s="28" t="s">
        <v>48</v>
      </c>
      <c r="C38" s="29">
        <f>E26</f>
        <v>222545.45454545453</v>
      </c>
      <c r="D38" s="30"/>
    </row>
    <row r="39" spans="2:6">
      <c r="B39" s="25" t="s">
        <v>58</v>
      </c>
      <c r="C39" s="26"/>
      <c r="D39" s="27">
        <f>C26</f>
        <v>306000</v>
      </c>
    </row>
    <row r="40" spans="2:6">
      <c r="B40" s="22" t="s">
        <v>57</v>
      </c>
      <c r="C40" s="23">
        <f>H26</f>
        <v>45000</v>
      </c>
      <c r="D40" s="24"/>
    </row>
    <row r="41" spans="2:6">
      <c r="B41" s="25" t="s">
        <v>60</v>
      </c>
      <c r="C41" s="26"/>
      <c r="D41" s="27">
        <f>C40</f>
        <v>45000</v>
      </c>
    </row>
    <row r="42" spans="2:6">
      <c r="B42" s="21" t="s">
        <v>5</v>
      </c>
      <c r="C42" s="19">
        <f>SUM(C29:C41)</f>
        <v>797000</v>
      </c>
      <c r="D42" s="19">
        <f>SUM(D29:D41)</f>
        <v>797000</v>
      </c>
      <c r="E42" s="19">
        <f>C42-D42</f>
        <v>0</v>
      </c>
    </row>
    <row r="44" spans="2:6">
      <c r="B44" s="31" t="s">
        <v>54</v>
      </c>
      <c r="C44" s="31" t="s">
        <v>52</v>
      </c>
      <c r="D44" s="31" t="s">
        <v>53</v>
      </c>
      <c r="E44" s="31" t="s">
        <v>62</v>
      </c>
    </row>
    <row r="45" spans="2:6">
      <c r="B45" s="22" t="s">
        <v>56</v>
      </c>
      <c r="C45" s="23">
        <f t="shared" ref="C45:C52" si="1">SUMIF($B$29:$B$41,B45,$C$29:$C$41)</f>
        <v>32000</v>
      </c>
      <c r="D45" s="23">
        <f t="shared" ref="D45:D52" si="2">SUMIF($B$29:$B$41,B45,$D$29:$D$41)</f>
        <v>0</v>
      </c>
      <c r="E45" s="23">
        <f>C45-D45</f>
        <v>32000</v>
      </c>
      <c r="F45" s="34">
        <f>SUM(E45:E50)</f>
        <v>380000</v>
      </c>
    </row>
    <row r="46" spans="2:6">
      <c r="B46" s="28" t="s">
        <v>58</v>
      </c>
      <c r="C46" s="29">
        <f t="shared" si="1"/>
        <v>360000</v>
      </c>
      <c r="D46" s="29">
        <f t="shared" si="2"/>
        <v>360000</v>
      </c>
      <c r="E46" s="29">
        <f t="shared" ref="E46:E50" si="3">C46-D46</f>
        <v>0</v>
      </c>
      <c r="F46" s="32"/>
    </row>
    <row r="47" spans="2:6">
      <c r="B47" s="28" t="s">
        <v>57</v>
      </c>
      <c r="C47" s="29">
        <f t="shared" si="1"/>
        <v>45000</v>
      </c>
      <c r="D47" s="29">
        <f t="shared" si="2"/>
        <v>12000</v>
      </c>
      <c r="E47" s="29">
        <f t="shared" si="3"/>
        <v>33000</v>
      </c>
      <c r="F47" s="32"/>
    </row>
    <row r="48" spans="2:6">
      <c r="B48" s="28" t="s">
        <v>60</v>
      </c>
      <c r="C48" s="29">
        <f>SUMIF($B$29:$B$41,B48,$C$29:$C$41)</f>
        <v>54000</v>
      </c>
      <c r="D48" s="29">
        <f>SUMIF($B$29:$B$41,B48,$D$29:$D$41)</f>
        <v>45000</v>
      </c>
      <c r="E48" s="29">
        <f t="shared" si="3"/>
        <v>9000</v>
      </c>
      <c r="F48" s="32"/>
    </row>
    <row r="49" spans="2:6">
      <c r="B49" s="28" t="s">
        <v>61</v>
      </c>
      <c r="C49" s="29">
        <f>SUMIF($B$29:$B$41,B49,$C$29:$C$41)</f>
        <v>83454.545454545441</v>
      </c>
      <c r="D49" s="29">
        <f>SUMIF($B$29:$B$41,B49,$D$29:$D$41)</f>
        <v>0</v>
      </c>
      <c r="E49" s="29">
        <f t="shared" si="3"/>
        <v>83454.545454545441</v>
      </c>
      <c r="F49" s="32"/>
    </row>
    <row r="50" spans="2:6">
      <c r="B50" s="25" t="s">
        <v>48</v>
      </c>
      <c r="C50" s="26">
        <f>SUMIF($B$29:$B$41,B50,$C$29:$C$41)</f>
        <v>222545.45454545453</v>
      </c>
      <c r="D50" s="26">
        <f>SUMIF($B$29:$B$41,B50,$D$29:$D$41)</f>
        <v>0</v>
      </c>
      <c r="E50" s="26">
        <f t="shared" si="3"/>
        <v>222545.45454545453</v>
      </c>
      <c r="F50" s="33"/>
    </row>
    <row r="51" spans="2:6">
      <c r="B51" s="28" t="s">
        <v>55</v>
      </c>
      <c r="C51" s="29">
        <f>SUMIF($B$29:$B$41,B51,$C$29:$C$41)</f>
        <v>0</v>
      </c>
      <c r="D51" s="29">
        <f>SUMIF($B$29:$B$41,B51,$D$29:$D$41)</f>
        <v>320000</v>
      </c>
      <c r="E51" s="29">
        <f>D51-C51</f>
        <v>320000</v>
      </c>
      <c r="F51" s="32">
        <f>SUM(E51:E52)</f>
        <v>380000</v>
      </c>
    </row>
    <row r="52" spans="2:6">
      <c r="B52" s="25" t="s">
        <v>59</v>
      </c>
      <c r="C52" s="26">
        <f t="shared" si="1"/>
        <v>0</v>
      </c>
      <c r="D52" s="26">
        <f t="shared" si="2"/>
        <v>60000</v>
      </c>
      <c r="E52" s="26">
        <f t="shared" ref="E52" si="4">D52-C52</f>
        <v>60000</v>
      </c>
      <c r="F52" s="33"/>
    </row>
    <row r="53" spans="2:6">
      <c r="B53" s="21" t="s">
        <v>5</v>
      </c>
      <c r="C53" s="19">
        <f>SUM(C45:C52)</f>
        <v>797000</v>
      </c>
      <c r="D53" s="19">
        <f>SUM(D45:D52)</f>
        <v>797000</v>
      </c>
    </row>
  </sheetData>
  <mergeCells count="2">
    <mergeCell ref="F51:F52"/>
    <mergeCell ref="F45:F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9"/>
  <sheetViews>
    <sheetView topLeftCell="A3" workbookViewId="0">
      <selection activeCell="D31" sqref="D31"/>
    </sheetView>
  </sheetViews>
  <sheetFormatPr defaultRowHeight="15"/>
  <cols>
    <col min="1" max="1" width="3" style="1" customWidth="1"/>
    <col min="2" max="2" width="38.85546875" style="1" customWidth="1"/>
    <col min="3" max="4" width="13.42578125" style="1" customWidth="1"/>
    <col min="5" max="16384" width="9.140625" style="1"/>
  </cols>
  <sheetData>
    <row r="2" spans="2:3">
      <c r="B2" s="2" t="s">
        <v>8</v>
      </c>
      <c r="C2" s="2" t="s">
        <v>9</v>
      </c>
    </row>
    <row r="3" spans="2:3">
      <c r="B3" s="9" t="s">
        <v>6</v>
      </c>
      <c r="C3" s="10">
        <v>200</v>
      </c>
    </row>
    <row r="4" spans="2:3">
      <c r="B4" s="9" t="s">
        <v>7</v>
      </c>
      <c r="C4" s="10">
        <v>150</v>
      </c>
    </row>
    <row r="6" spans="2:3">
      <c r="B6" s="3" t="s">
        <v>2</v>
      </c>
      <c r="C6" s="3" t="s">
        <v>0</v>
      </c>
    </row>
    <row r="7" spans="2:3">
      <c r="B7" s="5" t="s">
        <v>1</v>
      </c>
      <c r="C7" s="6">
        <v>50</v>
      </c>
    </row>
    <row r="8" spans="2:3">
      <c r="B8" s="5" t="s">
        <v>3</v>
      </c>
      <c r="C8" s="6">
        <v>-60</v>
      </c>
    </row>
    <row r="9" spans="2:3">
      <c r="B9" s="5" t="s">
        <v>4</v>
      </c>
      <c r="C9" s="6">
        <v>-1</v>
      </c>
    </row>
    <row r="10" spans="2:3">
      <c r="B10" s="7" t="s">
        <v>5</v>
      </c>
      <c r="C10" s="8">
        <f>SUM(C7:C9)</f>
        <v>-11</v>
      </c>
    </row>
    <row r="11" spans="2:3">
      <c r="B11" s="11" t="s">
        <v>20</v>
      </c>
      <c r="C11" s="12">
        <v>15</v>
      </c>
    </row>
    <row r="12" spans="2:3">
      <c r="B12" s="11" t="s">
        <v>21</v>
      </c>
      <c r="C12" s="12">
        <f>C11+C10</f>
        <v>4</v>
      </c>
    </row>
    <row r="14" spans="2:3">
      <c r="B14" s="3" t="s">
        <v>10</v>
      </c>
      <c r="C14" s="3" t="s">
        <v>0</v>
      </c>
    </row>
    <row r="15" spans="2:3">
      <c r="B15" s="5" t="s">
        <v>11</v>
      </c>
      <c r="C15" s="6">
        <f>-C8/C4*C3</f>
        <v>80</v>
      </c>
    </row>
    <row r="16" spans="2:3">
      <c r="B16" s="5" t="s">
        <v>12</v>
      </c>
      <c r="C16" s="6">
        <v>-60</v>
      </c>
    </row>
    <row r="17" spans="2:4">
      <c r="B17" s="7" t="s">
        <v>13</v>
      </c>
      <c r="C17" s="8">
        <f>SUM(C15:C16)</f>
        <v>20</v>
      </c>
    </row>
    <row r="18" spans="2:4">
      <c r="B18" s="5" t="s">
        <v>4</v>
      </c>
      <c r="C18" s="6">
        <v>-1</v>
      </c>
    </row>
    <row r="19" spans="2:4">
      <c r="B19" s="7" t="s">
        <v>14</v>
      </c>
      <c r="C19" s="8">
        <f>SUM(C17:C18)</f>
        <v>19</v>
      </c>
    </row>
    <row r="21" spans="2:4">
      <c r="B21" s="35" t="s">
        <v>15</v>
      </c>
      <c r="C21" s="35"/>
      <c r="D21" s="35"/>
    </row>
    <row r="22" spans="2:4">
      <c r="B22" s="15" t="s">
        <v>16</v>
      </c>
      <c r="C22" s="15" t="s">
        <v>18</v>
      </c>
      <c r="D22" s="15" t="s">
        <v>17</v>
      </c>
    </row>
    <row r="23" spans="2:4">
      <c r="B23" s="11" t="s">
        <v>19</v>
      </c>
      <c r="C23" s="12">
        <v>15</v>
      </c>
      <c r="D23" s="12">
        <v>4</v>
      </c>
    </row>
    <row r="24" spans="2:4">
      <c r="B24" s="11" t="s">
        <v>22</v>
      </c>
      <c r="C24" s="12">
        <v>0</v>
      </c>
      <c r="D24" s="12">
        <v>30</v>
      </c>
    </row>
    <row r="25" spans="2:4">
      <c r="B25" s="13" t="s">
        <v>5</v>
      </c>
      <c r="C25" s="14">
        <f>SUM(C23:C24)</f>
        <v>15</v>
      </c>
      <c r="D25" s="14">
        <f>SUM(D23:D24)</f>
        <v>34</v>
      </c>
    </row>
    <row r="26" spans="2:4">
      <c r="B26" s="11" t="s">
        <v>23</v>
      </c>
      <c r="C26" s="12">
        <v>0</v>
      </c>
      <c r="D26" s="12">
        <v>0</v>
      </c>
    </row>
    <row r="27" spans="2:4">
      <c r="B27" s="11" t="s">
        <v>24</v>
      </c>
      <c r="C27" s="12">
        <v>15</v>
      </c>
      <c r="D27" s="12">
        <f>C27</f>
        <v>15</v>
      </c>
    </row>
    <row r="28" spans="2:4">
      <c r="B28" s="11" t="s">
        <v>25</v>
      </c>
      <c r="C28" s="12">
        <v>0</v>
      </c>
      <c r="D28" s="12">
        <f>C19</f>
        <v>19</v>
      </c>
    </row>
    <row r="29" spans="2:4">
      <c r="B29" s="13" t="s">
        <v>5</v>
      </c>
      <c r="C29" s="14">
        <f>SUM(C26:C28)</f>
        <v>15</v>
      </c>
      <c r="D29" s="14">
        <f>SUM(D26:D28)</f>
        <v>34</v>
      </c>
    </row>
  </sheetData>
  <mergeCells count="1">
    <mergeCell ref="B21:D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Q2</vt:lpstr>
      <vt:lpstr>Q3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Cleber Bonizio</dc:creator>
  <cp:lastModifiedBy>rbonizio</cp:lastModifiedBy>
  <dcterms:created xsi:type="dcterms:W3CDTF">2018-10-16T23:21:54Z</dcterms:created>
  <dcterms:modified xsi:type="dcterms:W3CDTF">2018-11-01T19:06:44Z</dcterms:modified>
</cp:coreProperties>
</file>