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e\Downloads\"/>
    </mc:Choice>
  </mc:AlternateContent>
  <xr:revisionPtr revIDLastSave="0" documentId="13_ncr:1_{5AA76FB8-7FE9-4C2B-AD83-EAF2224DDCF5}" xr6:coauthVersionLast="33" xr6:coauthVersionMax="33" xr10:uidLastSave="{00000000-0000-0000-0000-000000000000}"/>
  <bookViews>
    <workbookView xWindow="0" yWindow="0" windowWidth="10290" windowHeight="7050" xr2:uid="{00000000-000D-0000-FFFF-FFFF00000000}"/>
  </bookViews>
  <sheets>
    <sheet name="DemostraçãoResultados" sheetId="1" r:id="rId1"/>
    <sheet name="BalançoPatrimonial" sheetId="2" r:id="rId2"/>
    <sheet name="Indicadores" sheetId="3" r:id="rId3"/>
    <sheet name="Impressão" sheetId="5" r:id="rId4"/>
  </sheets>
  <definedNames>
    <definedName name="_xlnm.Print_Area" localSheetId="3">Impressão!$B$2:$G$41</definedName>
    <definedName name="_xlnm.Print_Area" localSheetId="2">Indicadores!$B$2:$F$21</definedName>
  </definedNames>
  <calcPr calcId="179017"/>
</workbook>
</file>

<file path=xl/calcChain.xml><?xml version="1.0" encoding="utf-8"?>
<calcChain xmlns="http://schemas.openxmlformats.org/spreadsheetml/2006/main">
  <c r="E18" i="2" l="1"/>
  <c r="E19" i="2"/>
  <c r="F8" i="3"/>
  <c r="C8" i="3"/>
  <c r="F20" i="3"/>
  <c r="C20" i="3"/>
  <c r="F16" i="3"/>
  <c r="C4" i="2"/>
  <c r="G16" i="1" l="1"/>
  <c r="E16" i="1"/>
  <c r="C10" i="1" l="1"/>
  <c r="E11" i="3"/>
  <c r="E8" i="3" s="1"/>
  <c r="F7" i="1" l="1"/>
  <c r="F6" i="1" l="1"/>
  <c r="F11" i="1" s="1"/>
  <c r="F13" i="1" s="1"/>
  <c r="F17" i="2"/>
  <c r="C17" i="2"/>
  <c r="F14" i="1" l="1"/>
  <c r="F15" i="1" s="1"/>
  <c r="F17" i="1" s="1"/>
  <c r="E5" i="2"/>
  <c r="E6" i="2"/>
  <c r="E7" i="2"/>
  <c r="E9" i="2"/>
  <c r="E10" i="2"/>
  <c r="E13" i="2"/>
  <c r="E14" i="2"/>
  <c r="E15" i="2"/>
  <c r="E20" i="2"/>
  <c r="E21" i="2"/>
  <c r="E9" i="3"/>
  <c r="E21" i="3"/>
  <c r="E9" i="1"/>
  <c r="E10" i="1"/>
  <c r="G4" i="1"/>
  <c r="G12" i="1"/>
  <c r="G11" i="1"/>
  <c r="E14" i="3" s="1"/>
  <c r="G10" i="1"/>
  <c r="G9" i="1"/>
  <c r="G8" i="1"/>
  <c r="G7" i="1"/>
  <c r="G6" i="1"/>
  <c r="E13" i="3" s="1"/>
  <c r="F12" i="2"/>
  <c r="F8" i="2"/>
  <c r="F4" i="2"/>
  <c r="C8" i="2"/>
  <c r="C12" i="2"/>
  <c r="E17" i="3" l="1"/>
  <c r="G17" i="1"/>
  <c r="E15" i="3" s="1"/>
  <c r="D20" i="3"/>
  <c r="D6" i="3"/>
  <c r="D5" i="3"/>
  <c r="D4" i="3"/>
  <c r="E4" i="3"/>
  <c r="E5" i="3"/>
  <c r="F22" i="2"/>
  <c r="E6" i="3"/>
  <c r="F11" i="2"/>
  <c r="E16" i="3" s="1"/>
  <c r="C22" i="2"/>
  <c r="C11" i="2"/>
  <c r="E17" i="2"/>
  <c r="E8" i="2"/>
  <c r="E20" i="3"/>
  <c r="E16" i="2"/>
  <c r="E12" i="2"/>
  <c r="E4" i="2"/>
  <c r="D20" i="2" l="1"/>
  <c r="D18" i="2"/>
  <c r="D14" i="2"/>
  <c r="D10" i="2"/>
  <c r="D7" i="2"/>
  <c r="D5" i="2"/>
  <c r="D21" i="2"/>
  <c r="D19" i="2"/>
  <c r="D15" i="2"/>
  <c r="D13" i="2"/>
  <c r="D9" i="2"/>
  <c r="D6" i="2"/>
  <c r="G21" i="2"/>
  <c r="G19" i="2"/>
  <c r="G15" i="2"/>
  <c r="G13" i="2"/>
  <c r="G11" i="2"/>
  <c r="G9" i="2"/>
  <c r="G7" i="2"/>
  <c r="G5" i="2"/>
  <c r="G20" i="2"/>
  <c r="G18" i="2"/>
  <c r="G16" i="2"/>
  <c r="G14" i="2"/>
  <c r="G10" i="2"/>
  <c r="G6" i="2"/>
  <c r="G17" i="2"/>
  <c r="G22" i="2"/>
  <c r="D22" i="2"/>
  <c r="G8" i="2"/>
  <c r="G12" i="2"/>
  <c r="G4" i="2"/>
  <c r="D19" i="3"/>
  <c r="C4" i="1"/>
  <c r="G13" i="1"/>
  <c r="G15" i="1"/>
  <c r="G5" i="1"/>
  <c r="D16" i="2"/>
  <c r="D11" i="2"/>
  <c r="D4" i="2"/>
  <c r="E22" i="2"/>
  <c r="D8" i="2"/>
  <c r="D17" i="2"/>
  <c r="E19" i="3"/>
  <c r="E11" i="2"/>
  <c r="E10" i="3"/>
  <c r="D12" i="2"/>
  <c r="D16" i="1" l="1"/>
  <c r="D10" i="3"/>
  <c r="D9" i="3"/>
  <c r="C6" i="1"/>
  <c r="C11" i="1" s="1"/>
  <c r="E4" i="1"/>
  <c r="D4" i="1"/>
  <c r="D10" i="1"/>
  <c r="D9" i="1"/>
  <c r="E11" i="1"/>
  <c r="D11" i="1"/>
  <c r="D14" i="3" s="1"/>
  <c r="G14" i="1"/>
  <c r="D21" i="3" l="1"/>
  <c r="C13" i="1"/>
  <c r="C14" i="1" s="1"/>
  <c r="C15" i="1" s="1"/>
  <c r="C17" i="1" s="1"/>
  <c r="D6" i="1"/>
  <c r="D13" i="3" s="1"/>
  <c r="E6" i="1"/>
  <c r="C5" i="1"/>
  <c r="E12" i="1"/>
  <c r="D12" i="1"/>
  <c r="D13" i="1"/>
  <c r="D16" i="3" l="1"/>
  <c r="D17" i="3"/>
  <c r="E17" i="1"/>
  <c r="D17" i="1"/>
  <c r="D15" i="3" s="1"/>
  <c r="E13" i="1"/>
  <c r="D11" i="3"/>
  <c r="D8" i="3" s="1"/>
  <c r="D5" i="1"/>
  <c r="E5" i="1"/>
  <c r="D14" i="1"/>
  <c r="E14" i="1"/>
  <c r="D15" i="1" l="1"/>
  <c r="E15" i="1"/>
  <c r="D7" i="1"/>
  <c r="C8" i="1"/>
  <c r="E8" i="1" s="1"/>
  <c r="E7" i="1"/>
  <c r="D8" i="1" l="1"/>
</calcChain>
</file>

<file path=xl/sharedStrings.xml><?xml version="1.0" encoding="utf-8"?>
<sst xmlns="http://schemas.openxmlformats.org/spreadsheetml/2006/main" count="116" uniqueCount="62">
  <si>
    <t>Receita líquida</t>
  </si>
  <si>
    <t>(-) CMV</t>
  </si>
  <si>
    <t>(=) Resultado bruto</t>
  </si>
  <si>
    <t>(-) Despesas operacionais</t>
  </si>
  <si>
    <t>(=) Resultado operacional (LAJIR)</t>
  </si>
  <si>
    <t>(-) Despesas financeiras</t>
  </si>
  <si>
    <t>(=) Resultado antes do IR (LAIR)</t>
  </si>
  <si>
    <t>(=) Resultado líquido</t>
  </si>
  <si>
    <t>Estoques</t>
  </si>
  <si>
    <t>Ativo circulante</t>
  </si>
  <si>
    <t>Ativo Total</t>
  </si>
  <si>
    <t>Fornecedores</t>
  </si>
  <si>
    <t>Lucros retidos</t>
  </si>
  <si>
    <t>Passivo circulante</t>
  </si>
  <si>
    <t>Passivo Total</t>
  </si>
  <si>
    <t>Patrimônio Líquido</t>
  </si>
  <si>
    <t>Liquidez</t>
  </si>
  <si>
    <t>Atividade</t>
  </si>
  <si>
    <t>Liquidez seca (LS)</t>
  </si>
  <si>
    <t>Giro do ativo (GA)</t>
  </si>
  <si>
    <t>Giro do estoque (GE)</t>
  </si>
  <si>
    <t>Rentabilidade</t>
  </si>
  <si>
    <t>Margem líquida (ML)</t>
  </si>
  <si>
    <t>Margem operacional (MO)</t>
  </si>
  <si>
    <t>Margem bruta (MB)</t>
  </si>
  <si>
    <t>Retorno do ativo (ROA)</t>
  </si>
  <si>
    <t>Retorno do capital próprio (ROE)</t>
  </si>
  <si>
    <t>Endividamento</t>
  </si>
  <si>
    <t>Endividamento geral (EG)</t>
  </si>
  <si>
    <t>Autonomia financeira (AF)</t>
  </si>
  <si>
    <t>Cobertura de juros (CJ)</t>
  </si>
  <si>
    <t>Liquidez corrente (LC)</t>
  </si>
  <si>
    <t>AV (%T)</t>
  </si>
  <si>
    <t>R$ milhões</t>
  </si>
  <si>
    <t>Prazo médio de recebimento (PMR)</t>
  </si>
  <si>
    <r>
      <t>AH(</t>
    </r>
    <r>
      <rPr>
        <b/>
        <sz val="11"/>
        <color theme="1"/>
        <rFont val="Calibri"/>
        <family val="2"/>
      </rPr>
      <t>Δ</t>
    </r>
    <r>
      <rPr>
        <b/>
        <sz val="15.95"/>
        <color theme="1"/>
        <rFont val="Calibri"/>
        <family val="2"/>
      </rPr>
      <t>%)</t>
    </r>
  </si>
  <si>
    <t>Exigível a longo prazo</t>
  </si>
  <si>
    <t>Caixa</t>
  </si>
  <si>
    <t>Contas a receber de clientes</t>
  </si>
  <si>
    <t>Ativo imobilizado líquido</t>
  </si>
  <si>
    <t>Ativo imobilizado bruto</t>
  </si>
  <si>
    <t>(-) Depreciação acumulada</t>
  </si>
  <si>
    <t>Despesas a pagar</t>
  </si>
  <si>
    <t>Títulos a pagar a bancos</t>
  </si>
  <si>
    <t>Ações preferenciais (2500 ações, dividendos de $1,20)</t>
  </si>
  <si>
    <t>Ações ordinárias (100000 ações, valor nominal de $4)</t>
  </si>
  <si>
    <t>Ágio na venda de ações ordinárias</t>
  </si>
  <si>
    <t xml:space="preserve">    Despesas de vendas</t>
  </si>
  <si>
    <t xml:space="preserve">    Despesas gerais e administrativas</t>
  </si>
  <si>
    <t xml:space="preserve">    Depreciação</t>
  </si>
  <si>
    <t>(-) Imposto de renda (40%)</t>
  </si>
  <si>
    <t>(-) Dividendos preferenciais</t>
  </si>
  <si>
    <t>Lucro disponível para os acionistas ordinários</t>
  </si>
  <si>
    <t>R$</t>
  </si>
  <si>
    <t>?</t>
  </si>
  <si>
    <t>Liquidez imediata (LI)</t>
  </si>
  <si>
    <t>Prazo médio de estocagem (PME)</t>
  </si>
  <si>
    <t>Empresa</t>
  </si>
  <si>
    <t>Setor</t>
  </si>
  <si>
    <t>Descrição</t>
  </si>
  <si>
    <t>BALANÇO PATRIMONIAL</t>
  </si>
  <si>
    <t>DEMONSTRAÇÃO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</si>
</sst>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;\(#,##0.00\)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5.95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3" fontId="0" fillId="0" borderId="0" xfId="0" applyNumberFormat="1"/>
    <xf numFmtId="2" fontId="0" fillId="0" borderId="0" xfId="0" applyNumberFormat="1"/>
    <xf numFmtId="10" fontId="0" fillId="0" borderId="0" xfId="3" applyNumberFormat="1" applyFont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43" fontId="2" fillId="0" borderId="1" xfId="2" applyNumberFormat="1" applyFont="1" applyBorder="1"/>
    <xf numFmtId="10" fontId="2" fillId="0" borderId="1" xfId="3" applyNumberFormat="1" applyFont="1" applyBorder="1" applyAlignment="1">
      <alignment horizontal="center"/>
    </xf>
    <xf numFmtId="0" fontId="0" fillId="0" borderId="1" xfId="0" applyBorder="1"/>
    <xf numFmtId="43" fontId="0" fillId="0" borderId="1" xfId="2" applyNumberFormat="1" applyFont="1" applyBorder="1"/>
    <xf numFmtId="10" fontId="0" fillId="0" borderId="1" xfId="3" applyNumberFormat="1" applyFont="1" applyBorder="1" applyAlignment="1">
      <alignment horizontal="center"/>
    </xf>
    <xf numFmtId="165" fontId="0" fillId="0" borderId="1" xfId="2" applyNumberFormat="1" applyFont="1" applyBorder="1"/>
    <xf numFmtId="0" fontId="0" fillId="0" borderId="1" xfId="0" applyFont="1" applyBorder="1"/>
    <xf numFmtId="43" fontId="1" fillId="0" borderId="1" xfId="2" applyNumberFormat="1" applyFont="1" applyBorder="1"/>
    <xf numFmtId="43" fontId="0" fillId="0" borderId="1" xfId="1" applyFont="1" applyBorder="1"/>
    <xf numFmtId="43" fontId="1" fillId="0" borderId="1" xfId="1" applyFont="1" applyBorder="1"/>
    <xf numFmtId="43" fontId="2" fillId="0" borderId="1" xfId="1" applyFont="1" applyBorder="1"/>
    <xf numFmtId="0" fontId="3" fillId="0" borderId="1" xfId="0" applyFont="1" applyBorder="1"/>
    <xf numFmtId="43" fontId="3" fillId="0" borderId="1" xfId="1" applyFont="1" applyBorder="1"/>
    <xf numFmtId="2" fontId="0" fillId="0" borderId="1" xfId="0" applyNumberFormat="1" applyBorder="1" applyAlignment="1">
      <alignment horizontal="center"/>
    </xf>
    <xf numFmtId="167" fontId="0" fillId="0" borderId="1" xfId="3" applyNumberFormat="1" applyFont="1" applyBorder="1" applyAlignment="1">
      <alignment horizontal="center"/>
    </xf>
    <xf numFmtId="0" fontId="2" fillId="0" borderId="4" xfId="0" applyFont="1" applyBorder="1"/>
    <xf numFmtId="0" fontId="0" fillId="0" borderId="4" xfId="0" applyBorder="1"/>
    <xf numFmtId="0" fontId="2" fillId="0" borderId="4" xfId="0" applyFont="1" applyFill="1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0" fontId="6" fillId="0" borderId="1" xfId="3" applyNumberFormat="1" applyFont="1" applyBorder="1" applyAlignment="1">
      <alignment horizontal="center"/>
    </xf>
    <xf numFmtId="167" fontId="6" fillId="0" borderId="1" xfId="3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2" xfId="1" applyFont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9"/>
  <sheetViews>
    <sheetView tabSelected="1" zoomScale="145" zoomScaleNormal="145" workbookViewId="0"/>
  </sheetViews>
  <sheetFormatPr defaultRowHeight="15.75" customHeight="1" x14ac:dyDescent="0.25"/>
  <cols>
    <col min="1" max="1" width="2.85546875" customWidth="1"/>
    <col min="2" max="2" width="41.7109375" bestFit="1" customWidth="1"/>
    <col min="3" max="7" width="13.85546875" customWidth="1"/>
  </cols>
  <sheetData>
    <row r="2" spans="2:7" ht="15.75" customHeight="1" x14ac:dyDescent="0.25">
      <c r="B2" s="32" t="s">
        <v>59</v>
      </c>
      <c r="C2" s="30">
        <v>2008</v>
      </c>
      <c r="D2" s="30"/>
      <c r="E2" s="31" t="s">
        <v>35</v>
      </c>
      <c r="F2" s="30">
        <v>2009</v>
      </c>
      <c r="G2" s="30"/>
    </row>
    <row r="3" spans="2:7" ht="15.75" customHeight="1" x14ac:dyDescent="0.25">
      <c r="B3" s="33"/>
      <c r="C3" s="2" t="s">
        <v>53</v>
      </c>
      <c r="D3" s="2" t="s">
        <v>32</v>
      </c>
      <c r="E3" s="31"/>
      <c r="F3" s="2" t="s">
        <v>53</v>
      </c>
      <c r="G3" s="2" t="s">
        <v>32</v>
      </c>
    </row>
    <row r="4" spans="2:7" ht="15.75" customHeight="1" x14ac:dyDescent="0.25">
      <c r="B4" s="10" t="s">
        <v>0</v>
      </c>
      <c r="C4" s="16">
        <f>Indicadores!C10*BalançoPatrimonial!C11</f>
        <v>4342728</v>
      </c>
      <c r="D4" s="12">
        <f t="shared" ref="D4:D17" si="0">C4/C$4</f>
        <v>1</v>
      </c>
      <c r="E4" s="12">
        <f>F4/C4-1</f>
        <v>0.16862027739245922</v>
      </c>
      <c r="F4" s="16">
        <v>5075000</v>
      </c>
      <c r="G4" s="12">
        <f t="shared" ref="G4:G17" si="1">F4/F$4</f>
        <v>1</v>
      </c>
    </row>
    <row r="5" spans="2:7" ht="15.75" customHeight="1" x14ac:dyDescent="0.25">
      <c r="B5" s="10" t="s">
        <v>1</v>
      </c>
      <c r="C5" s="16">
        <f>C4-C6</f>
        <v>3148477.8</v>
      </c>
      <c r="D5" s="12">
        <f t="shared" si="0"/>
        <v>0.72499999999999998</v>
      </c>
      <c r="E5" s="12">
        <f t="shared" ref="E5:E15" si="2">F5/C5-1</f>
        <v>0.17644151723096169</v>
      </c>
      <c r="F5" s="17">
        <v>3704000</v>
      </c>
      <c r="G5" s="12">
        <f t="shared" si="1"/>
        <v>0.72985221674876843</v>
      </c>
    </row>
    <row r="6" spans="2:7" s="1" customFormat="1" ht="15.75" customHeight="1" x14ac:dyDescent="0.25">
      <c r="B6" s="7" t="s">
        <v>2</v>
      </c>
      <c r="C6" s="18">
        <f>C4*Indicadores!C13</f>
        <v>1194250.2000000002</v>
      </c>
      <c r="D6" s="9">
        <f t="shared" si="0"/>
        <v>0.27500000000000002</v>
      </c>
      <c r="E6" s="9">
        <f t="shared" si="2"/>
        <v>0.14800064509095323</v>
      </c>
      <c r="F6" s="18">
        <f>F4-F5</f>
        <v>1371000</v>
      </c>
      <c r="G6" s="9">
        <f t="shared" si="1"/>
        <v>0.27014778325123151</v>
      </c>
    </row>
    <row r="7" spans="2:7" ht="15.75" customHeight="1" x14ac:dyDescent="0.25">
      <c r="B7" s="10" t="s">
        <v>3</v>
      </c>
      <c r="C7" s="16">
        <v>1063164.1511111113</v>
      </c>
      <c r="D7" s="12">
        <f t="shared" si="0"/>
        <v>0.24481481481481485</v>
      </c>
      <c r="E7" s="12">
        <f t="shared" si="2"/>
        <v>0.14563682261772093</v>
      </c>
      <c r="F7" s="16">
        <f>F8+F9+F10</f>
        <v>1218000</v>
      </c>
      <c r="G7" s="12">
        <f t="shared" si="1"/>
        <v>0.24</v>
      </c>
    </row>
    <row r="8" spans="2:7" ht="15.75" customHeight="1" x14ac:dyDescent="0.25">
      <c r="B8" s="19" t="s">
        <v>47</v>
      </c>
      <c r="C8" s="20">
        <f>C7-C9-C10</f>
        <v>555164.15111111128</v>
      </c>
      <c r="D8" s="12">
        <f t="shared" si="0"/>
        <v>0.12783765207287015</v>
      </c>
      <c r="E8" s="12">
        <f t="shared" si="2"/>
        <v>0.17082487891028864</v>
      </c>
      <c r="F8" s="20">
        <v>650000</v>
      </c>
      <c r="G8" s="12">
        <f t="shared" si="1"/>
        <v>0.12807881773399016</v>
      </c>
    </row>
    <row r="9" spans="2:7" ht="15.75" customHeight="1" x14ac:dyDescent="0.25">
      <c r="B9" s="19" t="s">
        <v>48</v>
      </c>
      <c r="C9" s="20">
        <v>356000</v>
      </c>
      <c r="D9" s="12">
        <f t="shared" si="0"/>
        <v>8.1976121921520304E-2</v>
      </c>
      <c r="E9" s="12">
        <f t="shared" si="2"/>
        <v>0.1685393258426966</v>
      </c>
      <c r="F9" s="20">
        <v>416000</v>
      </c>
      <c r="G9" s="12">
        <f t="shared" si="1"/>
        <v>8.1970443349753688E-2</v>
      </c>
    </row>
    <row r="10" spans="2:7" ht="15.75" customHeight="1" x14ac:dyDescent="0.25">
      <c r="B10" s="19" t="s">
        <v>49</v>
      </c>
      <c r="C10" s="20">
        <f>F10</f>
        <v>152000</v>
      </c>
      <c r="D10" s="12">
        <f t="shared" si="0"/>
        <v>3.5001040820424399E-2</v>
      </c>
      <c r="E10" s="12">
        <f t="shared" si="2"/>
        <v>0</v>
      </c>
      <c r="F10" s="20">
        <v>152000</v>
      </c>
      <c r="G10" s="12">
        <f t="shared" si="1"/>
        <v>2.9950738916256159E-2</v>
      </c>
    </row>
    <row r="11" spans="2:7" s="1" customFormat="1" ht="15.75" customHeight="1" x14ac:dyDescent="0.25">
      <c r="B11" s="7" t="s">
        <v>4</v>
      </c>
      <c r="C11" s="18">
        <f>C6-C7</f>
        <v>131086.04888888891</v>
      </c>
      <c r="D11" s="9">
        <f t="shared" si="0"/>
        <v>3.018518518518519E-2</v>
      </c>
      <c r="E11" s="9">
        <f t="shared" si="2"/>
        <v>0.16717226048735201</v>
      </c>
      <c r="F11" s="18">
        <f>F6-F7</f>
        <v>153000</v>
      </c>
      <c r="G11" s="9">
        <f t="shared" si="1"/>
        <v>3.0147783251231526E-2</v>
      </c>
    </row>
    <row r="12" spans="2:7" ht="15.75" customHeight="1" x14ac:dyDescent="0.25">
      <c r="B12" s="10" t="s">
        <v>5</v>
      </c>
      <c r="C12" s="16">
        <v>80400</v>
      </c>
      <c r="D12" s="12">
        <f t="shared" si="0"/>
        <v>1.8513708433961325E-2</v>
      </c>
      <c r="E12" s="12">
        <f t="shared" si="2"/>
        <v>0.15671641791044766</v>
      </c>
      <c r="F12" s="16">
        <v>93000</v>
      </c>
      <c r="G12" s="12">
        <f t="shared" si="1"/>
        <v>1.8325123152709361E-2</v>
      </c>
    </row>
    <row r="13" spans="2:7" s="1" customFormat="1" ht="15.75" customHeight="1" x14ac:dyDescent="0.25">
      <c r="B13" s="7" t="s">
        <v>6</v>
      </c>
      <c r="C13" s="18">
        <f>C11-C12</f>
        <v>50686.048888888909</v>
      </c>
      <c r="D13" s="9">
        <f t="shared" si="0"/>
        <v>1.1671476751223864E-2</v>
      </c>
      <c r="E13" s="9">
        <f t="shared" si="2"/>
        <v>0.18375768708128359</v>
      </c>
      <c r="F13" s="18">
        <f>F11-F12</f>
        <v>60000</v>
      </c>
      <c r="G13" s="9">
        <f t="shared" si="1"/>
        <v>1.1822660098522168E-2</v>
      </c>
    </row>
    <row r="14" spans="2:7" ht="15.75" customHeight="1" x14ac:dyDescent="0.25">
      <c r="B14" s="14" t="s">
        <v>50</v>
      </c>
      <c r="C14" s="16">
        <f>0.4*C13</f>
        <v>20274.419555555563</v>
      </c>
      <c r="D14" s="12">
        <f t="shared" si="0"/>
        <v>4.6685907004895459E-3</v>
      </c>
      <c r="E14" s="12">
        <f t="shared" si="2"/>
        <v>0.18375768708128359</v>
      </c>
      <c r="F14" s="16">
        <f>0.4*F13</f>
        <v>24000</v>
      </c>
      <c r="G14" s="12">
        <f t="shared" si="1"/>
        <v>4.7290640394088666E-3</v>
      </c>
    </row>
    <row r="15" spans="2:7" s="1" customFormat="1" ht="15.75" customHeight="1" x14ac:dyDescent="0.25">
      <c r="B15" s="7" t="s">
        <v>7</v>
      </c>
      <c r="C15" s="18">
        <f>C13-C14</f>
        <v>30411.629333333345</v>
      </c>
      <c r="D15" s="9">
        <f t="shared" si="0"/>
        <v>7.0028860507343185E-3</v>
      </c>
      <c r="E15" s="9">
        <f t="shared" si="2"/>
        <v>0.18375768708128359</v>
      </c>
      <c r="F15" s="18">
        <f>F13-F14</f>
        <v>36000</v>
      </c>
      <c r="G15" s="9">
        <f t="shared" si="1"/>
        <v>7.0935960591133008E-3</v>
      </c>
    </row>
    <row r="16" spans="2:7" s="1" customFormat="1" ht="15.75" customHeight="1" x14ac:dyDescent="0.25">
      <c r="B16" s="14" t="s">
        <v>51</v>
      </c>
      <c r="C16" s="17">
        <v>3000</v>
      </c>
      <c r="D16" s="12">
        <f t="shared" si="0"/>
        <v>6.908100161925868E-4</v>
      </c>
      <c r="E16" s="12">
        <f t="shared" ref="E16:E17" si="3">F16/C16-1</f>
        <v>0</v>
      </c>
      <c r="F16" s="17">
        <v>3000</v>
      </c>
      <c r="G16" s="12">
        <f t="shared" si="1"/>
        <v>5.9113300492610833E-4</v>
      </c>
    </row>
    <row r="17" spans="2:7" s="1" customFormat="1" ht="15.75" customHeight="1" x14ac:dyDescent="0.25">
      <c r="B17" s="7" t="s">
        <v>52</v>
      </c>
      <c r="C17" s="18">
        <f>C15-C16</f>
        <v>27411.629333333345</v>
      </c>
      <c r="D17" s="9">
        <f t="shared" si="0"/>
        <v>6.3120760345417313E-3</v>
      </c>
      <c r="E17" s="9">
        <f t="shared" si="3"/>
        <v>0.2038686062295112</v>
      </c>
      <c r="F17" s="18">
        <f>F15-F16</f>
        <v>33000</v>
      </c>
      <c r="G17" s="12">
        <f t="shared" si="1"/>
        <v>6.5024630541871921E-3</v>
      </c>
    </row>
    <row r="18" spans="2:7" ht="15.75" customHeight="1" x14ac:dyDescent="0.25">
      <c r="C18" s="3"/>
      <c r="D18" s="3"/>
    </row>
    <row r="19" spans="2:7" ht="15.75" customHeight="1" x14ac:dyDescent="0.25">
      <c r="C19" s="4"/>
      <c r="D19" s="5"/>
    </row>
  </sheetData>
  <dataConsolidate/>
  <mergeCells count="4">
    <mergeCell ref="C2:D2"/>
    <mergeCell ref="F2:G2"/>
    <mergeCell ref="E2:E3"/>
    <mergeCell ref="B2:B3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2"/>
  <sheetViews>
    <sheetView zoomScale="130" zoomScaleNormal="130" workbookViewId="0">
      <selection activeCell="E7" sqref="E7"/>
    </sheetView>
  </sheetViews>
  <sheetFormatPr defaultRowHeight="15" x14ac:dyDescent="0.25"/>
  <cols>
    <col min="1" max="1" width="4.28515625" customWidth="1"/>
    <col min="2" max="2" width="49.5703125" bestFit="1" customWidth="1"/>
    <col min="3" max="3" width="24.85546875" customWidth="1"/>
    <col min="4" max="4" width="12.7109375" customWidth="1"/>
    <col min="6" max="6" width="13.5703125" bestFit="1" customWidth="1"/>
    <col min="7" max="7" width="12.7109375" customWidth="1"/>
  </cols>
  <sheetData>
    <row r="2" spans="2:7" x14ac:dyDescent="0.25">
      <c r="B2" s="32" t="s">
        <v>59</v>
      </c>
      <c r="C2" s="30">
        <v>2008</v>
      </c>
      <c r="D2" s="30"/>
      <c r="E2" s="31" t="s">
        <v>35</v>
      </c>
      <c r="F2" s="30">
        <v>2009</v>
      </c>
      <c r="G2" s="30"/>
    </row>
    <row r="3" spans="2:7" x14ac:dyDescent="0.25">
      <c r="B3" s="33"/>
      <c r="C3" s="6" t="s">
        <v>33</v>
      </c>
      <c r="D3" s="6" t="s">
        <v>32</v>
      </c>
      <c r="E3" s="34"/>
      <c r="F3" s="6" t="s">
        <v>33</v>
      </c>
      <c r="G3" s="6" t="s">
        <v>32</v>
      </c>
    </row>
    <row r="4" spans="2:7" x14ac:dyDescent="0.25">
      <c r="B4" s="7" t="s">
        <v>9</v>
      </c>
      <c r="C4" s="8">
        <f>SUM(C5:C7)</f>
        <v>1551445</v>
      </c>
      <c r="D4" s="9">
        <f t="shared" ref="D4:D22" si="0">C4/C$11</f>
        <v>0.53587687278595386</v>
      </c>
      <c r="E4" s="9">
        <f>F4/C4-1</f>
        <v>-1.3061371817885914E-2</v>
      </c>
      <c r="F4" s="8">
        <f>SUM(F5:F7)</f>
        <v>1531181</v>
      </c>
      <c r="G4" s="9">
        <f t="shared" ref="G4:G22" si="1">F4/F$11</f>
        <v>0.48997792000000001</v>
      </c>
    </row>
    <row r="5" spans="2:7" x14ac:dyDescent="0.25">
      <c r="B5" s="10" t="s">
        <v>37</v>
      </c>
      <c r="C5" s="11">
        <v>24100</v>
      </c>
      <c r="D5" s="12">
        <f t="shared" si="0"/>
        <v>8.3242606951206711E-3</v>
      </c>
      <c r="E5" s="12">
        <f t="shared" ref="E5:E22" si="2">F5/C5-1</f>
        <v>3.7344398340249052E-2</v>
      </c>
      <c r="F5" s="11">
        <v>25000</v>
      </c>
      <c r="G5" s="12">
        <f t="shared" si="1"/>
        <v>8.0000000000000002E-3</v>
      </c>
    </row>
    <row r="6" spans="2:7" x14ac:dyDescent="0.25">
      <c r="B6" s="10" t="s">
        <v>38</v>
      </c>
      <c r="C6" s="11">
        <v>763900</v>
      </c>
      <c r="D6" s="12">
        <f t="shared" si="0"/>
        <v>0.26385488568475851</v>
      </c>
      <c r="E6" s="12">
        <f t="shared" si="2"/>
        <v>5.4530697735305722E-2</v>
      </c>
      <c r="F6" s="11">
        <v>805556</v>
      </c>
      <c r="G6" s="12">
        <f t="shared" si="1"/>
        <v>0.25777791999999999</v>
      </c>
    </row>
    <row r="7" spans="2:7" x14ac:dyDescent="0.25">
      <c r="B7" s="10" t="s">
        <v>8</v>
      </c>
      <c r="C7" s="11">
        <v>763445</v>
      </c>
      <c r="D7" s="12">
        <f t="shared" si="0"/>
        <v>0.2636977264060747</v>
      </c>
      <c r="E7" s="12">
        <f t="shared" si="2"/>
        <v>-8.2284905919876361E-2</v>
      </c>
      <c r="F7" s="11">
        <v>700625</v>
      </c>
      <c r="G7" s="12">
        <f t="shared" si="1"/>
        <v>0.22420000000000001</v>
      </c>
    </row>
    <row r="8" spans="2:7" x14ac:dyDescent="0.25">
      <c r="B8" s="7" t="s">
        <v>39</v>
      </c>
      <c r="C8" s="8">
        <f>C9+C10</f>
        <v>1343707</v>
      </c>
      <c r="D8" s="9">
        <f t="shared" si="0"/>
        <v>0.46412312721404608</v>
      </c>
      <c r="E8" s="9">
        <f t="shared" si="2"/>
        <v>0.18613581681125413</v>
      </c>
      <c r="F8" s="8">
        <f>F9+F10</f>
        <v>1593819</v>
      </c>
      <c r="G8" s="9">
        <f t="shared" si="1"/>
        <v>0.51002208000000004</v>
      </c>
    </row>
    <row r="9" spans="2:7" x14ac:dyDescent="0.25">
      <c r="B9" s="10" t="s">
        <v>40</v>
      </c>
      <c r="C9" s="11">
        <v>1691707</v>
      </c>
      <c r="D9" s="12">
        <f t="shared" si="0"/>
        <v>0.58432407003155618</v>
      </c>
      <c r="E9" s="12">
        <f t="shared" si="2"/>
        <v>0.23769600764198517</v>
      </c>
      <c r="F9" s="11">
        <v>2093819</v>
      </c>
      <c r="G9" s="12">
        <f t="shared" si="1"/>
        <v>0.67002207999999996</v>
      </c>
    </row>
    <row r="10" spans="2:7" x14ac:dyDescent="0.25">
      <c r="B10" s="10" t="s">
        <v>41</v>
      </c>
      <c r="C10" s="13">
        <v>-348000</v>
      </c>
      <c r="D10" s="12">
        <f t="shared" si="0"/>
        <v>-0.12020094281751011</v>
      </c>
      <c r="E10" s="12">
        <f t="shared" si="2"/>
        <v>0.43678160919540221</v>
      </c>
      <c r="F10" s="13">
        <v>-500000</v>
      </c>
      <c r="G10" s="12">
        <f t="shared" si="1"/>
        <v>-0.16</v>
      </c>
    </row>
    <row r="11" spans="2:7" x14ac:dyDescent="0.25">
      <c r="B11" s="7" t="s">
        <v>10</v>
      </c>
      <c r="C11" s="8">
        <f>C4+C8</f>
        <v>2895152</v>
      </c>
      <c r="D11" s="9">
        <f t="shared" si="0"/>
        <v>1</v>
      </c>
      <c r="E11" s="9">
        <f t="shared" si="2"/>
        <v>7.9390650300916743E-2</v>
      </c>
      <c r="F11" s="8">
        <f>F4+F8</f>
        <v>3125000</v>
      </c>
      <c r="G11" s="9">
        <f t="shared" si="1"/>
        <v>1</v>
      </c>
    </row>
    <row r="12" spans="2:7" x14ac:dyDescent="0.25">
      <c r="B12" s="7" t="s">
        <v>13</v>
      </c>
      <c r="C12" s="8">
        <f>SUM(C13:C15)</f>
        <v>871402</v>
      </c>
      <c r="D12" s="9">
        <f t="shared" si="0"/>
        <v>0.30098661486512623</v>
      </c>
      <c r="E12" s="9">
        <f t="shared" si="2"/>
        <v>-0.29309319923525534</v>
      </c>
      <c r="F12" s="8">
        <f>SUM(F13:F15)</f>
        <v>616000</v>
      </c>
      <c r="G12" s="9">
        <f t="shared" si="1"/>
        <v>0.19711999999999999</v>
      </c>
    </row>
    <row r="13" spans="2:7" x14ac:dyDescent="0.25">
      <c r="B13" s="10" t="s">
        <v>11</v>
      </c>
      <c r="C13" s="11">
        <v>400500</v>
      </c>
      <c r="D13" s="12">
        <f t="shared" si="0"/>
        <v>0.13833470574256551</v>
      </c>
      <c r="E13" s="12">
        <f t="shared" si="2"/>
        <v>-0.42571785268414486</v>
      </c>
      <c r="F13" s="11">
        <v>230000</v>
      </c>
      <c r="G13" s="12">
        <f t="shared" si="1"/>
        <v>7.3599999999999999E-2</v>
      </c>
    </row>
    <row r="14" spans="2:7" x14ac:dyDescent="0.25">
      <c r="B14" s="10" t="s">
        <v>43</v>
      </c>
      <c r="C14" s="11">
        <v>370000</v>
      </c>
      <c r="D14" s="12">
        <f t="shared" si="0"/>
        <v>0.12779985299562854</v>
      </c>
      <c r="E14" s="12">
        <f t="shared" si="2"/>
        <v>-0.1594594594594595</v>
      </c>
      <c r="F14" s="11">
        <v>311000</v>
      </c>
      <c r="G14" s="12">
        <f t="shared" si="1"/>
        <v>9.9519999999999997E-2</v>
      </c>
    </row>
    <row r="15" spans="2:7" x14ac:dyDescent="0.25">
      <c r="B15" s="10" t="s">
        <v>42</v>
      </c>
      <c r="C15" s="11">
        <v>100902</v>
      </c>
      <c r="D15" s="12">
        <f t="shared" si="0"/>
        <v>3.4852056126932193E-2</v>
      </c>
      <c r="E15" s="12">
        <f t="shared" si="2"/>
        <v>-0.2567045251828507</v>
      </c>
      <c r="F15" s="11">
        <v>75000</v>
      </c>
      <c r="G15" s="12">
        <f t="shared" si="1"/>
        <v>2.4E-2</v>
      </c>
    </row>
    <row r="16" spans="2:7" x14ac:dyDescent="0.25">
      <c r="B16" s="7" t="s">
        <v>36</v>
      </c>
      <c r="C16" s="8">
        <v>700000</v>
      </c>
      <c r="D16" s="9">
        <f t="shared" si="0"/>
        <v>0.24178350566740536</v>
      </c>
      <c r="E16" s="9">
        <f t="shared" si="2"/>
        <v>0.66464285714285709</v>
      </c>
      <c r="F16" s="8">
        <v>1165250</v>
      </c>
      <c r="G16" s="9">
        <f t="shared" si="1"/>
        <v>0.37287999999999999</v>
      </c>
    </row>
    <row r="17" spans="2:7" x14ac:dyDescent="0.25">
      <c r="B17" s="7" t="s">
        <v>15</v>
      </c>
      <c r="C17" s="8">
        <f>SUM(C18:C21)</f>
        <v>1323750</v>
      </c>
      <c r="D17" s="9">
        <f t="shared" si="0"/>
        <v>0.45722987946746835</v>
      </c>
      <c r="E17" s="9">
        <f t="shared" si="2"/>
        <v>1.5108593012275628E-2</v>
      </c>
      <c r="F17" s="8">
        <f>SUM(F18:F21)</f>
        <v>1343750</v>
      </c>
      <c r="G17" s="9">
        <f t="shared" si="1"/>
        <v>0.43</v>
      </c>
    </row>
    <row r="18" spans="2:7" x14ac:dyDescent="0.25">
      <c r="B18" s="14" t="s">
        <v>44</v>
      </c>
      <c r="C18" s="15">
        <v>50000</v>
      </c>
      <c r="D18" s="12">
        <f t="shared" si="0"/>
        <v>1.7270250404814669E-2</v>
      </c>
      <c r="E18" s="12">
        <f t="shared" si="2"/>
        <v>0</v>
      </c>
      <c r="F18" s="15">
        <v>50000</v>
      </c>
      <c r="G18" s="12">
        <f t="shared" si="1"/>
        <v>1.6E-2</v>
      </c>
    </row>
    <row r="19" spans="2:7" x14ac:dyDescent="0.25">
      <c r="B19" s="14" t="s">
        <v>45</v>
      </c>
      <c r="C19" s="15">
        <v>400000</v>
      </c>
      <c r="D19" s="12">
        <f t="shared" si="0"/>
        <v>0.13816200323851735</v>
      </c>
      <c r="E19" s="12">
        <f t="shared" si="2"/>
        <v>0</v>
      </c>
      <c r="F19" s="15">
        <v>400000</v>
      </c>
      <c r="G19" s="12">
        <f t="shared" si="1"/>
        <v>0.128</v>
      </c>
    </row>
    <row r="20" spans="2:7" x14ac:dyDescent="0.25">
      <c r="B20" s="10" t="s">
        <v>46</v>
      </c>
      <c r="C20" s="15">
        <v>593750</v>
      </c>
      <c r="D20" s="12">
        <f t="shared" si="0"/>
        <v>0.20508422355717421</v>
      </c>
      <c r="E20" s="12">
        <f t="shared" si="2"/>
        <v>0</v>
      </c>
      <c r="F20" s="15">
        <v>593750</v>
      </c>
      <c r="G20" s="12">
        <f t="shared" si="1"/>
        <v>0.19</v>
      </c>
    </row>
    <row r="21" spans="2:7" x14ac:dyDescent="0.25">
      <c r="B21" s="10" t="s">
        <v>12</v>
      </c>
      <c r="C21" s="15">
        <v>280000</v>
      </c>
      <c r="D21" s="12">
        <f t="shared" si="0"/>
        <v>9.6713402266962151E-2</v>
      </c>
      <c r="E21" s="12">
        <f t="shared" si="2"/>
        <v>7.1428571428571397E-2</v>
      </c>
      <c r="F21" s="15">
        <v>300000</v>
      </c>
      <c r="G21" s="12">
        <f t="shared" si="1"/>
        <v>9.6000000000000002E-2</v>
      </c>
    </row>
    <row r="22" spans="2:7" x14ac:dyDescent="0.25">
      <c r="B22" s="7" t="s">
        <v>14</v>
      </c>
      <c r="C22" s="8">
        <f>C12+C16+C17</f>
        <v>2895152</v>
      </c>
      <c r="D22" s="9">
        <f t="shared" si="0"/>
        <v>1</v>
      </c>
      <c r="E22" s="9">
        <f t="shared" si="2"/>
        <v>7.9390650300916743E-2</v>
      </c>
      <c r="F22" s="8">
        <f>F12+F16+F17</f>
        <v>3125000</v>
      </c>
      <c r="G22" s="9">
        <f t="shared" si="1"/>
        <v>1</v>
      </c>
    </row>
  </sheetData>
  <mergeCells count="4">
    <mergeCell ref="C2:D2"/>
    <mergeCell ref="E2:E3"/>
    <mergeCell ref="F2:G2"/>
    <mergeCell ref="B2:B3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ignoredErrors>
    <ignoredError sqref="F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3"/>
  <sheetViews>
    <sheetView zoomScale="175" zoomScaleNormal="175" workbookViewId="0">
      <selection activeCell="E15" sqref="E15"/>
    </sheetView>
  </sheetViews>
  <sheetFormatPr defaultRowHeight="15" x14ac:dyDescent="0.25"/>
  <cols>
    <col min="1" max="1" width="6.42578125" customWidth="1"/>
    <col min="2" max="2" width="39.28515625" customWidth="1"/>
    <col min="3" max="6" width="8.7109375" customWidth="1"/>
  </cols>
  <sheetData>
    <row r="2" spans="2:6" x14ac:dyDescent="0.25">
      <c r="B2" s="10"/>
      <c r="C2" s="30" t="s">
        <v>57</v>
      </c>
      <c r="D2" s="30"/>
      <c r="E2" s="30"/>
      <c r="F2" s="30" t="s">
        <v>58</v>
      </c>
    </row>
    <row r="3" spans="2:6" x14ac:dyDescent="0.25">
      <c r="B3" s="7" t="s">
        <v>16</v>
      </c>
      <c r="C3" s="2">
        <v>2007</v>
      </c>
      <c r="D3" s="2">
        <v>2008</v>
      </c>
      <c r="E3" s="2">
        <v>2009</v>
      </c>
      <c r="F3" s="30"/>
    </row>
    <row r="4" spans="2:6" x14ac:dyDescent="0.25">
      <c r="B4" s="10" t="s">
        <v>31</v>
      </c>
      <c r="C4" s="21">
        <v>1.7</v>
      </c>
      <c r="D4" s="26">
        <f>BalançoPatrimonial!C4/BalançoPatrimonial!C12</f>
        <v>1.7804010089487974</v>
      </c>
      <c r="E4" s="26">
        <f>BalançoPatrimonial!F4/BalançoPatrimonial!F12</f>
        <v>2.4856834415584417</v>
      </c>
      <c r="F4" s="21">
        <v>1.5</v>
      </c>
    </row>
    <row r="5" spans="2:6" x14ac:dyDescent="0.25">
      <c r="B5" s="10" t="s">
        <v>18</v>
      </c>
      <c r="C5" s="21">
        <v>1</v>
      </c>
      <c r="D5" s="26">
        <f>(BalançoPatrimonial!C4-BalançoPatrimonial!C7)/BalançoPatrimonial!C12</f>
        <v>0.90428986851074478</v>
      </c>
      <c r="E5" s="26">
        <f>(BalançoPatrimonial!F4-BalançoPatrimonial!F7)/BalançoPatrimonial!F12</f>
        <v>1.3483051948051947</v>
      </c>
      <c r="F5" s="21">
        <v>1.2</v>
      </c>
    </row>
    <row r="6" spans="2:6" x14ac:dyDescent="0.25">
      <c r="B6" s="10" t="s">
        <v>55</v>
      </c>
      <c r="C6" s="21" t="s">
        <v>54</v>
      </c>
      <c r="D6" s="26">
        <f>BalançoPatrimonial!C5/BalançoPatrimonial!C12</f>
        <v>2.7656581003945368E-2</v>
      </c>
      <c r="E6" s="26">
        <f>BalançoPatrimonial!F5/BalançoPatrimonial!F12</f>
        <v>4.0584415584415584E-2</v>
      </c>
      <c r="F6" s="21" t="s">
        <v>54</v>
      </c>
    </row>
    <row r="7" spans="2:6" x14ac:dyDescent="0.25">
      <c r="B7" s="7" t="s">
        <v>17</v>
      </c>
      <c r="C7" s="21"/>
      <c r="D7" s="27"/>
      <c r="E7" s="27"/>
      <c r="F7" s="10"/>
    </row>
    <row r="8" spans="2:6" x14ac:dyDescent="0.25">
      <c r="B8" s="10" t="s">
        <v>56</v>
      </c>
      <c r="C8" s="21">
        <f>360/C11</f>
        <v>69.230769230769226</v>
      </c>
      <c r="D8" s="26">
        <f>360/D11</f>
        <v>87.293040465459228</v>
      </c>
      <c r="E8" s="26">
        <f>360/E11</f>
        <v>68.095302375809936</v>
      </c>
      <c r="F8" s="21">
        <f>360/F11</f>
        <v>35.294117647058826</v>
      </c>
    </row>
    <row r="9" spans="2:6" x14ac:dyDescent="0.25">
      <c r="B9" s="10" t="s">
        <v>34</v>
      </c>
      <c r="C9" s="21">
        <v>50.7</v>
      </c>
      <c r="D9" s="26">
        <f>BalançoPatrimonial!C6/(DemostraçãoResultados!C4/360)</f>
        <v>63.325172564342047</v>
      </c>
      <c r="E9" s="26">
        <f>BalançoPatrimonial!F6/(DemostraçãoResultados!F4/360)</f>
        <v>57.142888669950736</v>
      </c>
      <c r="F9" s="21" t="s">
        <v>54</v>
      </c>
    </row>
    <row r="10" spans="2:6" x14ac:dyDescent="0.25">
      <c r="B10" s="10" t="s">
        <v>19</v>
      </c>
      <c r="C10" s="21">
        <v>1.5</v>
      </c>
      <c r="D10" s="26">
        <f>DemostraçãoResultados!C4/BalançoPatrimonial!C11</f>
        <v>1.5</v>
      </c>
      <c r="E10" s="26">
        <f>DemostraçãoResultados!F4/BalançoPatrimonial!F11</f>
        <v>1.6240000000000001</v>
      </c>
      <c r="F10" s="21">
        <v>2</v>
      </c>
    </row>
    <row r="11" spans="2:6" x14ac:dyDescent="0.25">
      <c r="B11" s="10" t="s">
        <v>20</v>
      </c>
      <c r="C11" s="21">
        <v>5.2</v>
      </c>
      <c r="D11" s="26">
        <f>DemostraçãoResultados!C5/BalançoPatrimonial!C7</f>
        <v>4.1240401076698383</v>
      </c>
      <c r="E11" s="26">
        <f>DemostraçãoResultados!F5/BalançoPatrimonial!F7</f>
        <v>5.2867082961641394</v>
      </c>
      <c r="F11" s="21">
        <v>10.199999999999999</v>
      </c>
    </row>
    <row r="12" spans="2:6" x14ac:dyDescent="0.25">
      <c r="B12" s="7" t="s">
        <v>21</v>
      </c>
      <c r="C12" s="21"/>
      <c r="D12" s="26"/>
      <c r="E12" s="26"/>
      <c r="F12" s="21"/>
    </row>
    <row r="13" spans="2:6" x14ac:dyDescent="0.25">
      <c r="B13" s="10" t="s">
        <v>24</v>
      </c>
      <c r="C13" s="12">
        <v>0.27500000000000002</v>
      </c>
      <c r="D13" s="28">
        <f>DemostraçãoResultados!D6</f>
        <v>0.27500000000000002</v>
      </c>
      <c r="E13" s="28">
        <f>DemostraçãoResultados!G6</f>
        <v>0.27014778325123151</v>
      </c>
      <c r="F13" s="12">
        <v>0.26</v>
      </c>
    </row>
    <row r="14" spans="2:6" x14ac:dyDescent="0.25">
      <c r="B14" s="10" t="s">
        <v>23</v>
      </c>
      <c r="C14" s="12" t="s">
        <v>54</v>
      </c>
      <c r="D14" s="28">
        <f>DemostraçãoResultados!D11</f>
        <v>3.018518518518519E-2</v>
      </c>
      <c r="E14" s="28">
        <f>DemostraçãoResultados!G11</f>
        <v>3.0147783251231526E-2</v>
      </c>
      <c r="F14" s="12" t="s">
        <v>54</v>
      </c>
    </row>
    <row r="15" spans="2:6" x14ac:dyDescent="0.25">
      <c r="B15" s="10" t="s">
        <v>22</v>
      </c>
      <c r="C15" s="12">
        <v>1.0999999999999999E-2</v>
      </c>
      <c r="D15" s="28">
        <f>DemostraçãoResultados!D17</f>
        <v>6.3120760345417313E-3</v>
      </c>
      <c r="E15" s="28">
        <f>DemostraçãoResultados!G17</f>
        <v>6.5024630541871921E-3</v>
      </c>
      <c r="F15" s="12">
        <v>1.2E-2</v>
      </c>
    </row>
    <row r="16" spans="2:6" x14ac:dyDescent="0.25">
      <c r="B16" s="10" t="s">
        <v>25</v>
      </c>
      <c r="C16" s="12">
        <v>1.7000000000000001E-2</v>
      </c>
      <c r="D16" s="28">
        <f>DemostraçãoResultados!C17/BalançoPatrimonial!C11</f>
        <v>9.4681140518125973E-3</v>
      </c>
      <c r="E16" s="28">
        <f>DemostraçãoResultados!F17/BalançoPatrimonial!F11</f>
        <v>1.056E-2</v>
      </c>
      <c r="F16" s="12">
        <f>F15*F10</f>
        <v>2.4E-2</v>
      </c>
    </row>
    <row r="17" spans="2:6" x14ac:dyDescent="0.25">
      <c r="B17" s="10" t="s">
        <v>26</v>
      </c>
      <c r="C17" s="12">
        <v>3.1E-2</v>
      </c>
      <c r="D17" s="28">
        <f>DemostraçãoResultados!C17/BalançoPatrimonial!C17</f>
        <v>2.0707557570034632E-2</v>
      </c>
      <c r="E17" s="28">
        <f>DemostraçãoResultados!F17/BalançoPatrimonial!F17</f>
        <v>2.455813953488372E-2</v>
      </c>
      <c r="F17" s="12">
        <v>3.2000000000000001E-2</v>
      </c>
    </row>
    <row r="18" spans="2:6" x14ac:dyDescent="0.25">
      <c r="B18" s="7" t="s">
        <v>27</v>
      </c>
      <c r="C18" s="21"/>
      <c r="D18" s="26"/>
      <c r="E18" s="26"/>
      <c r="F18" s="21"/>
    </row>
    <row r="19" spans="2:6" x14ac:dyDescent="0.25">
      <c r="B19" s="10" t="s">
        <v>28</v>
      </c>
      <c r="C19" s="22">
        <v>0.45800000000000002</v>
      </c>
      <c r="D19" s="29">
        <f>(BalançoPatrimonial!C12+BalançoPatrimonial!C16)/BalançoPatrimonial!C22</f>
        <v>0.5427701205325316</v>
      </c>
      <c r="E19" s="29">
        <f>(BalançoPatrimonial!F12+BalançoPatrimonial!F16)/BalançoPatrimonial!F22</f>
        <v>0.56999999999999995</v>
      </c>
      <c r="F19" s="22">
        <v>0.245</v>
      </c>
    </row>
    <row r="20" spans="2:6" x14ac:dyDescent="0.25">
      <c r="B20" s="10" t="s">
        <v>29</v>
      </c>
      <c r="C20" s="21">
        <f>(C19)/(1-C19)</f>
        <v>0.84501845018450183</v>
      </c>
      <c r="D20" s="26">
        <f>(BalançoPatrimonial!C12+BalançoPatrimonial!C16)/BalançoPatrimonial!C17</f>
        <v>1.1870836638338054</v>
      </c>
      <c r="E20" s="26">
        <f>(BalançoPatrimonial!F12+BalançoPatrimonial!F16)/BalançoPatrimonial!F17</f>
        <v>1.3255813953488371</v>
      </c>
      <c r="F20" s="21">
        <f>(F19)/(1-F19)</f>
        <v>0.32450331125827814</v>
      </c>
    </row>
    <row r="21" spans="2:6" x14ac:dyDescent="0.25">
      <c r="B21" s="10" t="s">
        <v>30</v>
      </c>
      <c r="C21" s="21">
        <v>2.2000000000000002</v>
      </c>
      <c r="D21" s="26">
        <f>DemostraçãoResultados!C11/DemostraçãoResultados!C12</f>
        <v>1.630423493642897</v>
      </c>
      <c r="E21" s="26">
        <f>DemostraçãoResultados!F11/DemostraçãoResultados!F12</f>
        <v>1.6451612903225807</v>
      </c>
      <c r="F21" s="21">
        <v>2.5</v>
      </c>
    </row>
    <row r="23" spans="2:6" x14ac:dyDescent="0.25">
      <c r="D23" s="4"/>
      <c r="E23" s="4"/>
    </row>
  </sheetData>
  <mergeCells count="2">
    <mergeCell ref="C2:E2"/>
    <mergeCell ref="F2:F3"/>
  </mergeCells>
  <printOptions horizontalCentered="1"/>
  <pageMargins left="0.51181102362204722" right="0.51181102362204722" top="1.1811023622047245" bottom="0.78740157480314965" header="0.43307086614173229" footer="0.31496062992125984"/>
  <pageSetup paperSize="9" orientation="portrait" r:id="rId1"/>
  <headerFooter>
    <oddHeader>&amp;C&amp;"-,Negrito"&amp;12INDICADORES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41"/>
  <sheetViews>
    <sheetView workbookViewId="0">
      <selection activeCell="B25" sqref="B25"/>
    </sheetView>
  </sheetViews>
  <sheetFormatPr defaultRowHeight="15" x14ac:dyDescent="0.25"/>
  <cols>
    <col min="2" max="2" width="41.7109375" bestFit="1" customWidth="1"/>
    <col min="3" max="3" width="13.7109375" customWidth="1"/>
    <col min="4" max="5" width="8.7109375" customWidth="1"/>
    <col min="6" max="6" width="13.7109375" customWidth="1"/>
    <col min="7" max="7" width="8.7109375" customWidth="1"/>
  </cols>
  <sheetData>
    <row r="2" spans="2:7" ht="15.75" thickBot="1" x14ac:dyDescent="0.3">
      <c r="B2" s="23" t="s">
        <v>61</v>
      </c>
      <c r="C2" s="24"/>
      <c r="D2" s="24"/>
      <c r="E2" s="24"/>
      <c r="F2" s="24"/>
      <c r="G2" s="24"/>
    </row>
    <row r="3" spans="2:7" ht="3" customHeight="1" x14ac:dyDescent="0.25"/>
    <row r="4" spans="2:7" x14ac:dyDescent="0.25">
      <c r="B4" s="32" t="s">
        <v>59</v>
      </c>
      <c r="C4" s="30">
        <v>2008</v>
      </c>
      <c r="D4" s="30"/>
      <c r="E4" s="31" t="s">
        <v>35</v>
      </c>
      <c r="F4" s="30">
        <v>2009</v>
      </c>
      <c r="G4" s="30"/>
    </row>
    <row r="5" spans="2:7" x14ac:dyDescent="0.25">
      <c r="B5" s="33"/>
      <c r="C5" s="6" t="s">
        <v>33</v>
      </c>
      <c r="D5" s="2" t="s">
        <v>32</v>
      </c>
      <c r="E5" s="31"/>
      <c r="F5" s="6" t="s">
        <v>33</v>
      </c>
      <c r="G5" s="2" t="s">
        <v>32</v>
      </c>
    </row>
    <row r="6" spans="2:7" x14ac:dyDescent="0.25">
      <c r="B6" s="10" t="s">
        <v>0</v>
      </c>
      <c r="C6" s="16">
        <v>4342728</v>
      </c>
      <c r="D6" s="12">
        <v>1</v>
      </c>
      <c r="E6" s="12">
        <v>0.16862027739245922</v>
      </c>
      <c r="F6" s="16">
        <v>5075000</v>
      </c>
      <c r="G6" s="12">
        <v>1</v>
      </c>
    </row>
    <row r="7" spans="2:7" x14ac:dyDescent="0.25">
      <c r="B7" s="10" t="s">
        <v>1</v>
      </c>
      <c r="C7" s="16">
        <v>3148477.8</v>
      </c>
      <c r="D7" s="12">
        <v>0.72499999999999998</v>
      </c>
      <c r="E7" s="12">
        <v>0.17644151723096169</v>
      </c>
      <c r="F7" s="17">
        <v>3704000</v>
      </c>
      <c r="G7" s="12">
        <v>0.72985221674876843</v>
      </c>
    </row>
    <row r="8" spans="2:7" x14ac:dyDescent="0.25">
      <c r="B8" s="7" t="s">
        <v>2</v>
      </c>
      <c r="C8" s="18">
        <v>1194250.2000000002</v>
      </c>
      <c r="D8" s="9">
        <v>0.27500000000000002</v>
      </c>
      <c r="E8" s="9">
        <v>0.14800064509095323</v>
      </c>
      <c r="F8" s="18">
        <v>1371000</v>
      </c>
      <c r="G8" s="9">
        <v>0.27014778325123151</v>
      </c>
    </row>
    <row r="9" spans="2:7" x14ac:dyDescent="0.25">
      <c r="B9" s="10" t="s">
        <v>3</v>
      </c>
      <c r="C9" s="16">
        <v>1063164.1511111113</v>
      </c>
      <c r="D9" s="12">
        <v>0.24481481481481485</v>
      </c>
      <c r="E9" s="12">
        <v>0.14563682261772093</v>
      </c>
      <c r="F9" s="16">
        <v>1218000</v>
      </c>
      <c r="G9" s="12">
        <v>0.24</v>
      </c>
    </row>
    <row r="10" spans="2:7" x14ac:dyDescent="0.25">
      <c r="B10" s="19" t="s">
        <v>47</v>
      </c>
      <c r="C10" s="20">
        <v>555164.15111111128</v>
      </c>
      <c r="D10" s="12">
        <v>0.12783765207287015</v>
      </c>
      <c r="E10" s="12">
        <v>0.17082487891028864</v>
      </c>
      <c r="F10" s="20">
        <v>650000</v>
      </c>
      <c r="G10" s="12">
        <v>0.12807881773399016</v>
      </c>
    </row>
    <row r="11" spans="2:7" x14ac:dyDescent="0.25">
      <c r="B11" s="19" t="s">
        <v>48</v>
      </c>
      <c r="C11" s="20">
        <v>356000</v>
      </c>
      <c r="D11" s="12">
        <v>8.1976121921520304E-2</v>
      </c>
      <c r="E11" s="12">
        <v>0.1685393258426966</v>
      </c>
      <c r="F11" s="20">
        <v>416000</v>
      </c>
      <c r="G11" s="12">
        <v>8.1970443349753688E-2</v>
      </c>
    </row>
    <row r="12" spans="2:7" x14ac:dyDescent="0.25">
      <c r="B12" s="19" t="s">
        <v>49</v>
      </c>
      <c r="C12" s="20">
        <v>152000</v>
      </c>
      <c r="D12" s="12">
        <v>3.5001040820424399E-2</v>
      </c>
      <c r="E12" s="12">
        <v>0</v>
      </c>
      <c r="F12" s="20">
        <v>152000</v>
      </c>
      <c r="G12" s="12">
        <v>2.9950738916256159E-2</v>
      </c>
    </row>
    <row r="13" spans="2:7" x14ac:dyDescent="0.25">
      <c r="B13" s="7" t="s">
        <v>4</v>
      </c>
      <c r="C13" s="18">
        <v>152800</v>
      </c>
      <c r="D13" s="9">
        <v>3.5185256824742418E-2</v>
      </c>
      <c r="E13" s="9">
        <v>1.3089005235602524E-3</v>
      </c>
      <c r="F13" s="18">
        <v>153000</v>
      </c>
      <c r="G13" s="9">
        <v>3.0147783251231526E-2</v>
      </c>
    </row>
    <row r="14" spans="2:7" x14ac:dyDescent="0.25">
      <c r="B14" s="10" t="s">
        <v>5</v>
      </c>
      <c r="C14" s="16">
        <v>80400</v>
      </c>
      <c r="D14" s="12">
        <v>1.8513708433961325E-2</v>
      </c>
      <c r="E14" s="12">
        <v>0.15671641791044766</v>
      </c>
      <c r="F14" s="16">
        <v>93000</v>
      </c>
      <c r="G14" s="12">
        <v>1.8325123152709361E-2</v>
      </c>
    </row>
    <row r="15" spans="2:7" x14ac:dyDescent="0.25">
      <c r="B15" s="7" t="s">
        <v>6</v>
      </c>
      <c r="C15" s="18">
        <v>72400</v>
      </c>
      <c r="D15" s="9">
        <v>1.6671548390781093E-2</v>
      </c>
      <c r="E15" s="9">
        <v>-0.17127071823204421</v>
      </c>
      <c r="F15" s="18">
        <v>60000</v>
      </c>
      <c r="G15" s="9">
        <v>1.1822660098522168E-2</v>
      </c>
    </row>
    <row r="16" spans="2:7" x14ac:dyDescent="0.25">
      <c r="B16" s="14" t="s">
        <v>50</v>
      </c>
      <c r="C16" s="16">
        <v>28960</v>
      </c>
      <c r="D16" s="12">
        <v>6.6686193563124377E-3</v>
      </c>
      <c r="E16" s="12">
        <v>-0.17127071823204421</v>
      </c>
      <c r="F16" s="16">
        <v>24000</v>
      </c>
      <c r="G16" s="12">
        <v>4.7290640394088666E-3</v>
      </c>
    </row>
    <row r="17" spans="2:7" x14ac:dyDescent="0.25">
      <c r="B17" s="7" t="s">
        <v>7</v>
      </c>
      <c r="C17" s="18">
        <v>43440</v>
      </c>
      <c r="D17" s="9">
        <v>1.0002929034468656E-2</v>
      </c>
      <c r="E17" s="9">
        <v>-0.17127071823204421</v>
      </c>
      <c r="F17" s="18">
        <v>36000</v>
      </c>
      <c r="G17" s="9">
        <v>7.0935960591133008E-3</v>
      </c>
    </row>
    <row r="18" spans="2:7" ht="7.5" customHeight="1" x14ac:dyDescent="0.25"/>
    <row r="19" spans="2:7" ht="15.75" thickBot="1" x14ac:dyDescent="0.3">
      <c r="B19" s="25" t="s">
        <v>60</v>
      </c>
      <c r="C19" s="24"/>
      <c r="D19" s="24"/>
      <c r="E19" s="24"/>
      <c r="F19" s="24"/>
      <c r="G19" s="24"/>
    </row>
    <row r="20" spans="2:7" ht="3" customHeight="1" x14ac:dyDescent="0.25"/>
    <row r="21" spans="2:7" x14ac:dyDescent="0.25">
      <c r="B21" s="32" t="s">
        <v>59</v>
      </c>
      <c r="C21" s="30">
        <v>2008</v>
      </c>
      <c r="D21" s="30"/>
      <c r="E21" s="31" t="s">
        <v>35</v>
      </c>
      <c r="F21" s="30">
        <v>2009</v>
      </c>
      <c r="G21" s="30"/>
    </row>
    <row r="22" spans="2:7" x14ac:dyDescent="0.25">
      <c r="B22" s="33"/>
      <c r="C22" s="6" t="s">
        <v>33</v>
      </c>
      <c r="D22" s="6" t="s">
        <v>32</v>
      </c>
      <c r="E22" s="34"/>
      <c r="F22" s="6" t="s">
        <v>33</v>
      </c>
      <c r="G22" s="6" t="s">
        <v>32</v>
      </c>
    </row>
    <row r="23" spans="2:7" x14ac:dyDescent="0.25">
      <c r="B23" s="7" t="s">
        <v>9</v>
      </c>
      <c r="C23" s="8">
        <v>1551445</v>
      </c>
      <c r="D23" s="9">
        <v>0.53587687278595386</v>
      </c>
      <c r="E23" s="9">
        <v>-1.3061371817885914E-2</v>
      </c>
      <c r="F23" s="8">
        <v>1531181</v>
      </c>
      <c r="G23" s="9">
        <v>0.48997792000000001</v>
      </c>
    </row>
    <row r="24" spans="2:7" x14ac:dyDescent="0.25">
      <c r="B24" s="10" t="s">
        <v>37</v>
      </c>
      <c r="C24" s="11">
        <v>24100</v>
      </c>
      <c r="D24" s="12">
        <v>8.3242606951206711E-3</v>
      </c>
      <c r="E24" s="12">
        <v>3.7344398340249052E-2</v>
      </c>
      <c r="F24" s="11">
        <v>25000</v>
      </c>
      <c r="G24" s="12">
        <v>8.0000000000000002E-3</v>
      </c>
    </row>
    <row r="25" spans="2:7" x14ac:dyDescent="0.25">
      <c r="B25" s="10" t="s">
        <v>38</v>
      </c>
      <c r="C25" s="11">
        <v>763900</v>
      </c>
      <c r="D25" s="12">
        <v>0.26385488568475851</v>
      </c>
      <c r="E25" s="12">
        <v>5.4530697735305722E-2</v>
      </c>
      <c r="F25" s="11">
        <v>805556</v>
      </c>
      <c r="G25" s="12">
        <v>0.25777791999999999</v>
      </c>
    </row>
    <row r="26" spans="2:7" x14ac:dyDescent="0.25">
      <c r="B26" s="10" t="s">
        <v>8</v>
      </c>
      <c r="C26" s="11">
        <v>763445</v>
      </c>
      <c r="D26" s="12">
        <v>0.2636977264060747</v>
      </c>
      <c r="E26" s="12">
        <v>-8.2284905919876361E-2</v>
      </c>
      <c r="F26" s="11">
        <v>700625</v>
      </c>
      <c r="G26" s="12">
        <v>0.22420000000000001</v>
      </c>
    </row>
    <row r="27" spans="2:7" x14ac:dyDescent="0.25">
      <c r="B27" s="7" t="s">
        <v>39</v>
      </c>
      <c r="C27" s="8">
        <v>1343707</v>
      </c>
      <c r="D27" s="9">
        <v>0.46412312721404608</v>
      </c>
      <c r="E27" s="9">
        <v>0.18613581681125413</v>
      </c>
      <c r="F27" s="8">
        <v>1593819</v>
      </c>
      <c r="G27" s="9">
        <v>0.51002208000000004</v>
      </c>
    </row>
    <row r="28" spans="2:7" x14ac:dyDescent="0.25">
      <c r="B28" s="10" t="s">
        <v>40</v>
      </c>
      <c r="C28" s="11">
        <v>1691707</v>
      </c>
      <c r="D28" s="12">
        <v>0.58432407003155618</v>
      </c>
      <c r="E28" s="12">
        <v>0.23769600764198517</v>
      </c>
      <c r="F28" s="11">
        <v>2093819</v>
      </c>
      <c r="G28" s="12">
        <v>0.67002207999999996</v>
      </c>
    </row>
    <row r="29" spans="2:7" x14ac:dyDescent="0.25">
      <c r="B29" s="10" t="s">
        <v>41</v>
      </c>
      <c r="C29" s="13">
        <v>-348000</v>
      </c>
      <c r="D29" s="12">
        <v>-0.12020094281751011</v>
      </c>
      <c r="E29" s="12">
        <v>0.43678160919540221</v>
      </c>
      <c r="F29" s="13">
        <v>-500000</v>
      </c>
      <c r="G29" s="12">
        <v>-0.16</v>
      </c>
    </row>
    <row r="30" spans="2:7" x14ac:dyDescent="0.25">
      <c r="B30" s="7" t="s">
        <v>10</v>
      </c>
      <c r="C30" s="8">
        <v>2895152</v>
      </c>
      <c r="D30" s="9">
        <v>1</v>
      </c>
      <c r="E30" s="9">
        <v>7.9390650300916743E-2</v>
      </c>
      <c r="F30" s="8">
        <v>3125000</v>
      </c>
      <c r="G30" s="9">
        <v>1</v>
      </c>
    </row>
    <row r="31" spans="2:7" x14ac:dyDescent="0.25">
      <c r="B31" s="7" t="s">
        <v>13</v>
      </c>
      <c r="C31" s="8">
        <v>871402</v>
      </c>
      <c r="D31" s="9">
        <v>0.30098661486512623</v>
      </c>
      <c r="E31" s="9">
        <v>-0.29309319923525534</v>
      </c>
      <c r="F31" s="8">
        <v>616000</v>
      </c>
      <c r="G31" s="9">
        <v>0.19711999999999999</v>
      </c>
    </row>
    <row r="32" spans="2:7" x14ac:dyDescent="0.25">
      <c r="B32" s="10" t="s">
        <v>11</v>
      </c>
      <c r="C32" s="11">
        <v>400500</v>
      </c>
      <c r="D32" s="12">
        <v>0.13833470574256551</v>
      </c>
      <c r="E32" s="12">
        <v>-0.42571785268414486</v>
      </c>
      <c r="F32" s="11">
        <v>230000</v>
      </c>
      <c r="G32" s="12">
        <v>7.3599999999999999E-2</v>
      </c>
    </row>
    <row r="33" spans="2:7" x14ac:dyDescent="0.25">
      <c r="B33" s="10" t="s">
        <v>43</v>
      </c>
      <c r="C33" s="11">
        <v>370000</v>
      </c>
      <c r="D33" s="12">
        <v>0.12779985299562854</v>
      </c>
      <c r="E33" s="12">
        <v>-0.1594594594594595</v>
      </c>
      <c r="F33" s="11">
        <v>311000</v>
      </c>
      <c r="G33" s="12">
        <v>9.9519999999999997E-2</v>
      </c>
    </row>
    <row r="34" spans="2:7" x14ac:dyDescent="0.25">
      <c r="B34" s="10" t="s">
        <v>42</v>
      </c>
      <c r="C34" s="11">
        <v>100902</v>
      </c>
      <c r="D34" s="12">
        <v>3.4852056126932193E-2</v>
      </c>
      <c r="E34" s="12">
        <v>-0.2567045251828507</v>
      </c>
      <c r="F34" s="11">
        <v>75000</v>
      </c>
      <c r="G34" s="12">
        <v>2.4E-2</v>
      </c>
    </row>
    <row r="35" spans="2:7" x14ac:dyDescent="0.25">
      <c r="B35" s="7" t="s">
        <v>36</v>
      </c>
      <c r="C35" s="8">
        <v>700000</v>
      </c>
      <c r="D35" s="9">
        <v>0.24178350566740536</v>
      </c>
      <c r="E35" s="9">
        <v>0.66464285714285709</v>
      </c>
      <c r="F35" s="8">
        <v>1165250</v>
      </c>
      <c r="G35" s="9">
        <v>0.37287999999999999</v>
      </c>
    </row>
    <row r="36" spans="2:7" x14ac:dyDescent="0.25">
      <c r="B36" s="7" t="s">
        <v>15</v>
      </c>
      <c r="C36" s="8">
        <v>1323750</v>
      </c>
      <c r="D36" s="9">
        <v>0.45722987946746835</v>
      </c>
      <c r="E36" s="9">
        <v>1.5108593012275628E-2</v>
      </c>
      <c r="F36" s="8">
        <v>1343750</v>
      </c>
      <c r="G36" s="9">
        <v>0.43</v>
      </c>
    </row>
    <row r="37" spans="2:7" x14ac:dyDescent="0.25">
      <c r="B37" s="14" t="s">
        <v>44</v>
      </c>
      <c r="C37" s="15">
        <v>50000</v>
      </c>
      <c r="D37" s="12">
        <v>1.7270250404814669E-2</v>
      </c>
      <c r="E37" s="12">
        <v>0</v>
      </c>
      <c r="F37" s="15">
        <v>50000</v>
      </c>
      <c r="G37" s="12">
        <v>1.6E-2</v>
      </c>
    </row>
    <row r="38" spans="2:7" x14ac:dyDescent="0.25">
      <c r="B38" s="14" t="s">
        <v>45</v>
      </c>
      <c r="C38" s="15">
        <v>400000</v>
      </c>
      <c r="D38" s="12">
        <v>0.13816200323851735</v>
      </c>
      <c r="E38" s="12">
        <v>0</v>
      </c>
      <c r="F38" s="15">
        <v>400000</v>
      </c>
      <c r="G38" s="12">
        <v>0.128</v>
      </c>
    </row>
    <row r="39" spans="2:7" x14ac:dyDescent="0.25">
      <c r="B39" s="10" t="s">
        <v>46</v>
      </c>
      <c r="C39" s="15">
        <v>593750</v>
      </c>
      <c r="D39" s="12">
        <v>0.20508422355717421</v>
      </c>
      <c r="E39" s="12">
        <v>0</v>
      </c>
      <c r="F39" s="15">
        <v>593750</v>
      </c>
      <c r="G39" s="12">
        <v>0.19</v>
      </c>
    </row>
    <row r="40" spans="2:7" x14ac:dyDescent="0.25">
      <c r="B40" s="10" t="s">
        <v>12</v>
      </c>
      <c r="C40" s="15">
        <v>280000</v>
      </c>
      <c r="D40" s="12">
        <v>9.6713402266962151E-2</v>
      </c>
      <c r="E40" s="12">
        <v>7.1428571428571397E-2</v>
      </c>
      <c r="F40" s="15">
        <v>300000</v>
      </c>
      <c r="G40" s="12">
        <v>9.6000000000000002E-2</v>
      </c>
    </row>
    <row r="41" spans="2:7" x14ac:dyDescent="0.25">
      <c r="B41" s="7" t="s">
        <v>14</v>
      </c>
      <c r="C41" s="8">
        <v>2895152</v>
      </c>
      <c r="D41" s="9">
        <v>1</v>
      </c>
      <c r="E41" s="9">
        <v>7.9390650300916743E-2</v>
      </c>
      <c r="F41" s="8">
        <v>3125000</v>
      </c>
      <c r="G41" s="9">
        <v>1</v>
      </c>
    </row>
  </sheetData>
  <mergeCells count="8">
    <mergeCell ref="B4:B5"/>
    <mergeCell ref="C4:D4"/>
    <mergeCell ref="E4:E5"/>
    <mergeCell ref="F4:G4"/>
    <mergeCell ref="B21:B22"/>
    <mergeCell ref="C21:D21"/>
    <mergeCell ref="E21:E22"/>
    <mergeCell ref="F21:G21"/>
  </mergeCells>
  <printOptions horizontalCentered="1"/>
  <pageMargins left="0.23622047244094491" right="0.23622047244094491" top="1.18" bottom="0.78740157480314965" header="0.43" footer="0.31496062992125984"/>
  <pageSetup paperSize="9" orientation="portrait" r:id="rId1"/>
  <headerFooter>
    <oddHeader>&amp;C&amp;"-,Negrito"&amp;12DEMONSTRAÇÕES FINANCEIRAS PADRONIZADAS
&amp;"-,Regular"&amp;11Baseadas no Estudo de Caso do Capítulo 2 do Gitman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DemostraçãoResultados</vt:lpstr>
      <vt:lpstr>BalançoPatrimonial</vt:lpstr>
      <vt:lpstr>Indicadores</vt:lpstr>
      <vt:lpstr>Impressão</vt:lpstr>
      <vt:lpstr>Impressão!Area_de_impressao</vt:lpstr>
      <vt:lpstr>Indicadores!Area_de_impressao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 Faculdades COC</dc:creator>
  <cp:lastModifiedBy>Matheus Silveira Franco</cp:lastModifiedBy>
  <cp:lastPrinted>2011-03-29T12:45:34Z</cp:lastPrinted>
  <dcterms:created xsi:type="dcterms:W3CDTF">2011-03-15T14:04:39Z</dcterms:created>
  <dcterms:modified xsi:type="dcterms:W3CDTF">2018-06-21T23:36:46Z</dcterms:modified>
</cp:coreProperties>
</file>