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 Mendonca\Documents\ESALQ\Ensino\Disciplinas\Graduação\Hidrologia e Drenagem\Aulas\Aula 4\"/>
    </mc:Choice>
  </mc:AlternateContent>
  <bookViews>
    <workbookView xWindow="0" yWindow="0" windowWidth="11220" windowHeight="441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40" i="1"/>
  <c r="G48" i="1"/>
  <c r="G44" i="1"/>
  <c r="F68" i="1"/>
  <c r="G68" i="1" s="1"/>
  <c r="F63" i="1"/>
  <c r="G63" i="1" s="1"/>
  <c r="F58" i="1"/>
  <c r="G58" i="1" s="1"/>
  <c r="F53" i="1"/>
  <c r="F48" i="1"/>
  <c r="F44" i="1"/>
  <c r="F71" i="1"/>
  <c r="G71" i="1" s="1"/>
  <c r="H71" i="1" s="1"/>
  <c r="F70" i="1"/>
  <c r="G70" i="1" s="1"/>
  <c r="F66" i="1"/>
  <c r="G66" i="1" s="1"/>
  <c r="H66" i="1" s="1"/>
  <c r="F65" i="1"/>
  <c r="G65" i="1" s="1"/>
  <c r="F61" i="1"/>
  <c r="G61" i="1" s="1"/>
  <c r="H61" i="1" s="1"/>
  <c r="F60" i="1"/>
  <c r="G60" i="1" s="1"/>
  <c r="F56" i="1"/>
  <c r="G56" i="1" s="1"/>
  <c r="H56" i="1" s="1"/>
  <c r="F55" i="1"/>
  <c r="G55" i="1" s="1"/>
  <c r="F51" i="1"/>
  <c r="G51" i="1" s="1"/>
  <c r="H51" i="1" s="1"/>
  <c r="F50" i="1"/>
  <c r="G50" i="1" s="1"/>
  <c r="H50" i="1" s="1"/>
  <c r="F46" i="1"/>
  <c r="G46" i="1" s="1"/>
  <c r="F42" i="1"/>
  <c r="G42" i="1" s="1"/>
  <c r="H42" i="1" s="1"/>
  <c r="F33" i="1"/>
  <c r="G33" i="1" s="1"/>
  <c r="H33" i="1" s="1"/>
  <c r="F32" i="1"/>
  <c r="G32" i="1" s="1"/>
  <c r="F31" i="1"/>
  <c r="G31" i="1" s="1"/>
  <c r="H31" i="1" s="1"/>
  <c r="F29" i="1"/>
  <c r="G29" i="1" s="1"/>
  <c r="H29" i="1" s="1"/>
  <c r="F28" i="1"/>
  <c r="G28" i="1" s="1"/>
  <c r="F27" i="1"/>
  <c r="G27" i="1" s="1"/>
  <c r="H27" i="1" s="1"/>
  <c r="F25" i="1"/>
  <c r="G25" i="1" s="1"/>
  <c r="H25" i="1" s="1"/>
  <c r="F21" i="1"/>
  <c r="G21" i="1" s="1"/>
  <c r="H21" i="1" s="1"/>
  <c r="F17" i="1"/>
  <c r="G17" i="1" s="1"/>
  <c r="H17" i="1" s="1"/>
  <c r="F59" i="1"/>
  <c r="G59" i="1" s="1"/>
  <c r="F54" i="1"/>
  <c r="G54" i="1" s="1"/>
  <c r="F24" i="1"/>
  <c r="G24" i="1" s="1"/>
  <c r="F23" i="1"/>
  <c r="G23" i="1" s="1"/>
  <c r="H23" i="1" s="1"/>
  <c r="H70" i="1" l="1"/>
  <c r="H65" i="1"/>
  <c r="H60" i="1"/>
  <c r="H55" i="1"/>
  <c r="H46" i="1"/>
  <c r="G34" i="1"/>
  <c r="H34" i="1" s="1"/>
  <c r="H32" i="1"/>
  <c r="G30" i="1"/>
  <c r="H30" i="1" s="1"/>
  <c r="H28" i="1"/>
  <c r="G26" i="1"/>
  <c r="J23" i="1" s="1"/>
  <c r="L23" i="1" s="1"/>
  <c r="H54" i="1"/>
  <c r="H59" i="1"/>
  <c r="H24" i="1"/>
  <c r="J27" i="1" l="1"/>
  <c r="L27" i="1" s="1"/>
  <c r="H26" i="1"/>
  <c r="F10" i="1" l="1"/>
  <c r="G10" i="1" s="1"/>
  <c r="F64" i="1" l="1"/>
  <c r="G64" i="1" s="1"/>
  <c r="H64" i="1" s="1"/>
  <c r="F69" i="1"/>
  <c r="G69" i="1" s="1"/>
  <c r="H69" i="1" s="1"/>
  <c r="F49" i="1"/>
  <c r="G49" i="1" s="1"/>
  <c r="H49" i="1" s="1"/>
  <c r="F45" i="1"/>
  <c r="G45" i="1" s="1"/>
  <c r="H45" i="1" s="1"/>
  <c r="F41" i="1"/>
  <c r="G41" i="1" s="1"/>
  <c r="H41" i="1" s="1"/>
  <c r="F40" i="1"/>
  <c r="F20" i="1"/>
  <c r="G20" i="1" s="1"/>
  <c r="F19" i="1"/>
  <c r="G19" i="1" s="1"/>
  <c r="H19" i="1" s="1"/>
  <c r="F16" i="1"/>
  <c r="G16" i="1" s="1"/>
  <c r="F15" i="1"/>
  <c r="G15" i="1" s="1"/>
  <c r="F13" i="1"/>
  <c r="G13" i="1" s="1"/>
  <c r="H13" i="1" s="1"/>
  <c r="F12" i="1"/>
  <c r="G12" i="1" s="1"/>
  <c r="H12" i="1" s="1"/>
  <c r="H10" i="1"/>
  <c r="F9" i="1"/>
  <c r="G9" i="1" s="1"/>
  <c r="H20" i="1" l="1"/>
  <c r="G22" i="1"/>
  <c r="J19" i="1" s="1"/>
  <c r="L19" i="1" s="1"/>
  <c r="H40" i="1"/>
  <c r="G43" i="1"/>
  <c r="H16" i="1"/>
  <c r="G18" i="1"/>
  <c r="H18" i="1" s="1"/>
  <c r="H15" i="1"/>
  <c r="H9" i="1"/>
  <c r="G14" i="1"/>
  <c r="G47" i="1" l="1"/>
  <c r="H47" i="1" s="1"/>
  <c r="G57" i="1"/>
  <c r="H57" i="1" s="1"/>
  <c r="G11" i="1"/>
  <c r="H11" i="1" s="1"/>
  <c r="H44" i="1"/>
  <c r="H22" i="1"/>
  <c r="J31" i="1"/>
  <c r="L31" i="1" s="1"/>
  <c r="J12" i="1"/>
  <c r="L12" i="1" s="1"/>
  <c r="H14" i="1"/>
  <c r="J15" i="1"/>
  <c r="L15" i="1" s="1"/>
  <c r="J40" i="1"/>
  <c r="L40" i="1" s="1"/>
  <c r="H43" i="1"/>
  <c r="G52" i="1" l="1"/>
  <c r="H53" i="1"/>
  <c r="J9" i="1"/>
  <c r="L9" i="1" s="1"/>
  <c r="J44" i="1"/>
  <c r="L44" i="1" s="1"/>
  <c r="H48" i="1" l="1"/>
  <c r="H63" i="1"/>
  <c r="G67" i="1"/>
  <c r="H67" i="1" s="1"/>
  <c r="G62" i="1"/>
  <c r="H62" i="1" s="1"/>
  <c r="J53" i="1"/>
  <c r="L53" i="1" s="1"/>
  <c r="J48" i="1"/>
  <c r="L48" i="1" s="1"/>
  <c r="H52" i="1"/>
  <c r="G72" i="1" l="1"/>
  <c r="H72" i="1" s="1"/>
  <c r="H58" i="1"/>
  <c r="J63" i="1"/>
  <c r="L63" i="1" s="1"/>
  <c r="H68" i="1" l="1"/>
  <c r="J58" i="1"/>
  <c r="L58" i="1" s="1"/>
  <c r="J68" i="1"/>
  <c r="L68" i="1" s="1"/>
</calcChain>
</file>

<file path=xl/sharedStrings.xml><?xml version="1.0" encoding="utf-8"?>
<sst xmlns="http://schemas.openxmlformats.org/spreadsheetml/2006/main" count="95" uniqueCount="29">
  <si>
    <t>LEB1440 - Hidrologia e Drenagem</t>
  </si>
  <si>
    <t>Dados</t>
  </si>
  <si>
    <t>Ac (ha)</t>
  </si>
  <si>
    <t>Trecho</t>
  </si>
  <si>
    <t>L (m)</t>
  </si>
  <si>
    <t>K</t>
  </si>
  <si>
    <t>I (%)</t>
  </si>
  <si>
    <t>V (m/s)</t>
  </si>
  <si>
    <t>C</t>
  </si>
  <si>
    <r>
      <t>Qp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</si>
  <si>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i (mm/h)</t>
  </si>
  <si>
    <t>tp (s)</t>
  </si>
  <si>
    <t xml:space="preserve">Total: </t>
  </si>
  <si>
    <t xml:space="preserve">K = </t>
  </si>
  <si>
    <t xml:space="preserve">a = </t>
  </si>
  <si>
    <t xml:space="preserve">b = </t>
  </si>
  <si>
    <t xml:space="preserve">c = </t>
  </si>
  <si>
    <t>Equação IDF</t>
  </si>
  <si>
    <t xml:space="preserve">T (anos) = </t>
  </si>
  <si>
    <t>tp (min)</t>
  </si>
  <si>
    <t>Aula 4 - Exercício 5</t>
  </si>
  <si>
    <t>Método das 7 Trajetórias - Pontos X e S</t>
  </si>
  <si>
    <t>Ponto X</t>
  </si>
  <si>
    <t>Trajetória</t>
  </si>
  <si>
    <t>Ponto S</t>
  </si>
  <si>
    <t>Mata</t>
  </si>
  <si>
    <t>Cultura</t>
  </si>
  <si>
    <t>Pastagem</t>
  </si>
  <si>
    <t>Várzea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</si>
</sst>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Font="1" applyAlignment="1"/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Alignment="1"/>
    <xf numFmtId="0" fontId="0" fillId="0" borderId="0" xfId="0" applyFont="1" applyBorder="1" applyAlignment="1"/>
    <xf numFmtId="2" fontId="0" fillId="0" borderId="2" xfId="0" quotePrefix="1" applyNumberForma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tabSelected="1" topLeftCell="A22" zoomScale="145" zoomScaleNormal="145" workbookViewId="0">
      <selection activeCell="K31" sqref="K31"/>
    </sheetView>
  </sheetViews>
  <sheetFormatPr defaultRowHeight="15" x14ac:dyDescent="0.25"/>
  <cols>
    <col min="1" max="1" width="9.140625" style="2"/>
    <col min="2" max="2" width="13" customWidth="1"/>
    <col min="3" max="3" width="11.7109375" customWidth="1"/>
    <col min="4" max="4" width="7" bestFit="1" customWidth="1"/>
    <col min="5" max="5" width="7.5703125" customWidth="1"/>
    <col min="6" max="6" width="10" customWidth="1"/>
    <col min="7" max="7" width="10.42578125" customWidth="1"/>
    <col min="8" max="8" width="10.85546875" customWidth="1"/>
    <col min="9" max="9" width="9" customWidth="1"/>
    <col min="10" max="10" width="7.28515625" customWidth="1"/>
    <col min="11" max="11" width="8.85546875" bestFit="1" customWidth="1"/>
    <col min="12" max="12" width="10.140625" customWidth="1"/>
    <col min="13" max="13" width="12.42578125" bestFit="1" customWidth="1"/>
  </cols>
  <sheetData>
    <row r="1" spans="1:12" x14ac:dyDescent="0.25">
      <c r="A1" s="1" t="s">
        <v>0</v>
      </c>
    </row>
    <row r="2" spans="1:12" x14ac:dyDescent="0.25">
      <c r="A2" s="1" t="s">
        <v>20</v>
      </c>
      <c r="G2" s="42" t="s">
        <v>17</v>
      </c>
      <c r="H2" s="42"/>
      <c r="I2" s="23"/>
    </row>
    <row r="3" spans="1:12" x14ac:dyDescent="0.25">
      <c r="A3" s="1" t="s">
        <v>21</v>
      </c>
      <c r="G3" s="17" t="s">
        <v>13</v>
      </c>
      <c r="H3" s="4">
        <v>1996.548</v>
      </c>
      <c r="I3" s="4"/>
    </row>
    <row r="4" spans="1:12" x14ac:dyDescent="0.25">
      <c r="A4" s="1"/>
      <c r="G4" s="17" t="s">
        <v>14</v>
      </c>
      <c r="H4" s="4">
        <v>0.13800000000000001</v>
      </c>
      <c r="I4" s="4"/>
    </row>
    <row r="5" spans="1:12" x14ac:dyDescent="0.25">
      <c r="A5"/>
      <c r="G5" s="17" t="s">
        <v>15</v>
      </c>
      <c r="H5" s="4">
        <v>22.864000000000001</v>
      </c>
      <c r="I5" s="4"/>
    </row>
    <row r="6" spans="1:12" x14ac:dyDescent="0.25">
      <c r="A6" s="1" t="s">
        <v>1</v>
      </c>
      <c r="G6" s="17" t="s">
        <v>16</v>
      </c>
      <c r="H6" s="4">
        <v>0.82799999999999996</v>
      </c>
      <c r="I6" s="4"/>
    </row>
    <row r="7" spans="1:12" x14ac:dyDescent="0.25">
      <c r="A7" s="1" t="s">
        <v>22</v>
      </c>
      <c r="B7" s="17" t="s">
        <v>18</v>
      </c>
      <c r="C7" s="4">
        <v>100</v>
      </c>
      <c r="J7" s="2"/>
    </row>
    <row r="8" spans="1:12" ht="17.25" x14ac:dyDescent="0.25">
      <c r="A8" s="8" t="s">
        <v>23</v>
      </c>
      <c r="B8" s="9" t="s">
        <v>3</v>
      </c>
      <c r="C8" s="9" t="s">
        <v>4</v>
      </c>
      <c r="D8" s="9" t="s">
        <v>6</v>
      </c>
      <c r="E8" s="9" t="s">
        <v>5</v>
      </c>
      <c r="F8" s="9" t="s">
        <v>7</v>
      </c>
      <c r="G8" s="9" t="s">
        <v>11</v>
      </c>
      <c r="H8" s="9" t="s">
        <v>19</v>
      </c>
      <c r="I8" s="9" t="s">
        <v>8</v>
      </c>
      <c r="J8" s="9" t="s">
        <v>10</v>
      </c>
      <c r="K8" s="9" t="s">
        <v>2</v>
      </c>
      <c r="L8" s="9" t="s">
        <v>9</v>
      </c>
    </row>
    <row r="9" spans="1:12" x14ac:dyDescent="0.25">
      <c r="A9" s="39">
        <v>1</v>
      </c>
      <c r="B9" s="6" t="s">
        <v>25</v>
      </c>
      <c r="C9" s="44">
        <v>233.94800000000001</v>
      </c>
      <c r="D9" s="5">
        <v>2.6</v>
      </c>
      <c r="E9" s="5">
        <v>0.08</v>
      </c>
      <c r="F9" s="18">
        <f>IF(E9="","",IF(D9="","",E9*SQRT(D9)))</f>
        <v>0.12899612397277679</v>
      </c>
      <c r="G9" s="20">
        <f>IF(C9="","",IF(F9="","",C9/F9))</f>
        <v>1813.6048804797588</v>
      </c>
      <c r="H9" s="20">
        <f t="shared" ref="H9:H22" si="0">G9/60</f>
        <v>30.22674800799598</v>
      </c>
      <c r="I9" s="16"/>
      <c r="J9" s="16">
        <f>IF(G11="","",$H$3*$C$7^$H$4/(G11/60+$H$5)^$H$6)</f>
        <v>105.63374904041719</v>
      </c>
      <c r="K9" s="10"/>
      <c r="L9" s="22" t="str">
        <f>IF(I9="","",IF(J9="","",IF(K9="","",I9*J9*K9/360)))</f>
        <v/>
      </c>
    </row>
    <row r="10" spans="1:12" x14ac:dyDescent="0.25">
      <c r="A10" s="40"/>
      <c r="B10" s="13" t="s">
        <v>26</v>
      </c>
      <c r="C10" s="45">
        <v>604</v>
      </c>
      <c r="D10" s="13">
        <v>2.9</v>
      </c>
      <c r="E10" s="13">
        <v>0.27</v>
      </c>
      <c r="F10" s="19">
        <f>IF(E10="","",IF(D10="","",E10*SQRT(D10)))</f>
        <v>0.45979343188001282</v>
      </c>
      <c r="G10" s="21">
        <f>IF(C10="","",IF(F10="","",C10/F10))</f>
        <v>1313.6333799514109</v>
      </c>
      <c r="H10" s="21">
        <f t="shared" si="0"/>
        <v>21.89388966585685</v>
      </c>
      <c r="I10" s="12"/>
      <c r="J10" s="29"/>
      <c r="K10" s="12"/>
      <c r="L10" s="14"/>
    </row>
    <row r="11" spans="1:12" x14ac:dyDescent="0.25">
      <c r="A11" s="41"/>
      <c r="B11" s="7"/>
      <c r="C11" s="46"/>
      <c r="D11" s="7"/>
      <c r="E11" s="7"/>
      <c r="F11" s="25" t="s">
        <v>12</v>
      </c>
      <c r="G11" s="24">
        <f>IF(G10="","",SUM(G9:G10))</f>
        <v>3127.2382604311697</v>
      </c>
      <c r="H11" s="24">
        <f t="shared" si="0"/>
        <v>52.120637673852826</v>
      </c>
      <c r="I11" s="11"/>
      <c r="J11" s="30"/>
      <c r="K11" s="11"/>
      <c r="L11" s="15"/>
    </row>
    <row r="12" spans="1:12" x14ac:dyDescent="0.25">
      <c r="A12" s="39">
        <v>2</v>
      </c>
      <c r="B12" s="6" t="s">
        <v>27</v>
      </c>
      <c r="C12" s="44">
        <v>616.94989999999996</v>
      </c>
      <c r="D12" s="5">
        <v>4.9000000000000004</v>
      </c>
      <c r="E12" s="5">
        <v>0.21</v>
      </c>
      <c r="F12" s="18">
        <f>IF(E12="","",IF(D12="","",E12*SQRT(D12)))</f>
        <v>0.46485481604475176</v>
      </c>
      <c r="G12" s="20">
        <f>IF(C12="","",IF(F12="","",C12/F12))</f>
        <v>1327.1883579681057</v>
      </c>
      <c r="H12" s="20">
        <f t="shared" si="0"/>
        <v>22.119805966135097</v>
      </c>
      <c r="I12" s="16"/>
      <c r="J12" s="16">
        <f>IF(G14="","",$H$3*$C$7^$H$4/(G14/60+$H$5)^$H$6)</f>
        <v>146.04978837386304</v>
      </c>
      <c r="K12" s="10"/>
      <c r="L12" s="22" t="str">
        <f>IF(I12="","",IF(J12="","",IF(K12="","",I12*J12*K12/360)))</f>
        <v/>
      </c>
    </row>
    <row r="13" spans="1:12" x14ac:dyDescent="0.25">
      <c r="A13" s="40"/>
      <c r="B13" s="13" t="s">
        <v>26</v>
      </c>
      <c r="C13" s="45">
        <v>239.88579999999999</v>
      </c>
      <c r="D13" s="13">
        <v>6.7</v>
      </c>
      <c r="E13" s="13">
        <v>0.27</v>
      </c>
      <c r="F13" s="19">
        <f>IF(E13="","",IF(D13="","",E13*SQRT(D13)))</f>
        <v>0.69887767169941839</v>
      </c>
      <c r="G13" s="21">
        <f>IF(C13="","",IF(F13="","",C13/F13))</f>
        <v>343.24433261214978</v>
      </c>
      <c r="H13" s="21">
        <f t="shared" si="0"/>
        <v>5.7207388768691629</v>
      </c>
      <c r="I13" s="12"/>
      <c r="J13" s="29"/>
      <c r="K13" s="12"/>
      <c r="L13" s="14"/>
    </row>
    <row r="14" spans="1:12" x14ac:dyDescent="0.25">
      <c r="A14" s="41"/>
      <c r="B14" s="7"/>
      <c r="C14" s="46"/>
      <c r="D14" s="7"/>
      <c r="E14" s="7"/>
      <c r="F14" s="25" t="s">
        <v>12</v>
      </c>
      <c r="G14" s="24">
        <f>IF(G13="","",SUM(G12:G13))</f>
        <v>1670.4326905802554</v>
      </c>
      <c r="H14" s="24">
        <f t="shared" si="0"/>
        <v>27.840544843004256</v>
      </c>
      <c r="I14" s="11"/>
      <c r="J14" s="30"/>
      <c r="K14" s="11"/>
      <c r="L14" s="15"/>
    </row>
    <row r="15" spans="1:12" x14ac:dyDescent="0.25">
      <c r="A15" s="39">
        <v>3</v>
      </c>
      <c r="B15" s="6" t="s">
        <v>25</v>
      </c>
      <c r="C15" s="44">
        <v>168.62860000000001</v>
      </c>
      <c r="D15" s="5">
        <v>4.2</v>
      </c>
      <c r="E15" s="5">
        <v>0.08</v>
      </c>
      <c r="F15" s="18">
        <f>IF(E15="","",IF(D15="","",E15*SQRT(D15)))</f>
        <v>0.16395121225535358</v>
      </c>
      <c r="G15" s="20">
        <f>IF(C15="","",IF(F15="","",C15/F15))</f>
        <v>1028.5291440075564</v>
      </c>
      <c r="H15" s="20">
        <f t="shared" si="0"/>
        <v>17.142152400125941</v>
      </c>
      <c r="I15" s="16"/>
      <c r="J15" s="16">
        <f>IF(G18="","",$H$3*$C$7^$H$4/(G18/60+$H$5)^$H$6)</f>
        <v>124.10615785161087</v>
      </c>
      <c r="K15" s="10"/>
      <c r="L15" s="22" t="str">
        <f>IF(I15="","",IF(J15="","",IF(K15="","",I15*J15*K15/360)))</f>
        <v/>
      </c>
    </row>
    <row r="16" spans="1:12" x14ac:dyDescent="0.25">
      <c r="A16" s="40"/>
      <c r="B16" s="13" t="s">
        <v>27</v>
      </c>
      <c r="C16" s="45">
        <v>560.78890000000001</v>
      </c>
      <c r="D16" s="13">
        <v>8</v>
      </c>
      <c r="E16" s="13">
        <v>0.21</v>
      </c>
      <c r="F16" s="19">
        <f>IF(E16="","",IF(D16="","",E16*SQRT(D16)))</f>
        <v>0.59396969619669993</v>
      </c>
      <c r="G16" s="21">
        <f>IF(C16="","",IF(F16="","",C16/F16))</f>
        <v>944.13722381939215</v>
      </c>
      <c r="H16" s="21">
        <f t="shared" si="0"/>
        <v>15.735620396989869</v>
      </c>
      <c r="I16" s="12"/>
      <c r="J16" s="29"/>
      <c r="K16" s="12"/>
      <c r="L16" s="14"/>
    </row>
    <row r="17" spans="1:12" x14ac:dyDescent="0.25">
      <c r="A17" s="40"/>
      <c r="B17" s="13" t="s">
        <v>26</v>
      </c>
      <c r="C17" s="45">
        <v>196.17830000000001</v>
      </c>
      <c r="D17" s="13">
        <v>4.0999999999999996</v>
      </c>
      <c r="E17" s="13">
        <v>0.27</v>
      </c>
      <c r="F17" s="19">
        <f>IF(E17="","",IF(D17="","",E17*SQRT(D17)))</f>
        <v>0.54670833174554778</v>
      </c>
      <c r="G17" s="21">
        <f>IF(C17="","",IF(F17="","",C17/F17))</f>
        <v>358.83539468593005</v>
      </c>
      <c r="H17" s="21">
        <f t="shared" ref="H17" si="1">G17/60</f>
        <v>5.9805899114321672</v>
      </c>
      <c r="I17" s="35"/>
      <c r="J17" s="29"/>
      <c r="K17" s="35"/>
      <c r="L17" s="14"/>
    </row>
    <row r="18" spans="1:12" x14ac:dyDescent="0.25">
      <c r="A18" s="41"/>
      <c r="B18" s="7"/>
      <c r="C18" s="46"/>
      <c r="D18" s="7"/>
      <c r="E18" s="7"/>
      <c r="F18" s="25" t="s">
        <v>12</v>
      </c>
      <c r="G18" s="24">
        <f>IF(G16="","",SUM(G15:G17))</f>
        <v>2331.5017625128785</v>
      </c>
      <c r="H18" s="24">
        <f>G18/60</f>
        <v>38.858362708547972</v>
      </c>
      <c r="I18" s="11"/>
      <c r="J18" s="30"/>
      <c r="K18" s="11"/>
      <c r="L18" s="15"/>
    </row>
    <row r="19" spans="1:12" x14ac:dyDescent="0.25">
      <c r="A19" s="39">
        <v>4</v>
      </c>
      <c r="B19" s="6" t="s">
        <v>25</v>
      </c>
      <c r="C19" s="44">
        <v>174.6902</v>
      </c>
      <c r="D19" s="5">
        <v>6.9</v>
      </c>
      <c r="E19" s="5">
        <v>0.08</v>
      </c>
      <c r="F19" s="18">
        <f>IF(E19="","",IF(D19="","",E19*SQRT(D19)))</f>
        <v>0.21014280858501916</v>
      </c>
      <c r="G19" s="20">
        <f>IF(C19="","",IF(F19="","",C19/F19))</f>
        <v>831.29278216210855</v>
      </c>
      <c r="H19" s="20">
        <f t="shared" si="0"/>
        <v>13.85487970270181</v>
      </c>
      <c r="I19" s="16"/>
      <c r="J19" s="16">
        <f>IF(G22="","",$H$3*$C$7^$H$4/(G22/60+$H$5)^$H$6)</f>
        <v>121.72004783784105</v>
      </c>
      <c r="K19" s="10"/>
      <c r="L19" s="22" t="str">
        <f>IF(I19="","",IF(J19="","",IF(K19="","",I19*J19*K19/360)))</f>
        <v/>
      </c>
    </row>
    <row r="20" spans="1:12" x14ac:dyDescent="0.25">
      <c r="A20" s="40"/>
      <c r="B20" s="13" t="s">
        <v>27</v>
      </c>
      <c r="C20" s="45">
        <v>668.92110000000002</v>
      </c>
      <c r="D20" s="13">
        <v>6.7</v>
      </c>
      <c r="E20" s="13">
        <v>0.21</v>
      </c>
      <c r="F20" s="19">
        <f>IF(E20="","",IF(D20="","",E20*SQRT(D20)))</f>
        <v>0.54357152243288087</v>
      </c>
      <c r="G20" s="21">
        <f>IF(C20="","",IF(F20="","",C20/F20))</f>
        <v>1230.6036508426489</v>
      </c>
      <c r="H20" s="21">
        <f>G20/60</f>
        <v>20.510060847377481</v>
      </c>
      <c r="I20" s="12"/>
      <c r="J20" s="29"/>
      <c r="K20" s="12"/>
      <c r="L20" s="14"/>
    </row>
    <row r="21" spans="1:12" x14ac:dyDescent="0.25">
      <c r="A21" s="40"/>
      <c r="B21" s="13" t="s">
        <v>26</v>
      </c>
      <c r="C21" s="45">
        <v>195.42699999999999</v>
      </c>
      <c r="D21" s="13">
        <v>4.0999999999999996</v>
      </c>
      <c r="E21" s="13">
        <v>0.27</v>
      </c>
      <c r="F21" s="19">
        <f>IF(E21="","",IF(D21="","",E21*SQRT(D21)))</f>
        <v>0.54670833174554778</v>
      </c>
      <c r="G21" s="21">
        <f>IF(C21="","",IF(F21="","",C21/F21))</f>
        <v>357.46117015636918</v>
      </c>
      <c r="H21" s="21">
        <f>G21/60</f>
        <v>5.9576861692728196</v>
      </c>
      <c r="I21" s="35"/>
      <c r="J21" s="29"/>
      <c r="K21" s="35"/>
      <c r="L21" s="14"/>
    </row>
    <row r="22" spans="1:12" x14ac:dyDescent="0.25">
      <c r="A22" s="41"/>
      <c r="B22" s="7"/>
      <c r="C22" s="46"/>
      <c r="D22" s="7"/>
      <c r="E22" s="7"/>
      <c r="F22" s="25" t="s">
        <v>12</v>
      </c>
      <c r="G22" s="24">
        <f>IF(G20="","",SUM(G19:G21))</f>
        <v>2419.3576031611265</v>
      </c>
      <c r="H22" s="24">
        <f t="shared" si="0"/>
        <v>40.322626719352108</v>
      </c>
      <c r="I22" s="11"/>
      <c r="J22" s="30"/>
      <c r="K22" s="11"/>
      <c r="L22" s="15"/>
    </row>
    <row r="23" spans="1:12" x14ac:dyDescent="0.25">
      <c r="A23" s="39">
        <v>5</v>
      </c>
      <c r="B23" s="6" t="s">
        <v>25</v>
      </c>
      <c r="C23" s="44">
        <v>282.0489</v>
      </c>
      <c r="D23" s="5">
        <v>5.7</v>
      </c>
      <c r="E23" s="5">
        <v>0.08</v>
      </c>
      <c r="F23" s="18">
        <f>IF(E23="","",IF(D23="","",E23*SQRT(D23)))</f>
        <v>0.19099738218101314</v>
      </c>
      <c r="G23" s="20">
        <f>IF(C23="","",IF(F23="","",C23/F23))</f>
        <v>1476.7160511796701</v>
      </c>
      <c r="H23" s="20">
        <f t="shared" ref="H23:H26" si="2">G23/60</f>
        <v>24.611934186327836</v>
      </c>
      <c r="I23" s="16"/>
      <c r="J23" s="16">
        <f>IF(G26="","",$H$3*$C$7^$H$4/(G26/60+$H$5)^$H$6)</f>
        <v>103.64968045582586</v>
      </c>
      <c r="K23" s="38"/>
      <c r="L23" s="34" t="str">
        <f>IF(I23="","",IF(J23="","",IF(K23="","",I23*J23*K23/360)))</f>
        <v/>
      </c>
    </row>
    <row r="24" spans="1:12" x14ac:dyDescent="0.25">
      <c r="A24" s="40"/>
      <c r="B24" s="13" t="s">
        <v>27</v>
      </c>
      <c r="C24" s="45">
        <v>730.63099999999997</v>
      </c>
      <c r="D24" s="13">
        <v>6.2</v>
      </c>
      <c r="E24" s="13">
        <v>0.21</v>
      </c>
      <c r="F24" s="19">
        <f>IF(E24="","",IF(D24="","",E24*SQRT(D24)))</f>
        <v>0.52289578311552676</v>
      </c>
      <c r="G24" s="21">
        <f>IF(C24="","",IF(F24="","",C24/F24))</f>
        <v>1397.2784321318134</v>
      </c>
      <c r="H24" s="21">
        <f t="shared" si="2"/>
        <v>23.287973868863556</v>
      </c>
      <c r="I24" s="35"/>
      <c r="J24" s="29"/>
      <c r="K24" s="35"/>
      <c r="L24" s="14"/>
    </row>
    <row r="25" spans="1:12" x14ac:dyDescent="0.25">
      <c r="A25" s="40"/>
      <c r="B25" s="13" t="s">
        <v>26</v>
      </c>
      <c r="C25" s="45">
        <v>195.42699999999999</v>
      </c>
      <c r="D25" s="13">
        <v>4.0999999999999996</v>
      </c>
      <c r="E25" s="13">
        <v>0.27</v>
      </c>
      <c r="F25" s="19">
        <f>IF(E25="","",IF(D25="","",E25*SQRT(D25)))</f>
        <v>0.54670833174554778</v>
      </c>
      <c r="G25" s="21">
        <f>IF(C25="","",IF(F25="","",C25/F25))</f>
        <v>357.46117015636918</v>
      </c>
      <c r="H25" s="21">
        <f t="shared" ref="H25" si="3">G25/60</f>
        <v>5.9576861692728196</v>
      </c>
      <c r="I25" s="35"/>
      <c r="J25" s="29"/>
      <c r="K25" s="35"/>
      <c r="L25" s="14"/>
    </row>
    <row r="26" spans="1:12" x14ac:dyDescent="0.25">
      <c r="A26" s="41"/>
      <c r="B26" s="7"/>
      <c r="C26" s="46"/>
      <c r="D26" s="7"/>
      <c r="E26" s="7"/>
      <c r="F26" s="25" t="s">
        <v>12</v>
      </c>
      <c r="G26" s="24">
        <f>IF(G24="","",SUM(G23:G25))</f>
        <v>3231.4556534678522</v>
      </c>
      <c r="H26" s="24">
        <f t="shared" si="2"/>
        <v>53.857594224464201</v>
      </c>
      <c r="I26" s="36"/>
      <c r="J26" s="30"/>
      <c r="K26" s="36"/>
      <c r="L26" s="15"/>
    </row>
    <row r="27" spans="1:12" x14ac:dyDescent="0.25">
      <c r="A27" s="39">
        <v>6</v>
      </c>
      <c r="B27" s="6" t="s">
        <v>25</v>
      </c>
      <c r="C27" s="44">
        <v>277.28390000000002</v>
      </c>
      <c r="D27" s="5">
        <v>4.7</v>
      </c>
      <c r="E27" s="5">
        <v>0.08</v>
      </c>
      <c r="F27" s="18">
        <f>IF(E27="","",IF(D27="","",E27*SQRT(D27)))</f>
        <v>0.1734358671094304</v>
      </c>
      <c r="G27" s="20">
        <f>IF(C27="","",IF(F27="","",C27/F27))</f>
        <v>1598.7690702122536</v>
      </c>
      <c r="H27" s="20">
        <f t="shared" ref="H27:H30" si="4">G27/60</f>
        <v>26.646151170204227</v>
      </c>
      <c r="I27" s="16"/>
      <c r="J27" s="16">
        <f>IF(G30="","",$H$3*$C$7^$H$4/(G30/60+$H$5)^$H$6)</f>
        <v>99.04424053591957</v>
      </c>
      <c r="K27" s="38"/>
      <c r="L27" s="34" t="str">
        <f>IF(I27="","",IF(J27="","",IF(K27="","",I27*J27*K27/360)))</f>
        <v/>
      </c>
    </row>
    <row r="28" spans="1:12" x14ac:dyDescent="0.25">
      <c r="A28" s="40"/>
      <c r="B28" s="13" t="s">
        <v>27</v>
      </c>
      <c r="C28" s="45">
        <v>776.30679999999995</v>
      </c>
      <c r="D28" s="13">
        <v>5.8</v>
      </c>
      <c r="E28" s="13">
        <v>0.21</v>
      </c>
      <c r="F28" s="19">
        <f>IF(E28="","",IF(D28="","",E28*SQRT(D28)))</f>
        <v>0.50574697230927645</v>
      </c>
      <c r="G28" s="21">
        <f>IF(C28="","",IF(F28="","",C28/F28))</f>
        <v>1534.9707314219365</v>
      </c>
      <c r="H28" s="21">
        <f t="shared" si="4"/>
        <v>25.582845523698943</v>
      </c>
      <c r="I28" s="35"/>
      <c r="J28" s="29"/>
      <c r="K28" s="35"/>
      <c r="L28" s="14"/>
    </row>
    <row r="29" spans="1:12" x14ac:dyDescent="0.25">
      <c r="A29" s="40"/>
      <c r="B29" s="13" t="s">
        <v>26</v>
      </c>
      <c r="C29" s="45">
        <v>195.42699999999999</v>
      </c>
      <c r="D29" s="13">
        <v>4.0999999999999996</v>
      </c>
      <c r="E29" s="13">
        <v>0.27</v>
      </c>
      <c r="F29" s="19">
        <f>IF(E29="","",IF(D29="","",E29*SQRT(D29)))</f>
        <v>0.54670833174554778</v>
      </c>
      <c r="G29" s="21">
        <f>IF(C29="","",IF(F29="","",C29/F29))</f>
        <v>357.46117015636918</v>
      </c>
      <c r="H29" s="21">
        <f t="shared" si="4"/>
        <v>5.9576861692728196</v>
      </c>
      <c r="I29" s="35"/>
      <c r="J29" s="29"/>
      <c r="K29" s="35"/>
      <c r="L29" s="14"/>
    </row>
    <row r="30" spans="1:12" x14ac:dyDescent="0.25">
      <c r="A30" s="41"/>
      <c r="B30" s="7"/>
      <c r="C30" s="46"/>
      <c r="D30" s="7"/>
      <c r="E30" s="7"/>
      <c r="F30" s="25" t="s">
        <v>12</v>
      </c>
      <c r="G30" s="24">
        <f>IF(G28="","",SUM(G27:G29))</f>
        <v>3491.2009717905594</v>
      </c>
      <c r="H30" s="24">
        <f t="shared" si="4"/>
        <v>58.186682863175989</v>
      </c>
      <c r="I30" s="36"/>
      <c r="J30" s="30"/>
      <c r="K30" s="36"/>
      <c r="L30" s="15"/>
    </row>
    <row r="31" spans="1:12" x14ac:dyDescent="0.25">
      <c r="A31" s="39">
        <v>7</v>
      </c>
      <c r="B31" s="6" t="s">
        <v>25</v>
      </c>
      <c r="C31" s="44">
        <v>326.63650000000001</v>
      </c>
      <c r="D31" s="5">
        <v>3.4</v>
      </c>
      <c r="E31" s="5">
        <v>0.08</v>
      </c>
      <c r="F31" s="18">
        <f>IF(E31="","",IF(D31="","",E31*SQRT(D31)))</f>
        <v>0.1475127113166862</v>
      </c>
      <c r="G31" s="20">
        <f>IF(C31="","",IF(F31="","",C31/F31))</f>
        <v>2214.2939214151093</v>
      </c>
      <c r="H31" s="20">
        <f t="shared" ref="H31:H34" si="5">G31/60</f>
        <v>36.904898690251819</v>
      </c>
      <c r="I31" s="33">
        <v>0.57999999999999996</v>
      </c>
      <c r="J31" s="33">
        <f>IF(G34="","",$H$3*$C$7^$H$4/(G34/60+$H$5)^$H$6)</f>
        <v>90.315570966557715</v>
      </c>
      <c r="K31" s="10"/>
      <c r="L31" s="22" t="str">
        <f>IF(I31="","",IF(J31="","",IF(K31="","",I31*J31*K31/360)))</f>
        <v/>
      </c>
    </row>
    <row r="32" spans="1:12" x14ac:dyDescent="0.25">
      <c r="A32" s="40"/>
      <c r="B32" s="13" t="s">
        <v>27</v>
      </c>
      <c r="C32" s="45">
        <v>807.71680000000003</v>
      </c>
      <c r="D32" s="13">
        <v>5.6</v>
      </c>
      <c r="E32" s="13">
        <v>0.21</v>
      </c>
      <c r="F32" s="19">
        <f>IF(E32="","",IF(D32="","",E32*SQRT(D32)))</f>
        <v>0.49695070178036771</v>
      </c>
      <c r="G32" s="21">
        <f>IF(C32="","",IF(F32="","",C32/F32))</f>
        <v>1625.3459288945294</v>
      </c>
      <c r="H32" s="21">
        <f t="shared" si="5"/>
        <v>27.089098814908823</v>
      </c>
      <c r="I32" s="12"/>
      <c r="J32" s="29"/>
      <c r="K32" s="12"/>
      <c r="L32" s="14"/>
    </row>
    <row r="33" spans="1:12" x14ac:dyDescent="0.25">
      <c r="A33" s="40"/>
      <c r="B33" s="13" t="s">
        <v>26</v>
      </c>
      <c r="C33" s="45">
        <v>143.59880000000001</v>
      </c>
      <c r="D33" s="13">
        <v>5.6</v>
      </c>
      <c r="E33" s="13">
        <v>0.27</v>
      </c>
      <c r="F33" s="19">
        <f>IF(E33="","",IF(D33="","",E33*SQRT(D33)))</f>
        <v>0.63893661657475853</v>
      </c>
      <c r="G33" s="21">
        <f>IF(C33="","",IF(F33="","",C33/F33))</f>
        <v>224.7465496183506</v>
      </c>
      <c r="H33" s="21">
        <f t="shared" si="5"/>
        <v>3.7457758269725101</v>
      </c>
      <c r="I33" s="35"/>
      <c r="J33" s="29"/>
      <c r="K33" s="35"/>
      <c r="L33" s="14"/>
    </row>
    <row r="34" spans="1:12" x14ac:dyDescent="0.25">
      <c r="A34" s="41"/>
      <c r="B34" s="7"/>
      <c r="C34" s="46"/>
      <c r="D34" s="7"/>
      <c r="E34" s="7"/>
      <c r="F34" s="25" t="s">
        <v>12</v>
      </c>
      <c r="G34" s="24">
        <f>IF(G32="","",SUM(G31:G33))</f>
        <v>4064.3863999279893</v>
      </c>
      <c r="H34" s="24">
        <f t="shared" si="5"/>
        <v>67.739773332133154</v>
      </c>
      <c r="I34" s="11"/>
      <c r="J34" s="30"/>
      <c r="K34" s="11"/>
      <c r="L34" s="15"/>
    </row>
    <row r="35" spans="1:12" x14ac:dyDescent="0.25">
      <c r="A35" s="3"/>
      <c r="B35" s="4"/>
      <c r="C35" s="4"/>
      <c r="D35" s="4"/>
      <c r="E35" s="4"/>
      <c r="F35" s="4"/>
      <c r="G35" s="4"/>
      <c r="H35" s="4"/>
      <c r="I35" s="4"/>
    </row>
    <row r="36" spans="1:12" x14ac:dyDescent="0.25">
      <c r="E36" s="4"/>
      <c r="F36" s="4"/>
      <c r="G36" s="4"/>
      <c r="H36" s="4"/>
      <c r="I36" s="4"/>
    </row>
    <row r="37" spans="1:12" x14ac:dyDescent="0.25">
      <c r="E37" s="4"/>
      <c r="F37" s="4"/>
      <c r="G37" s="4"/>
      <c r="H37" s="4"/>
      <c r="I37" s="4"/>
    </row>
    <row r="38" spans="1:12" x14ac:dyDescent="0.25">
      <c r="A38" s="1" t="s">
        <v>24</v>
      </c>
      <c r="B38" s="17" t="s">
        <v>18</v>
      </c>
      <c r="C38" s="4">
        <v>100</v>
      </c>
    </row>
    <row r="39" spans="1:12" ht="17.25" x14ac:dyDescent="0.25">
      <c r="A39" s="8" t="s">
        <v>23</v>
      </c>
      <c r="B39" s="9" t="s">
        <v>3</v>
      </c>
      <c r="C39" s="9" t="s">
        <v>4</v>
      </c>
      <c r="D39" s="9" t="s">
        <v>6</v>
      </c>
      <c r="E39" s="9" t="s">
        <v>5</v>
      </c>
      <c r="F39" s="9" t="s">
        <v>7</v>
      </c>
      <c r="G39" s="9" t="s">
        <v>11</v>
      </c>
      <c r="H39" s="9"/>
      <c r="I39" s="9" t="s">
        <v>8</v>
      </c>
      <c r="J39" s="9" t="s">
        <v>10</v>
      </c>
      <c r="K39" s="9" t="s">
        <v>2</v>
      </c>
      <c r="L39" s="9" t="s">
        <v>9</v>
      </c>
    </row>
    <row r="40" spans="1:12" x14ac:dyDescent="0.25">
      <c r="A40" s="39">
        <v>1</v>
      </c>
      <c r="B40" s="6" t="s">
        <v>27</v>
      </c>
      <c r="C40" s="44">
        <v>233.94800000000001</v>
      </c>
      <c r="D40" s="44">
        <v>15.81</v>
      </c>
      <c r="E40" s="5">
        <v>0.21</v>
      </c>
      <c r="F40" s="44">
        <f>IF(E40="","",IF(D40="","",E40*SQRT(D40)))</f>
        <v>0.83499760478698382</v>
      </c>
      <c r="G40" s="20">
        <f>IF(C40="","",IF(F40="","",C40/F40))</f>
        <v>280.1780492049225</v>
      </c>
      <c r="H40" s="20">
        <f t="shared" ref="H40:H71" si="6">G40/60</f>
        <v>4.6696341534153749</v>
      </c>
      <c r="I40" s="16"/>
      <c r="J40" s="16">
        <f>IF(G43="","",$H$3*$C$38^$H$4/(G43/60+$H$5)^$H$6)</f>
        <v>28.185295249277729</v>
      </c>
      <c r="K40" s="10"/>
      <c r="L40" s="22" t="str">
        <f>IF(I40="","",IF(J40="","",IF(K40="","",I40*J40*K40/360)))</f>
        <v/>
      </c>
    </row>
    <row r="41" spans="1:12" x14ac:dyDescent="0.25">
      <c r="A41" s="40"/>
      <c r="B41" s="13" t="s">
        <v>26</v>
      </c>
      <c r="C41" s="45">
        <v>418.70819999999998</v>
      </c>
      <c r="D41" s="45">
        <v>3.58</v>
      </c>
      <c r="E41" s="13">
        <v>0.27</v>
      </c>
      <c r="F41" s="45">
        <f>IF(E41="","",IF(D41="","",E41*SQRT(D41)))</f>
        <v>0.51086397406746153</v>
      </c>
      <c r="G41" s="21">
        <f>IF(C41="","",IF(F41="","",C41/F41))</f>
        <v>819.60799988747681</v>
      </c>
      <c r="H41" s="21">
        <f t="shared" si="6"/>
        <v>13.660133331457947</v>
      </c>
      <c r="I41" s="12"/>
      <c r="J41" s="29"/>
      <c r="K41" s="12"/>
      <c r="L41" s="12"/>
    </row>
    <row r="42" spans="1:12" x14ac:dyDescent="0.25">
      <c r="A42" s="40"/>
      <c r="B42" s="13" t="s">
        <v>28</v>
      </c>
      <c r="C42" s="45">
        <v>788.60699999999997</v>
      </c>
      <c r="D42" s="45">
        <v>0.25</v>
      </c>
      <c r="E42" s="13">
        <v>0.08</v>
      </c>
      <c r="F42" s="45">
        <f>IF(E42="","",IF(D42="","",E42*SQRT(D42)))</f>
        <v>0.04</v>
      </c>
      <c r="G42" s="21">
        <f>IF(C42="","",IF(F42="","",C42/F42))</f>
        <v>19715.174999999999</v>
      </c>
      <c r="H42" s="21">
        <f t="shared" ref="H42" si="7">G42/60</f>
        <v>328.58625000000001</v>
      </c>
      <c r="I42" s="35"/>
      <c r="J42" s="29"/>
      <c r="K42" s="35"/>
      <c r="L42" s="35"/>
    </row>
    <row r="43" spans="1:12" x14ac:dyDescent="0.25">
      <c r="A43" s="41"/>
      <c r="B43" s="7"/>
      <c r="C43" s="46"/>
      <c r="D43" s="46"/>
      <c r="E43" s="7"/>
      <c r="F43" s="50" t="s">
        <v>12</v>
      </c>
      <c r="G43" s="24">
        <f>IF(G41="","",SUM(G40:G42))</f>
        <v>20814.961049092399</v>
      </c>
      <c r="H43" s="24">
        <f t="shared" si="6"/>
        <v>346.91601748487329</v>
      </c>
      <c r="I43" s="11"/>
      <c r="J43" s="30"/>
      <c r="K43" s="11"/>
      <c r="L43" s="11"/>
    </row>
    <row r="44" spans="1:12" x14ac:dyDescent="0.25">
      <c r="A44" s="39">
        <v>2</v>
      </c>
      <c r="B44" s="6" t="s">
        <v>27</v>
      </c>
      <c r="C44" s="49">
        <v>615.05039999999997</v>
      </c>
      <c r="D44" s="45">
        <v>6.99</v>
      </c>
      <c r="E44" s="5">
        <v>0.21</v>
      </c>
      <c r="F44" s="45">
        <f>IF(E44="","",IF(D44="","",E44*SQRT(D44)))</f>
        <v>0.55521077078889602</v>
      </c>
      <c r="G44" s="21">
        <f>IF(C44="","",IF(F44="","",C44/F44))</f>
        <v>1107.7782210998503</v>
      </c>
      <c r="H44" s="20">
        <f t="shared" si="6"/>
        <v>18.462970351664172</v>
      </c>
      <c r="I44" s="16"/>
      <c r="J44" s="16">
        <f>IF(G47="","",$H$3*$C$38^$H$4/(G47/60+$H$5)^$H$6)</f>
        <v>27.343446606800462</v>
      </c>
      <c r="K44" s="10"/>
      <c r="L44" s="22" t="str">
        <f>IF(I44="","",IF(J44="","",IF(K44="","",I44*J44*K44/360)))</f>
        <v/>
      </c>
    </row>
    <row r="45" spans="1:12" x14ac:dyDescent="0.25">
      <c r="A45" s="40"/>
      <c r="B45" s="13" t="s">
        <v>26</v>
      </c>
      <c r="C45" s="45">
        <v>418.70819999999998</v>
      </c>
      <c r="D45" s="45">
        <v>3.58</v>
      </c>
      <c r="E45" s="13">
        <v>0.27</v>
      </c>
      <c r="F45" s="45">
        <f>IF(E45="","",IF(D45="","",E45*SQRT(D45)))</f>
        <v>0.51086397406746153</v>
      </c>
      <c r="G45" s="21">
        <f>IF(C45="","",IF(F45="","",C45/F45))</f>
        <v>819.60799988747681</v>
      </c>
      <c r="H45" s="21">
        <f t="shared" si="6"/>
        <v>13.660133331457947</v>
      </c>
      <c r="I45" s="12"/>
      <c r="J45" s="29"/>
      <c r="K45" s="12"/>
      <c r="L45" s="12"/>
    </row>
    <row r="46" spans="1:12" x14ac:dyDescent="0.25">
      <c r="A46" s="40"/>
      <c r="B46" s="13" t="s">
        <v>28</v>
      </c>
      <c r="C46" s="45">
        <v>788.60699999999997</v>
      </c>
      <c r="D46" s="45">
        <v>0.25</v>
      </c>
      <c r="E46" s="13">
        <v>0.08</v>
      </c>
      <c r="F46" s="45">
        <f>IF(E46="","",IF(D46="","",E46*SQRT(D46)))</f>
        <v>0.04</v>
      </c>
      <c r="G46" s="21">
        <f>IF(C46="","",IF(F46="","",C46/F46))</f>
        <v>19715.174999999999</v>
      </c>
      <c r="H46" s="21">
        <f t="shared" si="6"/>
        <v>328.58625000000001</v>
      </c>
      <c r="I46" s="35"/>
      <c r="J46" s="29"/>
      <c r="K46" s="35"/>
      <c r="L46" s="35"/>
    </row>
    <row r="47" spans="1:12" x14ac:dyDescent="0.25">
      <c r="A47" s="41"/>
      <c r="B47" s="7"/>
      <c r="C47" s="46"/>
      <c r="D47" s="46"/>
      <c r="E47" s="7"/>
      <c r="F47" s="50" t="s">
        <v>12</v>
      </c>
      <c r="G47" s="24">
        <f>IF(G45="","",SUM(G44:G46))</f>
        <v>21642.561220987325</v>
      </c>
      <c r="H47" s="24">
        <f t="shared" ref="H47" si="8">G47/60</f>
        <v>360.70935368312206</v>
      </c>
      <c r="I47" s="11"/>
      <c r="J47" s="30"/>
      <c r="K47" s="11"/>
      <c r="L47" s="11"/>
    </row>
    <row r="48" spans="1:12" x14ac:dyDescent="0.25">
      <c r="A48" s="39">
        <v>3</v>
      </c>
      <c r="B48" s="6" t="s">
        <v>25</v>
      </c>
      <c r="C48" s="49">
        <v>164.1156</v>
      </c>
      <c r="D48" s="45">
        <v>4.26</v>
      </c>
      <c r="E48" s="5">
        <v>0.08</v>
      </c>
      <c r="F48" s="45">
        <f>IF(E48="","",IF(D48="","",E48*SQRT(D48)))</f>
        <v>0.16511813952440235</v>
      </c>
      <c r="G48" s="21">
        <f>IF(C48="","",IF(F48="","",C48/F48))</f>
        <v>993.92835016619006</v>
      </c>
      <c r="H48" s="20">
        <f t="shared" si="6"/>
        <v>16.565472502769833</v>
      </c>
      <c r="I48" s="16"/>
      <c r="J48" s="16">
        <f>IF(G52="","",$H$3*$C$38^$H$4/(G52/60+$H$5)^$H$6)</f>
        <v>26.670828397961305</v>
      </c>
      <c r="K48" s="10"/>
      <c r="L48" s="22" t="str">
        <f>IF(I48="","",IF(J48="","",IF(K48="","",I48*J48*K48/360)))</f>
        <v/>
      </c>
    </row>
    <row r="49" spans="1:12" x14ac:dyDescent="0.25">
      <c r="A49" s="40"/>
      <c r="B49" s="13" t="s">
        <v>27</v>
      </c>
      <c r="C49" s="45">
        <v>583.39229999999998</v>
      </c>
      <c r="D49" s="45">
        <v>7.71</v>
      </c>
      <c r="E49" s="13">
        <v>0.21</v>
      </c>
      <c r="F49" s="45">
        <f>IF(E49="","",IF(D49="","",E49*SQRT(D49)))</f>
        <v>0.58310462183042244</v>
      </c>
      <c r="G49" s="21">
        <f>IF(C49="","",IF(F49="","",C49/F49))</f>
        <v>1000.4933560098949</v>
      </c>
      <c r="H49" s="21">
        <f t="shared" si="6"/>
        <v>16.674889266831581</v>
      </c>
      <c r="I49" s="12"/>
      <c r="J49" s="29"/>
      <c r="K49" s="12"/>
      <c r="L49" s="12"/>
    </row>
    <row r="50" spans="1:12" x14ac:dyDescent="0.25">
      <c r="A50" s="40"/>
      <c r="B50" s="13" t="s">
        <v>26</v>
      </c>
      <c r="C50" s="45">
        <v>353.46069999999997</v>
      </c>
      <c r="D50" s="45">
        <v>4.24</v>
      </c>
      <c r="E50" s="13">
        <v>0.27</v>
      </c>
      <c r="F50" s="45">
        <f>IF(E50="","",IF(D50="","",E50*SQRT(D50)))</f>
        <v>0.555964027613298</v>
      </c>
      <c r="G50" s="21">
        <f>IF(C50="","",IF(F50="","",C50/F50))</f>
        <v>635.76181631278189</v>
      </c>
      <c r="H50" s="21">
        <f t="shared" ref="H50:H51" si="9">G50/60</f>
        <v>10.596030271879698</v>
      </c>
      <c r="I50" s="35"/>
      <c r="J50" s="29"/>
      <c r="K50" s="35"/>
      <c r="L50" s="35"/>
    </row>
    <row r="51" spans="1:12" x14ac:dyDescent="0.25">
      <c r="A51" s="40"/>
      <c r="B51" s="13" t="s">
        <v>28</v>
      </c>
      <c r="C51" s="45">
        <v>788.60699999999997</v>
      </c>
      <c r="D51" s="45">
        <v>0.25</v>
      </c>
      <c r="E51" s="13">
        <v>0.08</v>
      </c>
      <c r="F51" s="45">
        <f>IF(E51="","",IF(D51="","",E51*SQRT(D51)))</f>
        <v>0.04</v>
      </c>
      <c r="G51" s="21">
        <f>IF(C51="","",IF(F51="","",C51/F51))</f>
        <v>19715.174999999999</v>
      </c>
      <c r="H51" s="21">
        <f t="shared" si="9"/>
        <v>328.58625000000001</v>
      </c>
      <c r="I51" s="35"/>
      <c r="J51" s="29"/>
      <c r="K51" s="35"/>
      <c r="L51" s="35"/>
    </row>
    <row r="52" spans="1:12" x14ac:dyDescent="0.25">
      <c r="A52" s="41"/>
      <c r="B52" s="7"/>
      <c r="C52" s="46"/>
      <c r="D52" s="46"/>
      <c r="E52" s="7"/>
      <c r="F52" s="50" t="s">
        <v>12</v>
      </c>
      <c r="G52" s="24">
        <f>IF(G49="","",SUM(G48:G51))</f>
        <v>22345.358522488867</v>
      </c>
      <c r="H52" s="24">
        <f t="shared" si="6"/>
        <v>372.42264204148108</v>
      </c>
      <c r="I52" s="11"/>
      <c r="J52" s="30"/>
      <c r="K52" s="11"/>
      <c r="L52" s="11"/>
    </row>
    <row r="53" spans="1:12" x14ac:dyDescent="0.25">
      <c r="A53" s="39">
        <v>4</v>
      </c>
      <c r="B53" s="6" t="s">
        <v>25</v>
      </c>
      <c r="C53" s="49">
        <v>262.28129999999999</v>
      </c>
      <c r="D53" s="45">
        <v>6.1</v>
      </c>
      <c r="E53" s="5">
        <v>0.08</v>
      </c>
      <c r="F53" s="45">
        <f>IF(E53="","",IF(D53="","",E53*SQRT(D53)))</f>
        <v>0.19758542456365549</v>
      </c>
      <c r="G53" s="21">
        <f>IF(C53="","",IF(F53="","",C53/F53))</f>
        <v>1327.4324286784708</v>
      </c>
      <c r="H53" s="20">
        <f t="shared" ref="H53:H62" si="10">G53/60</f>
        <v>22.123873811307849</v>
      </c>
      <c r="I53" s="16"/>
      <c r="J53" s="16">
        <f>IF(G57="","",$H$3*$C$38^$H$4/(G57/60+$H$5)^$H$6)</f>
        <v>26.006889046686069</v>
      </c>
      <c r="K53" s="38"/>
      <c r="L53" s="34" t="str">
        <f>IF(I53="","",IF(J53="","",IF(K53="","",I53*J53*K53/360)))</f>
        <v/>
      </c>
    </row>
    <row r="54" spans="1:12" x14ac:dyDescent="0.25">
      <c r="A54" s="40"/>
      <c r="B54" s="13" t="s">
        <v>27</v>
      </c>
      <c r="C54" s="45">
        <v>729.78129999999999</v>
      </c>
      <c r="D54" s="45">
        <v>6.16</v>
      </c>
      <c r="E54" s="13">
        <v>0.21</v>
      </c>
      <c r="F54" s="45">
        <f>IF(E54="","",IF(D54="","",E54*SQRT(D54)))</f>
        <v>0.52120629313161604</v>
      </c>
      <c r="G54" s="21">
        <f>IF(C54="","",IF(F54="","",C54/F54))</f>
        <v>1400.1774529911791</v>
      </c>
      <c r="H54" s="21">
        <f t="shared" si="10"/>
        <v>23.336290883186319</v>
      </c>
      <c r="I54" s="35"/>
      <c r="J54" s="29"/>
      <c r="K54" s="35"/>
      <c r="L54" s="35"/>
    </row>
    <row r="55" spans="1:12" x14ac:dyDescent="0.25">
      <c r="A55" s="40"/>
      <c r="B55" s="13" t="s">
        <v>26</v>
      </c>
      <c r="C55" s="45">
        <v>353.46069999999997</v>
      </c>
      <c r="D55" s="45">
        <v>4.24</v>
      </c>
      <c r="E55" s="13">
        <v>0.27</v>
      </c>
      <c r="F55" s="45">
        <f>IF(E55="","",IF(D55="","",E55*SQRT(D55)))</f>
        <v>0.555964027613298</v>
      </c>
      <c r="G55" s="21">
        <f>IF(C55="","",IF(F55="","",C55/F55))</f>
        <v>635.76181631278189</v>
      </c>
      <c r="H55" s="21">
        <f t="shared" si="10"/>
        <v>10.596030271879698</v>
      </c>
      <c r="I55" s="35"/>
      <c r="J55" s="29"/>
      <c r="K55" s="35"/>
      <c r="L55" s="35"/>
    </row>
    <row r="56" spans="1:12" x14ac:dyDescent="0.25">
      <c r="A56" s="40"/>
      <c r="B56" s="13" t="s">
        <v>28</v>
      </c>
      <c r="C56" s="45">
        <v>788.60699999999997</v>
      </c>
      <c r="D56" s="45">
        <v>0.25</v>
      </c>
      <c r="E56" s="13">
        <v>0.08</v>
      </c>
      <c r="F56" s="45">
        <f>IF(E56="","",IF(D56="","",E56*SQRT(D56)))</f>
        <v>0.04</v>
      </c>
      <c r="G56" s="21">
        <f>IF(C56="","",IF(F56="","",C56/F56))</f>
        <v>19715.174999999999</v>
      </c>
      <c r="H56" s="21">
        <f t="shared" si="10"/>
        <v>328.58625000000001</v>
      </c>
      <c r="I56" s="35"/>
      <c r="J56" s="29"/>
      <c r="K56" s="35"/>
      <c r="L56" s="35"/>
    </row>
    <row r="57" spans="1:12" x14ac:dyDescent="0.25">
      <c r="A57" s="41"/>
      <c r="B57" s="7"/>
      <c r="C57" s="46"/>
      <c r="D57" s="46"/>
      <c r="E57" s="7"/>
      <c r="F57" s="50" t="s">
        <v>12</v>
      </c>
      <c r="G57" s="24">
        <f>IF(G54="","",SUM(G53:G56))</f>
        <v>23078.54669798243</v>
      </c>
      <c r="H57" s="24">
        <f t="shared" si="10"/>
        <v>384.64244496637383</v>
      </c>
      <c r="I57" s="36"/>
      <c r="J57" s="30"/>
      <c r="K57" s="36"/>
      <c r="L57" s="36"/>
    </row>
    <row r="58" spans="1:12" x14ac:dyDescent="0.25">
      <c r="A58" s="39">
        <v>5</v>
      </c>
      <c r="B58" s="6" t="s">
        <v>25</v>
      </c>
      <c r="C58" s="49">
        <v>250.4657</v>
      </c>
      <c r="D58" s="45">
        <v>3.59</v>
      </c>
      <c r="E58" s="5">
        <v>0.08</v>
      </c>
      <c r="F58" s="45">
        <f>IF(E58="","",IF(D58="","",E58*SQRT(D58)))</f>
        <v>0.15157836257197133</v>
      </c>
      <c r="G58" s="21">
        <f>IF(C58="","",IF(F58="","",C58/F58))</f>
        <v>1652.3842568960047</v>
      </c>
      <c r="H58" s="20">
        <f t="shared" si="10"/>
        <v>27.539737614933411</v>
      </c>
      <c r="I58" s="33">
        <v>0.46</v>
      </c>
      <c r="J58" s="33">
        <f>IF(G62="","",$H$3*$C$38^$H$4/(G62/60+$H$5)^$H$6)</f>
        <v>25.693852220061444</v>
      </c>
      <c r="K58" s="37">
        <v>200</v>
      </c>
      <c r="L58" s="51">
        <f>IF(I58="","",IF(J58="","",IF(K58="","",I58*J58*K58/360)))</f>
        <v>6.5662066784601469</v>
      </c>
    </row>
    <row r="59" spans="1:12" x14ac:dyDescent="0.25">
      <c r="A59" s="40"/>
      <c r="B59" s="13" t="s">
        <v>27</v>
      </c>
      <c r="C59" s="45">
        <v>741.11559999999997</v>
      </c>
      <c r="D59" s="45">
        <v>6.07</v>
      </c>
      <c r="E59" s="13">
        <v>0.21</v>
      </c>
      <c r="F59" s="45">
        <f>IF(E59="","",IF(D59="","",E59*SQRT(D59)))</f>
        <v>0.5173847697797066</v>
      </c>
      <c r="G59" s="21">
        <f>IF(C59="","",IF(F59="","",C59/F59))</f>
        <v>1432.4263938336533</v>
      </c>
      <c r="H59" s="21">
        <f t="shared" si="10"/>
        <v>23.873773230560889</v>
      </c>
      <c r="I59" s="35"/>
      <c r="J59" s="29"/>
      <c r="K59" s="35"/>
      <c r="L59" s="35"/>
    </row>
    <row r="60" spans="1:12" x14ac:dyDescent="0.25">
      <c r="A60" s="40"/>
      <c r="B60" s="13" t="s">
        <v>26</v>
      </c>
      <c r="C60" s="45">
        <v>353.46069999999997</v>
      </c>
      <c r="D60" s="45">
        <v>4.2</v>
      </c>
      <c r="E60" s="13">
        <v>0.27</v>
      </c>
      <c r="F60" s="45">
        <f>IF(E60="","",IF(D60="","",E60*SQRT(D60)))</f>
        <v>0.55333534136181839</v>
      </c>
      <c r="G60" s="21">
        <f>IF(C60="","",IF(F60="","",C60/F60))</f>
        <v>638.78207947118426</v>
      </c>
      <c r="H60" s="21">
        <f t="shared" si="10"/>
        <v>10.646367991186404</v>
      </c>
      <c r="I60" s="35"/>
      <c r="J60" s="29"/>
      <c r="K60" s="35"/>
      <c r="L60" s="35"/>
    </row>
    <row r="61" spans="1:12" x14ac:dyDescent="0.25">
      <c r="A61" s="40"/>
      <c r="B61" s="13" t="s">
        <v>28</v>
      </c>
      <c r="C61" s="45">
        <v>788.60699999999997</v>
      </c>
      <c r="D61" s="45">
        <v>0.25</v>
      </c>
      <c r="E61" s="13">
        <v>0.08</v>
      </c>
      <c r="F61" s="45">
        <f>IF(E61="","",IF(D61="","",E61*SQRT(D61)))</f>
        <v>0.04</v>
      </c>
      <c r="G61" s="21">
        <f>IF(C61="","",IF(F61="","",C61/F61))</f>
        <v>19715.174999999999</v>
      </c>
      <c r="H61" s="21">
        <f t="shared" si="10"/>
        <v>328.58625000000001</v>
      </c>
      <c r="I61" s="35"/>
      <c r="J61" s="29"/>
      <c r="K61" s="35"/>
      <c r="L61" s="35"/>
    </row>
    <row r="62" spans="1:12" x14ac:dyDescent="0.25">
      <c r="A62" s="41"/>
      <c r="B62" s="7"/>
      <c r="C62" s="46"/>
      <c r="D62" s="46"/>
      <c r="E62" s="7"/>
      <c r="F62" s="50" t="s">
        <v>12</v>
      </c>
      <c r="G62" s="24">
        <f>IF(G59="","",SUM(G58:G61))</f>
        <v>23438.767730200841</v>
      </c>
      <c r="H62" s="24">
        <f t="shared" si="10"/>
        <v>390.6461288366807</v>
      </c>
      <c r="I62" s="36"/>
      <c r="J62" s="30"/>
      <c r="K62" s="36"/>
      <c r="L62" s="36"/>
    </row>
    <row r="63" spans="1:12" x14ac:dyDescent="0.25">
      <c r="A63" s="39">
        <v>6</v>
      </c>
      <c r="B63" s="6" t="s">
        <v>25</v>
      </c>
      <c r="C63" s="49">
        <v>223.32079999999999</v>
      </c>
      <c r="D63" s="45">
        <v>3.13</v>
      </c>
      <c r="E63" s="5">
        <v>0.08</v>
      </c>
      <c r="F63" s="45">
        <f>IF(E63="","",IF(D63="","",E63*SQRT(D63)))</f>
        <v>0.14153444810363305</v>
      </c>
      <c r="G63" s="21">
        <f>IF(C63="","",IF(F63="","",C63/F63))</f>
        <v>1577.8547413169838</v>
      </c>
      <c r="H63" s="20">
        <f t="shared" si="6"/>
        <v>26.29757902194973</v>
      </c>
      <c r="I63" s="16"/>
      <c r="J63" s="16">
        <f>IF(G67="","",$H$3*$C$38^$H$4/(G67/60+$H$5)^$H$6)</f>
        <v>27.149803891370887</v>
      </c>
      <c r="K63" s="10"/>
      <c r="L63" s="22" t="str">
        <f>IF(I63="","",IF(J63="","",IF(K63="","",I63*J63*K63/360)))</f>
        <v/>
      </c>
    </row>
    <row r="64" spans="1:12" x14ac:dyDescent="0.25">
      <c r="A64" s="40"/>
      <c r="B64" s="13" t="s">
        <v>27</v>
      </c>
      <c r="C64" s="45">
        <v>1021.1713</v>
      </c>
      <c r="D64" s="45">
        <v>4.4000000000000004</v>
      </c>
      <c r="E64" s="13">
        <v>0.21</v>
      </c>
      <c r="F64" s="45">
        <f>IF(E64="","",IF(D64="","",E64*SQRT(D64)))</f>
        <v>0.44049971623146367</v>
      </c>
      <c r="G64" s="21">
        <f>IF(C64="","",IF(F64="","",C64/F64))</f>
        <v>2318.2110280030652</v>
      </c>
      <c r="H64" s="21">
        <f t="shared" si="6"/>
        <v>38.636850466717753</v>
      </c>
      <c r="I64" s="12"/>
      <c r="J64" s="29"/>
      <c r="K64" s="12"/>
      <c r="L64" s="12"/>
    </row>
    <row r="65" spans="1:16" x14ac:dyDescent="0.25">
      <c r="A65" s="40"/>
      <c r="B65" s="13" t="s">
        <v>26</v>
      </c>
      <c r="C65" s="45">
        <v>301.24259999999998</v>
      </c>
      <c r="D65" s="45">
        <v>4.9800000000000004</v>
      </c>
      <c r="E65" s="13">
        <v>0.27</v>
      </c>
      <c r="F65" s="45">
        <f>IF(E65="","",IF(D65="","",E65*SQRT(D65)))</f>
        <v>0.60252966731937785</v>
      </c>
      <c r="G65" s="21">
        <f>IF(C65="","",IF(F65="","",C65/F65))</f>
        <v>499.96309947726252</v>
      </c>
      <c r="H65" s="21">
        <f t="shared" si="6"/>
        <v>8.3327183246210428</v>
      </c>
      <c r="I65" s="35"/>
      <c r="J65" s="29"/>
      <c r="K65" s="35"/>
      <c r="L65" s="35"/>
    </row>
    <row r="66" spans="1:16" x14ac:dyDescent="0.25">
      <c r="A66" s="40"/>
      <c r="B66" s="13" t="s">
        <v>28</v>
      </c>
      <c r="C66" s="45">
        <v>725.17190000000005</v>
      </c>
      <c r="D66" s="45">
        <v>0.27</v>
      </c>
      <c r="E66" s="13">
        <v>0.08</v>
      </c>
      <c r="F66" s="45">
        <f>IF(E66="","",IF(D66="","",E66*SQRT(D66)))</f>
        <v>4.1569219381653061E-2</v>
      </c>
      <c r="G66" s="21">
        <f>IF(C66="","",IF(F66="","",C66/F66))</f>
        <v>17444.924653073016</v>
      </c>
      <c r="H66" s="21">
        <f t="shared" si="6"/>
        <v>290.7487442178836</v>
      </c>
      <c r="I66" s="35"/>
      <c r="J66" s="29"/>
      <c r="K66" s="35"/>
      <c r="L66" s="35"/>
    </row>
    <row r="67" spans="1:16" x14ac:dyDescent="0.25">
      <c r="A67" s="41"/>
      <c r="B67" s="7"/>
      <c r="C67" s="46"/>
      <c r="D67" s="46"/>
      <c r="E67" s="7"/>
      <c r="F67" s="50" t="s">
        <v>12</v>
      </c>
      <c r="G67" s="24">
        <f>IF(G64="","",SUM(G63:G66))</f>
        <v>21840.953521870328</v>
      </c>
      <c r="H67" s="24">
        <f t="shared" ref="H67" si="11">G67/60</f>
        <v>364.01589203117214</v>
      </c>
      <c r="I67" s="11"/>
      <c r="J67" s="30"/>
      <c r="K67" s="11"/>
      <c r="L67" s="11"/>
    </row>
    <row r="68" spans="1:16" x14ac:dyDescent="0.25">
      <c r="A68" s="39">
        <v>7</v>
      </c>
      <c r="B68" s="6" t="s">
        <v>25</v>
      </c>
      <c r="C68" s="49">
        <v>107.40179999999999</v>
      </c>
      <c r="D68" s="45">
        <v>0.93</v>
      </c>
      <c r="E68" s="5">
        <v>0.08</v>
      </c>
      <c r="F68" s="45">
        <f>IF(E68="","",IF(D68="","",E68*SQRT(D68)))</f>
        <v>7.714920608794365E-2</v>
      </c>
      <c r="G68" s="21">
        <f>IF(C68="","",IF(F68="","",C68/F68))</f>
        <v>1392.1309815887271</v>
      </c>
      <c r="H68" s="20">
        <f t="shared" si="6"/>
        <v>23.202183026478785</v>
      </c>
      <c r="I68" s="16"/>
      <c r="J68" s="16">
        <f>IF(G72="","",$H$3*$C$38^$H$4/(G72/60+$H$5)^$H$6)</f>
        <v>51.984977020422747</v>
      </c>
      <c r="K68" s="10"/>
      <c r="L68" s="22" t="str">
        <f>IF(I68="","",IF(J68="","",IF(K68="","",I68*J68*K68/360)))</f>
        <v/>
      </c>
    </row>
    <row r="69" spans="1:16" x14ac:dyDescent="0.25">
      <c r="A69" s="40"/>
      <c r="B69" s="13" t="s">
        <v>27</v>
      </c>
      <c r="C69" s="45">
        <v>1098.6273000000001</v>
      </c>
      <c r="D69" s="45">
        <v>4.0999999999999996</v>
      </c>
      <c r="E69" s="13">
        <v>0.21</v>
      </c>
      <c r="F69" s="45">
        <f>IF(E69="","",IF(D69="","",E69*SQRT(D69)))</f>
        <v>0.42521759135764825</v>
      </c>
      <c r="G69" s="21">
        <f>IF(C69="","",IF(F69="","",C69/F69))</f>
        <v>2583.6826188029236</v>
      </c>
      <c r="H69" s="21">
        <f t="shared" si="6"/>
        <v>43.061376980048728</v>
      </c>
      <c r="I69" s="12"/>
      <c r="J69" s="29"/>
      <c r="K69" s="12"/>
      <c r="L69" s="12"/>
    </row>
    <row r="70" spans="1:16" x14ac:dyDescent="0.25">
      <c r="A70" s="40"/>
      <c r="B70" s="13" t="s">
        <v>26</v>
      </c>
      <c r="C70" s="45">
        <v>774.91520000000003</v>
      </c>
      <c r="D70" s="45">
        <v>1.94</v>
      </c>
      <c r="E70" s="13">
        <v>0.27</v>
      </c>
      <c r="F70" s="45">
        <f>IF(E70="","",IF(D70="","",E70*SQRT(D70)))</f>
        <v>0.3760664834839712</v>
      </c>
      <c r="G70" s="21">
        <f>IF(C70="","",IF(F70="","",C70/F70))</f>
        <v>2060.5803336181343</v>
      </c>
      <c r="H70" s="21">
        <f t="shared" si="6"/>
        <v>34.343005560302238</v>
      </c>
      <c r="I70" s="35"/>
      <c r="J70" s="29"/>
      <c r="K70" s="35"/>
      <c r="L70" s="35"/>
    </row>
    <row r="71" spans="1:16" x14ac:dyDescent="0.25">
      <c r="A71" s="40"/>
      <c r="B71" s="13" t="s">
        <v>28</v>
      </c>
      <c r="C71" s="45">
        <v>234.88679999999999</v>
      </c>
      <c r="D71" s="45">
        <v>0.85</v>
      </c>
      <c r="E71" s="13">
        <v>0.08</v>
      </c>
      <c r="F71" s="45">
        <f>IF(E71="","",IF(D71="","",E71*SQRT(D71)))</f>
        <v>7.3756355658343098E-2</v>
      </c>
      <c r="G71" s="21">
        <f>IF(C71="","",IF(F71="","",C71/F71))</f>
        <v>3184.6313162224455</v>
      </c>
      <c r="H71" s="21">
        <f t="shared" si="6"/>
        <v>53.077188603707427</v>
      </c>
      <c r="I71" s="35"/>
      <c r="J71" s="29"/>
      <c r="K71" s="35"/>
      <c r="L71" s="35"/>
    </row>
    <row r="72" spans="1:16" x14ac:dyDescent="0.25">
      <c r="A72" s="41"/>
      <c r="B72" s="7"/>
      <c r="C72" s="46"/>
      <c r="D72" s="46"/>
      <c r="E72" s="7"/>
      <c r="F72" s="25" t="s">
        <v>12</v>
      </c>
      <c r="G72" s="24">
        <f>IF(G69="","",SUM(G68:G71))</f>
        <v>9221.025250232231</v>
      </c>
      <c r="H72" s="24">
        <f t="shared" ref="H72" si="12">G72/60</f>
        <v>153.68375417053718</v>
      </c>
      <c r="I72" s="11"/>
      <c r="J72" s="30"/>
      <c r="K72" s="11"/>
      <c r="L72" s="11"/>
    </row>
    <row r="73" spans="1:16" x14ac:dyDescent="0.25">
      <c r="A73" s="3"/>
      <c r="B73" s="4"/>
      <c r="C73" s="4"/>
      <c r="D73" s="4"/>
      <c r="E73" s="4"/>
      <c r="F73" s="4"/>
      <c r="G73" s="4"/>
      <c r="H73" s="4"/>
      <c r="I73" s="4"/>
    </row>
    <row r="75" spans="1:16" x14ac:dyDescent="0.25">
      <c r="A75" s="1"/>
    </row>
    <row r="76" spans="1:16" x14ac:dyDescent="0.25">
      <c r="A76" s="1"/>
    </row>
    <row r="77" spans="1:16" x14ac:dyDescent="0.25">
      <c r="F77" s="28"/>
      <c r="H77" s="47"/>
      <c r="I77" s="47"/>
      <c r="K77" s="43"/>
      <c r="L77" s="43"/>
    </row>
    <row r="78" spans="1:16" ht="15.75" x14ac:dyDescent="0.25">
      <c r="A78" s="26"/>
      <c r="B78" s="27"/>
      <c r="C78" s="4"/>
      <c r="F78" s="17"/>
      <c r="G78" s="27"/>
      <c r="H78" s="47"/>
      <c r="I78" s="47"/>
      <c r="K78" s="31"/>
      <c r="L78" s="32"/>
    </row>
    <row r="79" spans="1:16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1:16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1:16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1:16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6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6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1:16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6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1:16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1:16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1:16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1:16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1:16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1:16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1:16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1:16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1:16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1:16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1:16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1:16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1:16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1:16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1:16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1:16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1:16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1:16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1:16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1:16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1:16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1:16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6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1:16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1:16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1:16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1:16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1:16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1:16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1:16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1:16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6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1:16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1:16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1:16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1:16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1:16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1:16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1:16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1:16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1:16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1:16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1:16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</sheetData>
  <mergeCells count="16">
    <mergeCell ref="A23:A26"/>
    <mergeCell ref="A27:A30"/>
    <mergeCell ref="A53:A57"/>
    <mergeCell ref="A58:A62"/>
    <mergeCell ref="K77:L77"/>
    <mergeCell ref="A19:A22"/>
    <mergeCell ref="A9:A11"/>
    <mergeCell ref="A68:A72"/>
    <mergeCell ref="G2:H2"/>
    <mergeCell ref="A44:A47"/>
    <mergeCell ref="A48:A52"/>
    <mergeCell ref="A63:A67"/>
    <mergeCell ref="A31:A34"/>
    <mergeCell ref="A40:A43"/>
    <mergeCell ref="A12:A14"/>
    <mergeCell ref="A15:A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---</cp:lastModifiedBy>
  <dcterms:created xsi:type="dcterms:W3CDTF">2017-05-26T04:54:14Z</dcterms:created>
  <dcterms:modified xsi:type="dcterms:W3CDTF">2017-06-06T16:26:01Z</dcterms:modified>
</cp:coreProperties>
</file>