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ricioferreira/Library/Mobile Documents/com~apple~CloudDocs/Disciplinas/Mecânica dos Fluidos Aplicada a Sistemas Vasculares/Projeto/Modelo do Sistema Térmico/Programas/"/>
    </mc:Choice>
  </mc:AlternateContent>
  <xr:revisionPtr revIDLastSave="0" documentId="13_ncr:1_{F0140782-E0AA-FB4E-9171-26A54B7C901C}" xr6:coauthVersionLast="32" xr6:coauthVersionMax="32" xr10:uidLastSave="{00000000-0000-0000-0000-000000000000}"/>
  <bookViews>
    <workbookView xWindow="1880" yWindow="460" windowWidth="28240" windowHeight="17100" xr2:uid="{C7D4ED76-284B-5A41-BF93-9086B7516C44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J2" i="1"/>
  <c r="J4" i="1"/>
  <c r="J5" i="1"/>
  <c r="K4" i="1"/>
  <c r="K5" i="1"/>
  <c r="K3" i="1"/>
  <c r="I4" i="1"/>
  <c r="I5" i="1"/>
  <c r="I3" i="1"/>
  <c r="J3" i="1"/>
  <c r="I2" i="1"/>
  <c r="H4" i="1"/>
  <c r="H5" i="1"/>
  <c r="H3" i="1"/>
  <c r="G6" i="1"/>
  <c r="G4" i="1"/>
  <c r="G5" i="1"/>
  <c r="G3" i="1"/>
  <c r="G2" i="1"/>
  <c r="F7" i="1"/>
  <c r="F6" i="1"/>
  <c r="F4" i="1"/>
  <c r="F5" i="1"/>
  <c r="F3" i="1"/>
  <c r="E2" i="1"/>
  <c r="E4" i="1"/>
  <c r="E5" i="1"/>
  <c r="E3" i="1"/>
</calcChain>
</file>

<file path=xl/sharedStrings.xml><?xml version="1.0" encoding="utf-8"?>
<sst xmlns="http://schemas.openxmlformats.org/spreadsheetml/2006/main" count="19" uniqueCount="19">
  <si>
    <t>Material</t>
  </si>
  <si>
    <t>k / (W/mK)</t>
  </si>
  <si>
    <t>A</t>
  </si>
  <si>
    <t>B</t>
  </si>
  <si>
    <t>C</t>
  </si>
  <si>
    <t>D</t>
  </si>
  <si>
    <t>Te / ºC</t>
  </si>
  <si>
    <t>R (K/W)</t>
  </si>
  <si>
    <t>----</t>
  </si>
  <si>
    <t>Rtot</t>
  </si>
  <si>
    <t>h (W/mK)</t>
  </si>
  <si>
    <t>C1</t>
  </si>
  <si>
    <t>C2</t>
  </si>
  <si>
    <r>
      <t>r</t>
    </r>
    <r>
      <rPr>
        <b/>
        <vertAlign val="subscript"/>
        <sz val="14"/>
        <color rgb="FF000000"/>
        <rFont val="Helvetica Light"/>
      </rPr>
      <t>e</t>
    </r>
    <r>
      <rPr>
        <b/>
        <sz val="14"/>
        <color rgb="FF000000"/>
        <rFont val="Helvetica Light"/>
      </rPr>
      <t xml:space="preserve"> / mm</t>
    </r>
  </si>
  <si>
    <r>
      <t>q’'' / (W/m</t>
    </r>
    <r>
      <rPr>
        <b/>
        <vertAlign val="superscript"/>
        <sz val="14"/>
        <color rgb="FF000000"/>
        <rFont val="Helvetica Light"/>
      </rPr>
      <t>3</t>
    </r>
    <r>
      <rPr>
        <b/>
        <sz val="14"/>
        <color rgb="FF000000"/>
        <rFont val="Helvetica Light"/>
      </rPr>
      <t>)</t>
    </r>
  </si>
  <si>
    <r>
      <t>V (m</t>
    </r>
    <r>
      <rPr>
        <b/>
        <vertAlign val="superscript"/>
        <sz val="14"/>
        <color rgb="FF000000"/>
        <rFont val="Helvetica Light"/>
      </rPr>
      <t>3</t>
    </r>
    <r>
      <rPr>
        <b/>
        <sz val="14"/>
        <color rgb="FF000000"/>
        <rFont val="Helvetica Light"/>
      </rPr>
      <t>)</t>
    </r>
  </si>
  <si>
    <r>
      <t>T</t>
    </r>
    <r>
      <rPr>
        <vertAlign val="subscript"/>
        <sz val="14"/>
        <color rgb="FF000000"/>
        <rFont val="Helvetica Light"/>
      </rPr>
      <t>∞</t>
    </r>
    <r>
      <rPr>
        <sz val="14"/>
        <color rgb="FF000000"/>
        <rFont val="Helvetica Light"/>
      </rPr>
      <t xml:space="preserve"> (oC)</t>
    </r>
  </si>
  <si>
    <t>Ti (oC)</t>
  </si>
  <si>
    <t>Te (oC)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</si>
</sst>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.000"/>
    <numFmt numFmtId="171" formatCode="0.000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4"/>
      <color rgb="FF000000"/>
      <name val="Helvetica"/>
      <family val="2"/>
    </font>
    <font>
      <sz val="14"/>
      <color rgb="FF000000"/>
      <name val="Helvetica Light"/>
    </font>
    <font>
      <vertAlign val="subscript"/>
      <sz val="14"/>
      <color rgb="FF000000"/>
      <name val="Helvetica Light"/>
    </font>
    <font>
      <b/>
      <sz val="14"/>
      <color rgb="FF000000"/>
      <name val="Helvetica Light"/>
    </font>
    <font>
      <b/>
      <vertAlign val="subscript"/>
      <sz val="14"/>
      <color rgb="FF000000"/>
      <name val="Helvetica Light"/>
    </font>
    <font>
      <b/>
      <vertAlign val="superscript"/>
      <sz val="14"/>
      <color rgb="FF000000"/>
      <name val="Helvetica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/>
    <xf numFmtId="171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1" fontId="0" fillId="0" borderId="0" xfId="0" quotePrefix="1" applyNumberFormat="1" applyAlignment="1"/>
    <xf numFmtId="171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9769</xdr:colOff>
      <xdr:row>8</xdr:row>
      <xdr:rowOff>78156</xdr:rowOff>
    </xdr:from>
    <xdr:to>
      <xdr:col>7</xdr:col>
      <xdr:colOff>592015</xdr:colOff>
      <xdr:row>12</xdr:row>
      <xdr:rowOff>19541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E3CE11-9571-3544-A8BE-FFA5307DF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5384" y="1944079"/>
          <a:ext cx="30734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6752-4677-5D44-8DB6-E71EB5258F39}">
  <dimension ref="A1:K8"/>
  <sheetViews>
    <sheetView tabSelected="1" zoomScale="130" zoomScaleNormal="130" workbookViewId="0">
      <selection activeCell="H1" sqref="H1:K5"/>
    </sheetView>
  </sheetViews>
  <sheetFormatPr baseColWidth="10" defaultRowHeight="16"/>
  <cols>
    <col min="1" max="1" width="18.1640625" bestFit="1" customWidth="1"/>
    <col min="2" max="2" width="12.1640625" bestFit="1" customWidth="1"/>
    <col min="3" max="3" width="8.83203125" bestFit="1" customWidth="1"/>
    <col min="4" max="4" width="13.1640625" bestFit="1" customWidth="1"/>
    <col min="8" max="8" width="10.6640625" bestFit="1" customWidth="1"/>
    <col min="9" max="9" width="12.83203125" bestFit="1" customWidth="1"/>
  </cols>
  <sheetData>
    <row r="1" spans="1:11" ht="21">
      <c r="A1" s="1" t="s">
        <v>0</v>
      </c>
      <c r="B1" s="8" t="s">
        <v>1</v>
      </c>
      <c r="C1" s="8" t="s">
        <v>13</v>
      </c>
      <c r="D1" s="8" t="s">
        <v>14</v>
      </c>
      <c r="E1" s="9" t="s">
        <v>15</v>
      </c>
      <c r="F1" s="9" t="s">
        <v>7</v>
      </c>
      <c r="G1" s="10" t="s">
        <v>6</v>
      </c>
      <c r="H1" s="10" t="s">
        <v>11</v>
      </c>
      <c r="I1" s="10" t="s">
        <v>12</v>
      </c>
      <c r="J1" s="10" t="s">
        <v>17</v>
      </c>
      <c r="K1" s="10" t="s">
        <v>18</v>
      </c>
    </row>
    <row r="2" spans="1:11" ht="18">
      <c r="A2" s="2" t="s">
        <v>2</v>
      </c>
      <c r="B2" s="3">
        <v>100</v>
      </c>
      <c r="C2" s="3">
        <v>0.2</v>
      </c>
      <c r="D2" s="3">
        <v>1000</v>
      </c>
      <c r="E2" s="4">
        <f>PI()*(C2)^2*1</f>
        <v>0.12566370614359174</v>
      </c>
      <c r="F2" s="5" t="s">
        <v>8</v>
      </c>
      <c r="G2" s="6">
        <f>$D$2*$E$2*F7+B7</f>
        <v>84.156280510819187</v>
      </c>
      <c r="H2" s="11">
        <v>0</v>
      </c>
      <c r="I2" s="11">
        <f>G2+$D$2/(4*B2)*C2^2</f>
        <v>84.256280510819181</v>
      </c>
      <c r="J2" s="7">
        <f>I2</f>
        <v>84.256280510819181</v>
      </c>
      <c r="K2">
        <f>-$D$2/(4*B2)*C2^2+H2*LN(C2)+I2</f>
        <v>84.156280510819187</v>
      </c>
    </row>
    <row r="3" spans="1:11" ht="18">
      <c r="A3" s="2" t="s">
        <v>3</v>
      </c>
      <c r="B3" s="3">
        <v>0.5</v>
      </c>
      <c r="C3" s="3">
        <v>0.4</v>
      </c>
      <c r="D3" s="3">
        <v>0</v>
      </c>
      <c r="E3" s="4">
        <f>PI()*((C3)^2-(C2)^2)*1</f>
        <v>0.37699111843077526</v>
      </c>
      <c r="F3" s="4">
        <f>LN(C3/C2)/(2*PI()*B3*1)</f>
        <v>0.2206356001526516</v>
      </c>
      <c r="G3" s="6">
        <f>G2-$D$2*$E$2*F3</f>
        <v>56.430393288421371</v>
      </c>
      <c r="H3" s="12">
        <f>((G3-G2)-$D$2/(4*B3)*(C2^2-C3^2))/LN(C3/C2)</f>
        <v>46.561702453337823</v>
      </c>
      <c r="I3" s="12">
        <f>G2+$D$2/(4*B3)*C2^2-H3*LN(C2)</f>
        <v>179.09444970669693</v>
      </c>
      <c r="J3">
        <f>-$D$2/(4*B3)*C2^2+H3*LN(C2)+I3</f>
        <v>84.156280510819187</v>
      </c>
      <c r="K3">
        <f>-$D$2/(4*B3)*C3^2+H3*LN(C3)+I3</f>
        <v>56.430393288421371</v>
      </c>
    </row>
    <row r="4" spans="1:11" ht="18">
      <c r="A4" s="2" t="s">
        <v>4</v>
      </c>
      <c r="B4" s="3">
        <v>50</v>
      </c>
      <c r="C4" s="3">
        <v>0.6</v>
      </c>
      <c r="D4" s="3">
        <v>0</v>
      </c>
      <c r="E4" s="4">
        <f t="shared" ref="E4:E5" si="0">PI()*((C4)^2-(C3)^2)*1</f>
        <v>0.62831853071795851</v>
      </c>
      <c r="F4" s="4">
        <f t="shared" ref="F4:F5" si="1">LN(C4/C3)/(2*PI()*B4*1)</f>
        <v>1.2906355241340812E-3</v>
      </c>
      <c r="G4" s="6">
        <f t="shared" ref="G4:G6" si="2">G3-$D$2*$E$2*F4</f>
        <v>56.268207245178104</v>
      </c>
      <c r="H4" s="12">
        <f t="shared" ref="H4:H5" si="3">((G4-G3)-$D$2/(4*B4)*(C3^2-C4^2))/LN(C4/C3)</f>
        <v>2.0663034623764291</v>
      </c>
      <c r="I4" s="12">
        <f t="shared" ref="I4:I5" si="4">G3+$D$2/(4*B4)*C3^2-H4*LN(C3)</f>
        <v>59.123728000236369</v>
      </c>
      <c r="J4">
        <f t="shared" ref="J4:J5" si="5">-$D$2/(4*B4)*C3^2+H4*LN(C3)+I4</f>
        <v>56.430393288421371</v>
      </c>
      <c r="K4">
        <f t="shared" ref="K4:K5" si="6">-$D$2/(4*B4)*C4^2+H4*LN(C4)+I4</f>
        <v>56.268207245178104</v>
      </c>
    </row>
    <row r="5" spans="1:11" ht="18">
      <c r="A5" s="2" t="s">
        <v>5</v>
      </c>
      <c r="B5" s="3">
        <v>0.2</v>
      </c>
      <c r="C5" s="3">
        <v>0.8</v>
      </c>
      <c r="D5" s="3">
        <v>0</v>
      </c>
      <c r="E5" s="4">
        <f t="shared" si="0"/>
        <v>0.87964594300514254</v>
      </c>
      <c r="F5" s="4">
        <f t="shared" si="1"/>
        <v>0.22893011934810858</v>
      </c>
      <c r="G5" s="6">
        <f t="shared" si="2"/>
        <v>27.5</v>
      </c>
      <c r="H5" s="12">
        <f t="shared" si="3"/>
        <v>1116.6208238737727</v>
      </c>
      <c r="I5" s="12">
        <f t="shared" si="4"/>
        <v>1076.6667361105924</v>
      </c>
      <c r="J5">
        <f t="shared" si="5"/>
        <v>56.268207245178019</v>
      </c>
      <c r="K5">
        <f t="shared" si="6"/>
        <v>27.5</v>
      </c>
    </row>
    <row r="6" spans="1:11" ht="18">
      <c r="A6" s="2" t="s">
        <v>10</v>
      </c>
      <c r="B6" s="3">
        <v>10</v>
      </c>
      <c r="F6">
        <f>1/(B6*2*PI()*C5*1)</f>
        <v>1.9894367886486918E-2</v>
      </c>
      <c r="G6">
        <f t="shared" si="2"/>
        <v>25</v>
      </c>
    </row>
    <row r="7" spans="1:11" ht="20">
      <c r="A7" s="2" t="s">
        <v>16</v>
      </c>
      <c r="B7" s="3">
        <v>25</v>
      </c>
      <c r="E7" t="s">
        <v>9</v>
      </c>
      <c r="F7">
        <f>SUM(F3:F6)</f>
        <v>0.4707507229113812</v>
      </c>
    </row>
    <row r="8" spans="1:11" ht="18">
      <c r="A8" s="2"/>
    </row>
  </sheetData>
  <pageMargins left="0.27559055119999998" right="0.27559055119999998" top="0.29527559060000003" bottom="0.29527559060000003" header="0.1181102362" footer="0.118110236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Ferreira</dc:creator>
  <cp:lastModifiedBy>Maurício Ferreira</cp:lastModifiedBy>
  <dcterms:created xsi:type="dcterms:W3CDTF">2018-05-03T21:26:23Z</dcterms:created>
  <dcterms:modified xsi:type="dcterms:W3CDTF">2018-05-03T23:02:35Z</dcterms:modified>
</cp:coreProperties>
</file>