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autoCompressPictures="0"/>
  <bookViews>
    <workbookView xWindow="560" yWindow="560" windowWidth="25040" windowHeight="12960"/>
  </bookViews>
  <sheets>
    <sheet name="Idade Ótima de Corte" sheetId="5" r:id="rId1"/>
    <sheet name="Volume" sheetId="1" r:id="rId2"/>
    <sheet name="ICA, IMA" sheetId="2" r:id="rId3"/>
    <sheet name="Análise Econômica I" sheetId="3" r:id="rId4"/>
    <sheet name="Análise Econômica II" sheetId="4" r:id="rId5"/>
  </sheet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5" l="1"/>
  <c r="G1" i="5"/>
  <c r="E2" i="5"/>
  <c r="H22" i="5"/>
  <c r="G22" i="5"/>
  <c r="K22" i="5"/>
  <c r="H21" i="5"/>
  <c r="G21" i="5"/>
  <c r="K21" i="5"/>
  <c r="H20" i="5"/>
  <c r="G20" i="5"/>
  <c r="K20" i="5"/>
  <c r="H19" i="5"/>
  <c r="G19" i="5"/>
  <c r="K19" i="5"/>
  <c r="H18" i="5"/>
  <c r="G18" i="5"/>
  <c r="K18" i="5"/>
  <c r="H17" i="5"/>
  <c r="G17" i="5"/>
  <c r="K17" i="5"/>
  <c r="H16" i="5"/>
  <c r="G16" i="5"/>
  <c r="K16" i="5"/>
  <c r="H15" i="5"/>
  <c r="G15" i="5"/>
  <c r="K15" i="5"/>
  <c r="H14" i="5"/>
  <c r="G14" i="5"/>
  <c r="K14" i="5"/>
  <c r="H13" i="5"/>
  <c r="G13" i="5"/>
  <c r="K13" i="5"/>
  <c r="H12" i="5"/>
  <c r="G12" i="5"/>
  <c r="K12" i="5"/>
  <c r="H11" i="5"/>
  <c r="G11" i="5"/>
  <c r="K11" i="5"/>
  <c r="H10" i="5"/>
  <c r="G10" i="5"/>
  <c r="K10" i="5"/>
  <c r="L22" i="5"/>
  <c r="L21" i="5"/>
  <c r="L19" i="5"/>
  <c r="L18" i="5"/>
  <c r="L17" i="5"/>
  <c r="L15" i="5"/>
  <c r="L14" i="5"/>
  <c r="L13" i="5"/>
  <c r="L11" i="5"/>
  <c r="L10" i="5"/>
  <c r="H9" i="5"/>
  <c r="G9" i="5"/>
  <c r="L9" i="5"/>
  <c r="D22" i="5"/>
  <c r="F22" i="5"/>
  <c r="D21" i="5"/>
  <c r="F21" i="5"/>
  <c r="D20" i="5"/>
  <c r="F20" i="5"/>
  <c r="D19" i="5"/>
  <c r="F19" i="5"/>
  <c r="D18" i="5"/>
  <c r="F18" i="5"/>
  <c r="D17" i="5"/>
  <c r="F17" i="5"/>
  <c r="D16" i="5"/>
  <c r="F16" i="5"/>
  <c r="D15" i="5"/>
  <c r="F15" i="5"/>
  <c r="D14" i="5"/>
  <c r="F14" i="5"/>
  <c r="D13" i="5"/>
  <c r="F13" i="5"/>
  <c r="D12" i="5"/>
  <c r="F12" i="5"/>
  <c r="D11" i="5"/>
  <c r="F11" i="5"/>
  <c r="D10" i="5"/>
  <c r="F10" i="5"/>
  <c r="D9" i="5"/>
  <c r="F9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D25" i="5"/>
  <c r="D24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D8" i="5"/>
  <c r="L12" i="5"/>
  <c r="L16" i="5"/>
  <c r="L20" i="5"/>
</calcChain>
</file>

<file path=xl/sharedStrings.xml><?xml version="1.0" encoding="utf-8"?>
<sst xmlns="http://schemas.openxmlformats.org/spreadsheetml/2006/main" count="19" uniqueCount="19">
  <si>
    <t>Taxa de Juros:</t>
  </si>
  <si>
    <t>Custo de Implantação:</t>
  </si>
  <si>
    <t>Preço da madeira:</t>
  </si>
  <si>
    <t>t</t>
  </si>
  <si>
    <t>v</t>
  </si>
  <si>
    <t>1/t</t>
  </si>
  <si>
    <t>ln(v)</t>
  </si>
  <si>
    <t>Estimado</t>
  </si>
  <si>
    <t>V</t>
  </si>
  <si>
    <t>V'</t>
  </si>
  <si>
    <t>IMA</t>
  </si>
  <si>
    <t>Dir.</t>
  </si>
  <si>
    <t>Esq.</t>
  </si>
  <si>
    <t>V'/V</t>
  </si>
  <si>
    <t>inclinação</t>
  </si>
  <si>
    <t>intercepto</t>
  </si>
  <si>
    <t>VET:</t>
  </si>
  <si>
    <t>Idade</t>
  </si>
  <si>
    <t>Vol: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</si>
</sst>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2" x14ac:knownFonts="1"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right"/>
    </xf>
    <xf numFmtId="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" fontId="0" fillId="2" borderId="1" xfId="1" applyNumberFormat="1" applyFont="1" applyFill="1" applyBorder="1"/>
    <xf numFmtId="2" fontId="0" fillId="2" borderId="1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4" Type="http://schemas.openxmlformats.org/officeDocument/2006/relationships/chartsheet" Target="chartsheets/sheet3.xml"/><Relationship Id="rId5" Type="http://schemas.openxmlformats.org/officeDocument/2006/relationships/chartsheet" Target="chartsheets/sheet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Volume (m3/ha) de</a:t>
            </a:r>
            <a:r>
              <a:rPr lang="pt-BR" sz="14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Eucalyptus spp.</a:t>
            </a:r>
            <a:endParaRPr lang="pt-BR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(V = 751,336 e</a:t>
            </a:r>
            <a:r>
              <a:rPr lang="pt-BR" sz="1400" b="0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-6,0777 / Idade</a:t>
            </a:r>
            <a:r>
              <a:rPr lang="pt-BR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  <a:endParaRPr lang="pt-BR"/>
          </a:p>
        </c:rich>
      </c:tx>
      <c:layout>
        <c:manualLayout>
          <c:xMode val="edge"/>
          <c:yMode val="edge"/>
          <c:x val="0.353046637807745"/>
          <c:y val="0.015624957206436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63082437276"/>
          <c:y val="0.140625"/>
          <c:w val="0.870071684587814"/>
          <c:h val="0.73958333333333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'Idade Ótima de Corte'!$B$9:$B$22</c:f>
              <c:numCache>
                <c:formatCode>General</c:formatCode>
                <c:ptCount val="14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  <c:pt idx="8">
                  <c:v>10.0</c:v>
                </c:pt>
                <c:pt idx="9">
                  <c:v>11.0</c:v>
                </c:pt>
                <c:pt idx="10">
                  <c:v>12.0</c:v>
                </c:pt>
                <c:pt idx="11">
                  <c:v>13.0</c:v>
                </c:pt>
                <c:pt idx="12">
                  <c:v>14.0</c:v>
                </c:pt>
                <c:pt idx="13">
                  <c:v>15.0</c:v>
                </c:pt>
              </c:numCache>
            </c:numRef>
          </c:xVal>
          <c:yVal>
            <c:numRef>
              <c:f>'Idade Ótima de Corte'!$G$9:$G$22</c:f>
              <c:numCache>
                <c:formatCode>0.00</c:formatCode>
                <c:ptCount val="14"/>
                <c:pt idx="0">
                  <c:v>35.98144184459508</c:v>
                </c:pt>
                <c:pt idx="1">
                  <c:v>99.08254605185176</c:v>
                </c:pt>
                <c:pt idx="2">
                  <c:v>164.4206858790145</c:v>
                </c:pt>
                <c:pt idx="3">
                  <c:v>222.808643285512</c:v>
                </c:pt>
                <c:pt idx="4">
                  <c:v>272.8448452543607</c:v>
                </c:pt>
                <c:pt idx="5">
                  <c:v>315.3270783470841</c:v>
                </c:pt>
                <c:pt idx="6">
                  <c:v>351.475778959196</c:v>
                </c:pt>
                <c:pt idx="7">
                  <c:v>382.4329337229429</c:v>
                </c:pt>
                <c:pt idx="8">
                  <c:v>409.1505990974603</c:v>
                </c:pt>
                <c:pt idx="9">
                  <c:v>432.3930962002028</c:v>
                </c:pt>
                <c:pt idx="10">
                  <c:v>452.767297398664</c:v>
                </c:pt>
                <c:pt idx="11">
                  <c:v>470.7550601512526</c:v>
                </c:pt>
                <c:pt idx="12">
                  <c:v>486.7408630082594</c:v>
                </c:pt>
                <c:pt idx="13">
                  <c:v>501.0336683995891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3567864"/>
        <c:axId val="2073596280"/>
      </c:scatterChart>
      <c:valAx>
        <c:axId val="2073567864"/>
        <c:scaling>
          <c:orientation val="minMax"/>
          <c:max val="16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Idade</a:t>
                </a:r>
              </a:p>
            </c:rich>
          </c:tx>
          <c:layout>
            <c:manualLayout>
              <c:xMode val="edge"/>
              <c:yMode val="edge"/>
              <c:x val="0.51971320637621"/>
              <c:y val="0.9322916809311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3596280"/>
        <c:crosses val="autoZero"/>
        <c:crossBetween val="midCat"/>
        <c:majorUnit val="1.0"/>
      </c:valAx>
      <c:valAx>
        <c:axId val="2073596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(m</a:t>
                </a:r>
                <a:r>
                  <a:rPr lang="pt-B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 </a:t>
                </a:r>
                <a:r>
                  <a:rPr lang="pt-B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/ha)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0.0179211288105118"/>
              <c:y val="0.42447911674084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35678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Incrementos (m</a:t>
            </a:r>
            <a:r>
              <a:rPr lang="pt-BR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pt-B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/ha) para </a:t>
            </a:r>
            <a:r>
              <a:rPr lang="pt-BR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Eucalyptus spp.</a:t>
            </a:r>
            <a:endParaRPr lang="pt-BR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(V = 751,336 e</a:t>
            </a:r>
            <a:r>
              <a:rPr lang="pt-BR" sz="1400" b="0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-6,0777 / Idade</a:t>
            </a:r>
            <a:r>
              <a:rPr lang="pt-BR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  <a:endParaRPr lang="pt-BR"/>
          </a:p>
        </c:rich>
      </c:tx>
      <c:layout>
        <c:manualLayout>
          <c:xMode val="edge"/>
          <c:yMode val="edge"/>
          <c:x val="0.323476794978725"/>
          <c:y val="0.019531362430871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58781362007168"/>
          <c:y val="0.1875"/>
          <c:w val="0.880824372759857"/>
          <c:h val="0.653645833333334"/>
        </c:manualLayout>
      </c:layout>
      <c:scatterChart>
        <c:scatterStyle val="smoothMarker"/>
        <c:varyColors val="0"/>
        <c:ser>
          <c:idx val="0"/>
          <c:order val="0"/>
          <c:tx>
            <c:v>Incremento Corrente Anual     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'Idade Ótima de Corte'!$B$9:$B$22</c:f>
              <c:numCache>
                <c:formatCode>General</c:formatCode>
                <c:ptCount val="14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  <c:pt idx="8">
                  <c:v>10.0</c:v>
                </c:pt>
                <c:pt idx="9">
                  <c:v>11.0</c:v>
                </c:pt>
                <c:pt idx="10">
                  <c:v>12.0</c:v>
                </c:pt>
                <c:pt idx="11">
                  <c:v>13.0</c:v>
                </c:pt>
                <c:pt idx="12">
                  <c:v>14.0</c:v>
                </c:pt>
                <c:pt idx="13">
                  <c:v>15.0</c:v>
                </c:pt>
              </c:numCache>
            </c:numRef>
          </c:xVal>
          <c:yVal>
            <c:numRef>
              <c:f>'Idade Ótima de Corte'!$H$9:$H$22</c:f>
              <c:numCache>
                <c:formatCode>0.00</c:formatCode>
                <c:ptCount val="14"/>
                <c:pt idx="0">
                  <c:v>54.67108326958071</c:v>
                </c:pt>
                <c:pt idx="1">
                  <c:v>66.9104200889487</c:v>
                </c:pt>
                <c:pt idx="2">
                  <c:v>62.45620344896949</c:v>
                </c:pt>
                <c:pt idx="3">
                  <c:v>54.16654482210224</c:v>
                </c:pt>
                <c:pt idx="4">
                  <c:v>46.06301498732101</c:v>
                </c:pt>
                <c:pt idx="5">
                  <c:v>39.11148403787632</c:v>
                </c:pt>
                <c:pt idx="6">
                  <c:v>33.37755623737844</c:v>
                </c:pt>
                <c:pt idx="7">
                  <c:v>28.69520781844993</c:v>
                </c:pt>
                <c:pt idx="8">
                  <c:v>24.8669373169282</c:v>
                </c:pt>
                <c:pt idx="9">
                  <c:v>21.71863311758734</c:v>
                </c:pt>
                <c:pt idx="10">
                  <c:v>19.10960310281888</c:v>
                </c:pt>
                <c:pt idx="11">
                  <c:v>16.92962742297805</c:v>
                </c:pt>
                <c:pt idx="12">
                  <c:v>15.09318323843352</c:v>
                </c:pt>
                <c:pt idx="13">
                  <c:v>13.5339167460552</c:v>
                </c:pt>
              </c:numCache>
            </c:numRef>
          </c:yVal>
          <c:smooth val="1"/>
        </c:ser>
        <c:ser>
          <c:idx val="1"/>
          <c:order val="1"/>
          <c:tx>
            <c:v>Incremento Médio Anual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'Idade Ótima de Corte'!$B$9:$B$22</c:f>
              <c:numCache>
                <c:formatCode>General</c:formatCode>
                <c:ptCount val="14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  <c:pt idx="8">
                  <c:v>10.0</c:v>
                </c:pt>
                <c:pt idx="9">
                  <c:v>11.0</c:v>
                </c:pt>
                <c:pt idx="10">
                  <c:v>12.0</c:v>
                </c:pt>
                <c:pt idx="11">
                  <c:v>13.0</c:v>
                </c:pt>
                <c:pt idx="12">
                  <c:v>14.0</c:v>
                </c:pt>
                <c:pt idx="13">
                  <c:v>15.0</c:v>
                </c:pt>
              </c:numCache>
            </c:numRef>
          </c:xVal>
          <c:yVal>
            <c:numRef>
              <c:f>'Idade Ótima de Corte'!$I$9:$I$22</c:f>
              <c:numCache>
                <c:formatCode>0.00</c:formatCode>
                <c:ptCount val="14"/>
                <c:pt idx="0">
                  <c:v>17.99072092229754</c:v>
                </c:pt>
                <c:pt idx="1">
                  <c:v>33.02751535061726</c:v>
                </c:pt>
                <c:pt idx="2">
                  <c:v>41.10517146975364</c:v>
                </c:pt>
                <c:pt idx="3">
                  <c:v>44.56172865710239</c:v>
                </c:pt>
                <c:pt idx="4">
                  <c:v>45.4741408757268</c:v>
                </c:pt>
                <c:pt idx="5">
                  <c:v>45.04672547815487</c:v>
                </c:pt>
                <c:pt idx="6">
                  <c:v>43.9344723698995</c:v>
                </c:pt>
                <c:pt idx="7">
                  <c:v>42.4925481914381</c:v>
                </c:pt>
                <c:pt idx="8">
                  <c:v>40.91505990974603</c:v>
                </c:pt>
                <c:pt idx="9">
                  <c:v>39.30846329092753</c:v>
                </c:pt>
                <c:pt idx="10">
                  <c:v>37.73060811655532</c:v>
                </c:pt>
                <c:pt idx="11">
                  <c:v>36.21192770394251</c:v>
                </c:pt>
                <c:pt idx="12">
                  <c:v>34.76720450058995</c:v>
                </c:pt>
                <c:pt idx="13">
                  <c:v>33.40224455997261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5406024"/>
        <c:axId val="2045412504"/>
      </c:scatterChart>
      <c:valAx>
        <c:axId val="2045406024"/>
        <c:scaling>
          <c:orientation val="minMax"/>
          <c:max val="16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Idade</a:t>
                </a:r>
              </a:p>
            </c:rich>
          </c:tx>
          <c:layout>
            <c:manualLayout>
              <c:xMode val="edge"/>
              <c:yMode val="edge"/>
              <c:x val="0.514336858027396"/>
              <c:y val="0.893229134543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5412504"/>
        <c:crosses val="autoZero"/>
        <c:crossBetween val="midCat"/>
        <c:majorUnit val="1.0"/>
      </c:valAx>
      <c:valAx>
        <c:axId val="2045412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ICA, IMA (m3/ha)</a:t>
                </a:r>
              </a:p>
            </c:rich>
          </c:tx>
          <c:layout>
            <c:manualLayout>
              <c:xMode val="edge"/>
              <c:yMode val="edge"/>
              <c:x val="0.0188171777001842"/>
              <c:y val="0.4231771208102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540602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4215246636771"/>
          <c:y val="0.946254071661238"/>
          <c:w val="0.610986547085202"/>
          <c:h val="0.0358306188925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Análise Econômica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V'/(V-I/p) = r/(1-e</a:t>
            </a:r>
            <a:r>
              <a:rPr lang="pt-BR" sz="1400" b="0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-rt</a:t>
            </a:r>
            <a:r>
              <a:rPr lang="pt-BR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  <a:endParaRPr lang="pt-BR"/>
          </a:p>
        </c:rich>
      </c:tx>
      <c:layout>
        <c:manualLayout>
          <c:xMode val="edge"/>
          <c:yMode val="edge"/>
          <c:x val="0.413082384007607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58781362007168"/>
          <c:y val="0.153645833333333"/>
          <c:w val="0.878136200716846"/>
          <c:h val="0.694010416666667"/>
        </c:manualLayout>
      </c:layout>
      <c:scatterChart>
        <c:scatterStyle val="smoothMarker"/>
        <c:varyColors val="0"/>
        <c:ser>
          <c:idx val="0"/>
          <c:order val="0"/>
          <c:tx>
            <c:v>r/(1 - exp(-rt) )      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'Idade Ótima de Corte'!$B$11:$B$17</c:f>
              <c:numCache>
                <c:formatCode>General</c:formatCode>
                <c:ptCount val="7"/>
                <c:pt idx="0">
                  <c:v>4.0</c:v>
                </c:pt>
                <c:pt idx="1">
                  <c:v>5.0</c:v>
                </c:pt>
                <c:pt idx="2">
                  <c:v>6.0</c:v>
                </c:pt>
                <c:pt idx="3">
                  <c:v>7.0</c:v>
                </c:pt>
                <c:pt idx="4">
                  <c:v>8.0</c:v>
                </c:pt>
                <c:pt idx="5">
                  <c:v>9.0</c:v>
                </c:pt>
                <c:pt idx="6">
                  <c:v>10.0</c:v>
                </c:pt>
              </c:numCache>
            </c:numRef>
          </c:xVal>
          <c:yVal>
            <c:numRef>
              <c:f>'Idade Ótima de Corte'!$J$11:$J$17</c:f>
              <c:numCache>
                <c:formatCode>0.000</c:formatCode>
                <c:ptCount val="7"/>
                <c:pt idx="0">
                  <c:v>0.297694185937769</c:v>
                </c:pt>
                <c:pt idx="1">
                  <c:v>0.248363664017471</c:v>
                </c:pt>
                <c:pt idx="2">
                  <c:v>0.215697119333982</c:v>
                </c:pt>
                <c:pt idx="3">
                  <c:v>0.192551179448455</c:v>
                </c:pt>
                <c:pt idx="4">
                  <c:v>0.175353912501525</c:v>
                </c:pt>
                <c:pt idx="5">
                  <c:v>0.162120701975548</c:v>
                </c:pt>
                <c:pt idx="6">
                  <c:v>0.151660597536451</c:v>
                </c:pt>
              </c:numCache>
            </c:numRef>
          </c:yVal>
          <c:smooth val="1"/>
        </c:ser>
        <c:ser>
          <c:idx val="1"/>
          <c:order val="1"/>
          <c:tx>
            <c:v>V'/(V - I/p) 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'Idade Ótima de Corte'!$B$11:$B$17</c:f>
              <c:numCache>
                <c:formatCode>General</c:formatCode>
                <c:ptCount val="7"/>
                <c:pt idx="0">
                  <c:v>4.0</c:v>
                </c:pt>
                <c:pt idx="1">
                  <c:v>5.0</c:v>
                </c:pt>
                <c:pt idx="2">
                  <c:v>6.0</c:v>
                </c:pt>
                <c:pt idx="3">
                  <c:v>7.0</c:v>
                </c:pt>
                <c:pt idx="4">
                  <c:v>8.0</c:v>
                </c:pt>
                <c:pt idx="5">
                  <c:v>9.0</c:v>
                </c:pt>
                <c:pt idx="6">
                  <c:v>10.0</c:v>
                </c:pt>
              </c:numCache>
            </c:numRef>
          </c:xVal>
          <c:yVal>
            <c:numRef>
              <c:f>'Idade Ótima de Corte'!$K$11:$K$17</c:f>
              <c:numCache>
                <c:formatCode>0.00</c:formatCode>
                <c:ptCount val="7"/>
                <c:pt idx="0">
                  <c:v>0.96950540958638</c:v>
                </c:pt>
                <c:pt idx="1">
                  <c:v>0.44106459751512</c:v>
                </c:pt>
                <c:pt idx="2">
                  <c:v>0.266499211587907</c:v>
                </c:pt>
                <c:pt idx="3">
                  <c:v>0.181637555007517</c:v>
                </c:pt>
                <c:pt idx="4">
                  <c:v>0.13272672372473</c:v>
                </c:pt>
                <c:pt idx="5">
                  <c:v>0.101600077017218</c:v>
                </c:pt>
                <c:pt idx="6">
                  <c:v>0.0804363225868725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5458360"/>
        <c:axId val="2045464840"/>
      </c:scatterChart>
      <c:valAx>
        <c:axId val="2045458360"/>
        <c:scaling>
          <c:orientation val="minMax"/>
          <c:max val="16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Idade (t)</a:t>
                </a:r>
              </a:p>
            </c:rich>
          </c:tx>
          <c:layout>
            <c:manualLayout>
              <c:xMode val="edge"/>
              <c:yMode val="edge"/>
              <c:x val="0.503584213990318"/>
              <c:y val="0.8997396439575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5464840"/>
        <c:crosses val="autoZero"/>
        <c:crossBetween val="midCat"/>
        <c:majorUnit val="1.0"/>
      </c:valAx>
      <c:valAx>
        <c:axId val="2045464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 </a:t>
                </a:r>
              </a:p>
            </c:rich>
          </c:tx>
          <c:layout>
            <c:manualLayout>
              <c:xMode val="edge"/>
              <c:yMode val="edge"/>
              <c:x val="0.0188171970228216"/>
              <c:y val="0.4960938034919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54583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382286995515695"/>
          <c:y val="0.956026058631922"/>
          <c:w val="0.312780269058296"/>
          <c:h val="0.0358306188925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Análise Econômica
V'/(V-I/p) = r/(1-e-rt)
Análise Volumétrica
V'/V = 1/t</a:t>
            </a:r>
          </a:p>
        </c:rich>
      </c:tx>
      <c:layout>
        <c:manualLayout>
          <c:xMode val="edge"/>
          <c:yMode val="edge"/>
          <c:x val="0.413978437672869"/>
          <c:y val="0.019531326936498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91397849462366"/>
          <c:y val="0.174479166666667"/>
          <c:w val="0.774193548387097"/>
          <c:h val="0.670572916666667"/>
        </c:manualLayout>
      </c:layout>
      <c:scatterChart>
        <c:scatterStyle val="smoothMarker"/>
        <c:varyColors val="0"/>
        <c:ser>
          <c:idx val="0"/>
          <c:order val="0"/>
          <c:tx>
            <c:v>1/t</c:v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xVal>
            <c:numRef>
              <c:f>'Idade Ótima de Corte'!$B$12:$B$16</c:f>
              <c:numCache>
                <c:formatCode>General</c:formatCode>
                <c:ptCount val="5"/>
                <c:pt idx="0">
                  <c:v>5.0</c:v>
                </c:pt>
                <c:pt idx="1">
                  <c:v>6.0</c:v>
                </c:pt>
                <c:pt idx="2">
                  <c:v>7.0</c:v>
                </c:pt>
                <c:pt idx="3">
                  <c:v>8.0</c:v>
                </c:pt>
                <c:pt idx="4">
                  <c:v>9.0</c:v>
                </c:pt>
              </c:numCache>
            </c:numRef>
          </c:xVal>
          <c:yVal>
            <c:numRef>
              <c:f>'Idade Ótima de Corte'!$D$12:$D$16</c:f>
              <c:numCache>
                <c:formatCode>0.00</c:formatCode>
                <c:ptCount val="5"/>
                <c:pt idx="0">
                  <c:v>0.2</c:v>
                </c:pt>
                <c:pt idx="1">
                  <c:v>0.166666666666667</c:v>
                </c:pt>
                <c:pt idx="2">
                  <c:v>0.142857142857143</c:v>
                </c:pt>
                <c:pt idx="3">
                  <c:v>0.125</c:v>
                </c:pt>
                <c:pt idx="4">
                  <c:v>0.111111111111111</c:v>
                </c:pt>
              </c:numCache>
            </c:numRef>
          </c:yVal>
          <c:smooth val="1"/>
        </c:ser>
        <c:ser>
          <c:idx val="1"/>
          <c:order val="1"/>
          <c:tx>
            <c:v>r/(1 - exp(-rt) )  </c:v>
          </c:tx>
          <c:spPr>
            <a:ln w="38100">
              <a:solidFill>
                <a:srgbClr val="C00000"/>
              </a:solidFill>
              <a:prstDash val="lgDashDot"/>
            </a:ln>
          </c:spPr>
          <c:marker>
            <c:symbol val="none"/>
          </c:marker>
          <c:xVal>
            <c:numRef>
              <c:f>'Idade Ótima de Corte'!$B$12:$B$16</c:f>
              <c:numCache>
                <c:formatCode>General</c:formatCode>
                <c:ptCount val="5"/>
                <c:pt idx="0">
                  <c:v>5.0</c:v>
                </c:pt>
                <c:pt idx="1">
                  <c:v>6.0</c:v>
                </c:pt>
                <c:pt idx="2">
                  <c:v>7.0</c:v>
                </c:pt>
                <c:pt idx="3">
                  <c:v>8.0</c:v>
                </c:pt>
                <c:pt idx="4">
                  <c:v>9.0</c:v>
                </c:pt>
              </c:numCache>
            </c:numRef>
          </c:xVal>
          <c:yVal>
            <c:numRef>
              <c:f>'Idade Ótima de Corte'!$J$12:$J$16</c:f>
              <c:numCache>
                <c:formatCode>0.000</c:formatCode>
                <c:ptCount val="5"/>
                <c:pt idx="0">
                  <c:v>0.248363664017471</c:v>
                </c:pt>
                <c:pt idx="1">
                  <c:v>0.215697119333982</c:v>
                </c:pt>
                <c:pt idx="2">
                  <c:v>0.192551179448455</c:v>
                </c:pt>
                <c:pt idx="3">
                  <c:v>0.175353912501525</c:v>
                </c:pt>
                <c:pt idx="4">
                  <c:v>0.162120701975548</c:v>
                </c:pt>
              </c:numCache>
            </c:numRef>
          </c:yVal>
          <c:smooth val="1"/>
        </c:ser>
        <c:ser>
          <c:idx val="2"/>
          <c:order val="2"/>
          <c:tx>
            <c:v>V'/V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'Idade Ótima de Corte'!$B$12:$B$16</c:f>
              <c:numCache>
                <c:formatCode>General</c:formatCode>
                <c:ptCount val="5"/>
                <c:pt idx="0">
                  <c:v>5.0</c:v>
                </c:pt>
                <c:pt idx="1">
                  <c:v>6.0</c:v>
                </c:pt>
                <c:pt idx="2">
                  <c:v>7.0</c:v>
                </c:pt>
                <c:pt idx="3">
                  <c:v>8.0</c:v>
                </c:pt>
                <c:pt idx="4">
                  <c:v>9.0</c:v>
                </c:pt>
              </c:numCache>
            </c:numRef>
          </c:xVal>
          <c:yVal>
            <c:numRef>
              <c:f>'Idade Ótima de Corte'!$L$12:$L$16</c:f>
              <c:numCache>
                <c:formatCode>0.00</c:formatCode>
                <c:ptCount val="5"/>
                <c:pt idx="0">
                  <c:v>0.243107915489131</c:v>
                </c:pt>
                <c:pt idx="1">
                  <c:v>0.168824941311897</c:v>
                </c:pt>
                <c:pt idx="2">
                  <c:v>0.124034650759761</c:v>
                </c:pt>
                <c:pt idx="3">
                  <c:v>0.0949640294879419</c:v>
                </c:pt>
                <c:pt idx="4">
                  <c:v>0.0750333072497319</c:v>
                </c:pt>
              </c:numCache>
            </c:numRef>
          </c:yVal>
          <c:smooth val="1"/>
        </c:ser>
        <c:ser>
          <c:idx val="3"/>
          <c:order val="3"/>
          <c:tx>
            <c:v>V'/(V-I/p)</c:v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'Idade Ótima de Corte'!$B$12:$B$16</c:f>
              <c:numCache>
                <c:formatCode>General</c:formatCode>
                <c:ptCount val="5"/>
                <c:pt idx="0">
                  <c:v>5.0</c:v>
                </c:pt>
                <c:pt idx="1">
                  <c:v>6.0</c:v>
                </c:pt>
                <c:pt idx="2">
                  <c:v>7.0</c:v>
                </c:pt>
                <c:pt idx="3">
                  <c:v>8.0</c:v>
                </c:pt>
                <c:pt idx="4">
                  <c:v>9.0</c:v>
                </c:pt>
              </c:numCache>
            </c:numRef>
          </c:xVal>
          <c:yVal>
            <c:numRef>
              <c:f>'Idade Ótima de Corte'!$K$12:$K$16</c:f>
              <c:numCache>
                <c:formatCode>0.00</c:formatCode>
                <c:ptCount val="5"/>
                <c:pt idx="0">
                  <c:v>0.44106459751512</c:v>
                </c:pt>
                <c:pt idx="1">
                  <c:v>0.266499211587907</c:v>
                </c:pt>
                <c:pt idx="2">
                  <c:v>0.181637555007517</c:v>
                </c:pt>
                <c:pt idx="3">
                  <c:v>0.13272672372473</c:v>
                </c:pt>
                <c:pt idx="4">
                  <c:v>0.101600077017218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5527032"/>
        <c:axId val="2045533544"/>
      </c:scatterChart>
      <c:valAx>
        <c:axId val="2045527032"/>
        <c:scaling>
          <c:orientation val="minMax"/>
          <c:max val="10.0"/>
          <c:min val="4.0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Idade (t)</a:t>
                </a:r>
              </a:p>
            </c:rich>
          </c:tx>
          <c:layout>
            <c:manualLayout>
              <c:xMode val="edge"/>
              <c:yMode val="edge"/>
              <c:x val="0.414874592469663"/>
              <c:y val="0.897135468180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5533544"/>
        <c:crosses val="autoZero"/>
        <c:crossBetween val="midCat"/>
        <c:majorUnit val="1.0"/>
      </c:valAx>
      <c:valAx>
        <c:axId val="2045533544"/>
        <c:scaling>
          <c:orientation val="minMax"/>
        </c:scaling>
        <c:delete val="0"/>
        <c:axPos val="l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55270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836506159014558"/>
          <c:y val="0.436482084690554"/>
          <c:w val="0.162374020156775"/>
          <c:h val="0.130293159609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8740157499999996" right="0.78740157499999996" top="0.984251969" bottom="0.984251969" header="0.49212598499999999" footer="0.49212598499999999"/>
  <pageSetup orientation="landscape" horizontalDpi="4294967292" verticalDpi="4294967292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8740157499999996" right="0.78740157499999996" top="0.984251969" bottom="0.984251969" header="0.49212598499999999" footer="0.49212598499999999"/>
  <pageSetup orientation="landscape" horizontalDpi="4294967292" verticalDpi="4294967292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8740157499999996" right="0.78740157499999996" top="0.984251969" bottom="0.984251969" header="0.49212598499999999" footer="0.49212598499999999"/>
  <pageSetup orientation="landscape" horizontalDpi="4294967292" verticalDpi="4294967292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8740157499999996" right="0.78740157499999996" top="0.984251969" bottom="0.984251969" header="0.49212598499999999" footer="0.49212598499999999"/>
  <pageSetup orientation="landscape" horizontalDpi="4294967292" verticalDpi="4294967292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13704" cy="5863951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13704" cy="5863951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13704" cy="5863951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09000" cy="58547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tabSelected="1" zoomScale="150" zoomScaleNormal="150" zoomScalePageLayoutView="150" workbookViewId="0">
      <selection activeCell="C3" sqref="C3"/>
    </sheetView>
  </sheetViews>
  <sheetFormatPr baseColWidth="10" defaultColWidth="9.6640625" defaultRowHeight="12" x14ac:dyDescent="0"/>
  <cols>
    <col min="3" max="3" width="8" customWidth="1"/>
    <col min="4" max="4" width="6.33203125" customWidth="1"/>
    <col min="5" max="5" width="10.5" customWidth="1"/>
    <col min="6" max="6" width="4.5" customWidth="1"/>
    <col min="7" max="7" width="9" customWidth="1"/>
  </cols>
  <sheetData>
    <row r="1" spans="2:14">
      <c r="B1" s="1" t="s">
        <v>0</v>
      </c>
      <c r="C1" s="5">
        <v>0.09</v>
      </c>
      <c r="D1" s="4" t="s">
        <v>17</v>
      </c>
      <c r="E1">
        <v>6</v>
      </c>
      <c r="F1" s="4" t="s">
        <v>18</v>
      </c>
      <c r="G1" s="8">
        <f>751.336*EXP(-6.0777*(1/E1))</f>
        <v>272.84475083637039</v>
      </c>
    </row>
    <row r="2" spans="2:14">
      <c r="B2" s="1" t="s">
        <v>1</v>
      </c>
      <c r="C2" s="6">
        <v>4500</v>
      </c>
      <c r="D2" s="4" t="s">
        <v>16</v>
      </c>
      <c r="E2" s="7">
        <f>((G1*C3/(1+C1)^E1)-C2)/((1+C1)^E1-1)</f>
        <v>4166.2649516279662</v>
      </c>
    </row>
    <row r="3" spans="2:14">
      <c r="B3" s="1" t="s">
        <v>2</v>
      </c>
      <c r="C3" s="6">
        <v>45</v>
      </c>
    </row>
    <row r="6" spans="2:14"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/>
      <c r="N6">
        <f>4566.3948</f>
        <v>4566.3948</v>
      </c>
    </row>
    <row r="7" spans="2:14">
      <c r="B7">
        <v>0</v>
      </c>
    </row>
    <row r="8" spans="2:14">
      <c r="B8">
        <v>1</v>
      </c>
      <c r="D8">
        <f>1/B8</f>
        <v>1</v>
      </c>
    </row>
    <row r="9" spans="2:14">
      <c r="B9">
        <v>2</v>
      </c>
      <c r="C9">
        <v>36</v>
      </c>
      <c r="D9" s="2">
        <f t="shared" ref="D9:D22" si="0">1/B9</f>
        <v>0.5</v>
      </c>
      <c r="E9" s="2">
        <f>LN(C9)</f>
        <v>3.5835189384561099</v>
      </c>
      <c r="F9" s="2">
        <f>$E$25+$E$24*D9</f>
        <v>3.58300417180258</v>
      </c>
      <c r="G9" s="2">
        <f>751.33626*EXP(-6.0777/B9)</f>
        <v>35.981441844595082</v>
      </c>
      <c r="H9" s="2">
        <f>(4566.3948/B9^2)*EXP(-6.0777/B9)</f>
        <v>54.671083269580713</v>
      </c>
      <c r="I9" s="2">
        <f>G9/B9</f>
        <v>17.990720922297541</v>
      </c>
      <c r="J9" s="3">
        <f>$C$1/(1-EXP(-$C$1*B9))</f>
        <v>0.54634927156191615</v>
      </c>
      <c r="K9" s="2"/>
      <c r="L9" s="2">
        <f>H9/G9</f>
        <v>1.5194244718070706</v>
      </c>
    </row>
    <row r="10" spans="2:14">
      <c r="B10">
        <v>3</v>
      </c>
      <c r="C10">
        <v>99</v>
      </c>
      <c r="D10" s="2">
        <f t="shared" si="0"/>
        <v>0.33333333333333331</v>
      </c>
      <c r="E10" s="2">
        <f t="shared" ref="E10:E22" si="1">LN(C10)</f>
        <v>4.5951198501345898</v>
      </c>
      <c r="F10" s="2">
        <f t="shared" ref="F10:F22" si="2">$E$25+$E$24*D10</f>
        <v>4.5959538856440298</v>
      </c>
      <c r="G10" s="2">
        <f t="shared" ref="G10:G22" si="3">751.33626*EXP(-6.0777/B10)</f>
        <v>99.082546051851764</v>
      </c>
      <c r="H10" s="2">
        <f t="shared" ref="H10:H22" si="4">(4566.3948/B10^2)*EXP(-6.0777/B10)</f>
        <v>66.910420088948726</v>
      </c>
      <c r="I10" s="2">
        <f t="shared" ref="I10:I22" si="5">G10/B10</f>
        <v>33.027515350617257</v>
      </c>
      <c r="J10" s="3">
        <f t="shared" ref="J10:J22" si="6">$C$1/(1-EXP(-$C$1*B10))</f>
        <v>0.38035587722107261</v>
      </c>
      <c r="K10" s="2">
        <f>H10/(G10-$C$2/$C$3)</f>
        <v>-72.930548965426468</v>
      </c>
      <c r="L10" s="2">
        <f t="shared" ref="L10:L22" si="7">H10/G10</f>
        <v>0.67529976524758706</v>
      </c>
    </row>
    <row r="11" spans="2:14">
      <c r="B11">
        <v>4</v>
      </c>
      <c r="C11">
        <v>164</v>
      </c>
      <c r="D11" s="2">
        <f t="shared" si="0"/>
        <v>0.25</v>
      </c>
      <c r="E11" s="2">
        <f t="shared" si="1"/>
        <v>5.0998664278241987</v>
      </c>
      <c r="F11" s="2">
        <f t="shared" si="2"/>
        <v>5.1024287425647543</v>
      </c>
      <c r="G11" s="2">
        <f t="shared" si="3"/>
        <v>164.42068587901454</v>
      </c>
      <c r="H11" s="2">
        <f t="shared" si="4"/>
        <v>62.45620344896949</v>
      </c>
      <c r="I11" s="2">
        <f t="shared" si="5"/>
        <v>41.105171469753635</v>
      </c>
      <c r="J11" s="3">
        <f t="shared" si="6"/>
        <v>0.2976941859377692</v>
      </c>
      <c r="K11" s="2">
        <f t="shared" ref="K11:K22" si="8">H11/(G11-$C$2/$C$3)</f>
        <v>0.96950540958637954</v>
      </c>
      <c r="L11" s="2">
        <f t="shared" si="7"/>
        <v>0.37985611795176766</v>
      </c>
    </row>
    <row r="12" spans="2:14">
      <c r="B12">
        <v>5</v>
      </c>
      <c r="C12">
        <v>223</v>
      </c>
      <c r="D12" s="2">
        <f t="shared" si="0"/>
        <v>0.2</v>
      </c>
      <c r="E12" s="2">
        <f t="shared" si="1"/>
        <v>5.4071717714601188</v>
      </c>
      <c r="F12" s="2">
        <f t="shared" si="2"/>
        <v>5.4063136567171899</v>
      </c>
      <c r="G12" s="2">
        <f t="shared" si="3"/>
        <v>222.80864328551198</v>
      </c>
      <c r="H12" s="2">
        <f t="shared" si="4"/>
        <v>54.166544822102246</v>
      </c>
      <c r="I12" s="2">
        <f t="shared" si="5"/>
        <v>44.561728657102393</v>
      </c>
      <c r="J12" s="3">
        <f t="shared" si="6"/>
        <v>0.24836366401747145</v>
      </c>
      <c r="K12" s="2">
        <f t="shared" si="8"/>
        <v>0.44106459751511967</v>
      </c>
      <c r="L12" s="2">
        <f t="shared" si="7"/>
        <v>0.2431079154891313</v>
      </c>
    </row>
    <row r="13" spans="2:14">
      <c r="B13">
        <v>6</v>
      </c>
      <c r="C13">
        <v>273</v>
      </c>
      <c r="D13" s="2">
        <f t="shared" si="0"/>
        <v>0.16666666666666666</v>
      </c>
      <c r="E13" s="2">
        <f t="shared" si="1"/>
        <v>5.6094717951849598</v>
      </c>
      <c r="F13" s="2">
        <f t="shared" si="2"/>
        <v>5.6089035994854797</v>
      </c>
      <c r="G13" s="2">
        <f t="shared" si="3"/>
        <v>272.84484525436079</v>
      </c>
      <c r="H13" s="2">
        <f t="shared" si="4"/>
        <v>46.063014987321012</v>
      </c>
      <c r="I13" s="2">
        <f t="shared" si="5"/>
        <v>45.474140875726796</v>
      </c>
      <c r="J13" s="3">
        <f t="shared" si="6"/>
        <v>0.21569711933398175</v>
      </c>
      <c r="K13" s="2">
        <f t="shared" si="8"/>
        <v>0.2664992115879074</v>
      </c>
      <c r="L13" s="2">
        <f t="shared" si="7"/>
        <v>0.16882494131189676</v>
      </c>
    </row>
    <row r="14" spans="2:14">
      <c r="B14">
        <v>7</v>
      </c>
      <c r="C14">
        <v>315</v>
      </c>
      <c r="D14" s="2">
        <f t="shared" si="0"/>
        <v>0.14285714285714285</v>
      </c>
      <c r="E14" s="2">
        <f t="shared" si="1"/>
        <v>5.7525726388256331</v>
      </c>
      <c r="F14" s="2">
        <f t="shared" si="2"/>
        <v>5.7536107014628293</v>
      </c>
      <c r="G14" s="2">
        <f t="shared" si="3"/>
        <v>315.32707834708407</v>
      </c>
      <c r="H14" s="2">
        <f t="shared" si="4"/>
        <v>39.111484037876323</v>
      </c>
      <c r="I14" s="2">
        <f t="shared" si="5"/>
        <v>45.046725478154869</v>
      </c>
      <c r="J14" s="3">
        <f t="shared" si="6"/>
        <v>0.19255117944845476</v>
      </c>
      <c r="K14" s="2">
        <f t="shared" si="8"/>
        <v>0.18163755500751663</v>
      </c>
      <c r="L14" s="2">
        <f t="shared" si="7"/>
        <v>0.12403465075976086</v>
      </c>
    </row>
    <row r="15" spans="2:14">
      <c r="B15">
        <v>8</v>
      </c>
      <c r="C15">
        <v>352</v>
      </c>
      <c r="D15" s="2">
        <f t="shared" si="0"/>
        <v>0.125</v>
      </c>
      <c r="E15" s="2">
        <f t="shared" si="1"/>
        <v>5.8636311755980968</v>
      </c>
      <c r="F15" s="2">
        <f t="shared" si="2"/>
        <v>5.8621410279458424</v>
      </c>
      <c r="G15" s="2">
        <f t="shared" si="3"/>
        <v>351.47577895919596</v>
      </c>
      <c r="H15" s="2">
        <f t="shared" si="4"/>
        <v>33.377556237378442</v>
      </c>
      <c r="I15" s="2">
        <f t="shared" si="5"/>
        <v>43.934472369899495</v>
      </c>
      <c r="J15" s="3">
        <f t="shared" si="6"/>
        <v>0.17535391250152457</v>
      </c>
      <c r="K15" s="2">
        <f t="shared" si="8"/>
        <v>0.13272672372472988</v>
      </c>
      <c r="L15" s="2">
        <f t="shared" si="7"/>
        <v>9.4964029487941928E-2</v>
      </c>
    </row>
    <row r="16" spans="2:14">
      <c r="B16">
        <v>9</v>
      </c>
      <c r="C16">
        <v>383</v>
      </c>
      <c r="D16" s="2">
        <f t="shared" si="0"/>
        <v>0.1111111111111111</v>
      </c>
      <c r="E16" s="2">
        <f t="shared" si="1"/>
        <v>5.9480349891806457</v>
      </c>
      <c r="F16" s="2">
        <f t="shared" si="2"/>
        <v>5.9465535040992963</v>
      </c>
      <c r="G16" s="2">
        <f t="shared" si="3"/>
        <v>382.43293372294295</v>
      </c>
      <c r="H16" s="2">
        <f t="shared" si="4"/>
        <v>28.69520781844993</v>
      </c>
      <c r="I16" s="2">
        <f t="shared" si="5"/>
        <v>42.492548191438104</v>
      </c>
      <c r="J16" s="3">
        <f t="shared" si="6"/>
        <v>0.16212070197554804</v>
      </c>
      <c r="K16" s="2">
        <f t="shared" si="8"/>
        <v>0.10160007701721835</v>
      </c>
      <c r="L16" s="2">
        <f t="shared" si="7"/>
        <v>7.5033307249731895E-2</v>
      </c>
    </row>
    <row r="17" spans="2:12">
      <c r="B17">
        <v>10</v>
      </c>
      <c r="C17">
        <v>410</v>
      </c>
      <c r="D17" s="2">
        <f t="shared" si="0"/>
        <v>0.1</v>
      </c>
      <c r="E17" s="2">
        <f t="shared" si="1"/>
        <v>6.0161571596983539</v>
      </c>
      <c r="F17" s="2">
        <f t="shared" si="2"/>
        <v>6.0140834850220593</v>
      </c>
      <c r="G17" s="2">
        <f t="shared" si="3"/>
        <v>409.15059909746032</v>
      </c>
      <c r="H17" s="2">
        <f t="shared" si="4"/>
        <v>24.866937316928205</v>
      </c>
      <c r="I17" s="2">
        <f t="shared" si="5"/>
        <v>40.915059909746034</v>
      </c>
      <c r="J17" s="3">
        <f t="shared" si="6"/>
        <v>0.15166059753645073</v>
      </c>
      <c r="K17" s="2">
        <f t="shared" si="8"/>
        <v>8.0436322586872472E-2</v>
      </c>
      <c r="L17" s="2">
        <f t="shared" si="7"/>
        <v>6.0776978872282825E-2</v>
      </c>
    </row>
    <row r="18" spans="2:12">
      <c r="B18">
        <v>11</v>
      </c>
      <c r="C18">
        <v>434</v>
      </c>
      <c r="D18" s="2">
        <f t="shared" si="0"/>
        <v>9.0909090909090912E-2</v>
      </c>
      <c r="E18" s="2">
        <f t="shared" si="1"/>
        <v>6.0730445341004051</v>
      </c>
      <c r="F18" s="2">
        <f t="shared" si="2"/>
        <v>6.06933528759523</v>
      </c>
      <c r="G18" s="2">
        <f t="shared" si="3"/>
        <v>432.39309620020276</v>
      </c>
      <c r="H18" s="2">
        <f t="shared" si="4"/>
        <v>21.718633117587338</v>
      </c>
      <c r="I18" s="2">
        <f t="shared" si="5"/>
        <v>39.308463290927527</v>
      </c>
      <c r="J18" s="3">
        <f t="shared" si="6"/>
        <v>0.14321556618638615</v>
      </c>
      <c r="K18" s="2">
        <f t="shared" si="8"/>
        <v>6.5340205214448999E-2</v>
      </c>
      <c r="L18" s="2">
        <f t="shared" si="7"/>
        <v>5.0228908158911428E-2</v>
      </c>
    </row>
    <row r="19" spans="2:12">
      <c r="B19">
        <v>12</v>
      </c>
      <c r="C19">
        <v>454</v>
      </c>
      <c r="D19" s="2">
        <f t="shared" si="0"/>
        <v>8.3333333333333329E-2</v>
      </c>
      <c r="E19" s="2">
        <f t="shared" si="1"/>
        <v>6.1180971980413483</v>
      </c>
      <c r="F19" s="2">
        <f t="shared" si="2"/>
        <v>6.115378456406205</v>
      </c>
      <c r="G19" s="2">
        <f t="shared" si="3"/>
        <v>452.76729739866391</v>
      </c>
      <c r="H19" s="2">
        <f t="shared" si="4"/>
        <v>19.109603102818884</v>
      </c>
      <c r="I19" s="2">
        <f t="shared" si="5"/>
        <v>37.730608116555324</v>
      </c>
      <c r="J19" s="3">
        <f t="shared" si="6"/>
        <v>0.13628011846511545</v>
      </c>
      <c r="K19" s="2">
        <f t="shared" si="8"/>
        <v>5.4170562985102998E-2</v>
      </c>
      <c r="L19" s="2">
        <f t="shared" si="7"/>
        <v>4.2206235327974184E-2</v>
      </c>
    </row>
    <row r="20" spans="2:12">
      <c r="B20">
        <v>13</v>
      </c>
      <c r="C20">
        <v>472</v>
      </c>
      <c r="D20" s="2">
        <f t="shared" si="0"/>
        <v>7.6923076923076927E-2</v>
      </c>
      <c r="E20" s="2">
        <f t="shared" si="1"/>
        <v>6.156978985585555</v>
      </c>
      <c r="F20" s="2">
        <f t="shared" si="2"/>
        <v>6.1543380607847222</v>
      </c>
      <c r="G20" s="2">
        <f t="shared" si="3"/>
        <v>470.75506015125262</v>
      </c>
      <c r="H20" s="2">
        <f t="shared" si="4"/>
        <v>16.929627422978054</v>
      </c>
      <c r="I20" s="2">
        <f t="shared" si="5"/>
        <v>36.211927703942507</v>
      </c>
      <c r="J20" s="3">
        <f t="shared" si="6"/>
        <v>0.13050418459513977</v>
      </c>
      <c r="K20" s="2">
        <f t="shared" si="8"/>
        <v>4.5662566051213091E-2</v>
      </c>
      <c r="L20" s="2">
        <f t="shared" si="7"/>
        <v>3.5962709391883327E-2</v>
      </c>
    </row>
    <row r="21" spans="2:12">
      <c r="B21">
        <v>14</v>
      </c>
      <c r="C21">
        <v>486</v>
      </c>
      <c r="D21" s="2">
        <f t="shared" si="0"/>
        <v>7.1428571428571425E-2</v>
      </c>
      <c r="E21" s="2">
        <f t="shared" si="1"/>
        <v>6.1862086239004936</v>
      </c>
      <c r="F21" s="2">
        <f t="shared" si="2"/>
        <v>6.1877320073948798</v>
      </c>
      <c r="G21" s="2">
        <f t="shared" si="3"/>
        <v>486.7408630082594</v>
      </c>
      <c r="H21" s="2">
        <f t="shared" si="4"/>
        <v>15.093183238433516</v>
      </c>
      <c r="I21" s="2">
        <f t="shared" si="5"/>
        <v>34.767204500589955</v>
      </c>
      <c r="J21" s="3">
        <f t="shared" si="6"/>
        <v>0.1256376155229009</v>
      </c>
      <c r="K21" s="2">
        <f t="shared" si="8"/>
        <v>3.9026605880307971E-2</v>
      </c>
      <c r="L21" s="2">
        <f t="shared" si="7"/>
        <v>3.1008662689940219E-2</v>
      </c>
    </row>
    <row r="22" spans="2:12">
      <c r="B22">
        <v>15</v>
      </c>
      <c r="C22">
        <v>496</v>
      </c>
      <c r="D22" s="2">
        <f t="shared" si="0"/>
        <v>6.6666666666666666E-2</v>
      </c>
      <c r="E22" s="2">
        <f t="shared" si="1"/>
        <v>6.2065759267249279</v>
      </c>
      <c r="F22" s="2">
        <f t="shared" si="2"/>
        <v>6.2166734277903499</v>
      </c>
      <c r="G22" s="2">
        <f t="shared" si="3"/>
        <v>501.03366839958915</v>
      </c>
      <c r="H22" s="2">
        <f t="shared" si="4"/>
        <v>13.533916746055196</v>
      </c>
      <c r="I22" s="2">
        <f t="shared" si="5"/>
        <v>33.402244559972608</v>
      </c>
      <c r="J22" s="3">
        <f t="shared" si="6"/>
        <v>0.12149688383236623</v>
      </c>
      <c r="K22" s="2">
        <f t="shared" si="8"/>
        <v>3.3747582341565469E-2</v>
      </c>
      <c r="L22" s="2">
        <f t="shared" si="7"/>
        <v>2.7011990609903481E-2</v>
      </c>
    </row>
    <row r="23" spans="2:12">
      <c r="B23">
        <v>16</v>
      </c>
    </row>
    <row r="24" spans="2:12">
      <c r="C24" t="s">
        <v>14</v>
      </c>
      <c r="D24">
        <f>INDEX(LINEST(E9:E22,D9:D22),1)</f>
        <v>-6.0776982830486697</v>
      </c>
      <c r="E24">
        <v>-6.077698283048699</v>
      </c>
    </row>
    <row r="25" spans="2:12">
      <c r="C25" t="s">
        <v>15</v>
      </c>
      <c r="D25">
        <f>INDEX(LINEST(E9:E22,D9:D22),2)</f>
        <v>6.6218533133269242</v>
      </c>
      <c r="E25">
        <v>6.6218533133269295</v>
      </c>
    </row>
  </sheetData>
  <phoneticPr fontId="0" type="noConversion"/>
  <printOptions gridLines="1" gridLinesSet="0"/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</vt:vector>
  </HeadingPairs>
  <TitlesOfParts>
    <vt:vector size="5" baseType="lpstr">
      <vt:lpstr>Idade Ótima de Corte</vt:lpstr>
      <vt:lpstr>Volume</vt:lpstr>
      <vt:lpstr>ICA, IMA</vt:lpstr>
      <vt:lpstr>Análise Econômica I</vt:lpstr>
      <vt:lpstr>Análise Econômica II</vt:lpstr>
    </vt:vector>
  </TitlesOfParts>
  <Company>ESALQ/USP - IPEF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Determinação da Rotação Ótima</dc:title>
  <dc:subject>Matemática Financeira na Gestão Florestal</dc:subject>
  <dc:creator>Luiz Carlos Estraviz Rodriguez</dc:creator>
  <cp:keywords>VET</cp:keywords>
  <dc:description>Análise dos fatores que afetam a rotação ótima</dc:description>
  <cp:lastModifiedBy>Luiz Carlos Estraviz Rodriguez</cp:lastModifiedBy>
  <dcterms:created xsi:type="dcterms:W3CDTF">1999-06-28T11:10:29Z</dcterms:created>
  <dcterms:modified xsi:type="dcterms:W3CDTF">2013-08-14T14:54:31Z</dcterms:modified>
</cp:coreProperties>
</file>