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2255" windowHeight="3585" activeTab="0"/>
  </bookViews>
  <sheets>
    <sheet name="Main" sheetId="1" r:id="rId1"/>
    <sheet name="Gráfico" sheetId="2" r:id="rId2"/>
    <sheet name="VET's" sheetId="3" r:id="rId3"/>
    <sheet name="Aux" sheetId="4" r:id="rId4"/>
  </sheets>
  <definedNames>
    <definedName name="_xlnm.Print_Area" localSheetId="0">'Main'!$A$1:$S$40</definedName>
    <definedName name="_xlnm.Print_Area" localSheetId="2">'VET''s'!$B$8:$Q$25</definedName>
  </definedNames>
  <calcPr fullCalcOnLoad="1"/>
</workbook>
</file>

<file path=xl/sharedStrings.xml><?xml version="1.0" encoding="utf-8"?>
<sst xmlns="http://schemas.openxmlformats.org/spreadsheetml/2006/main" count="35" uniqueCount="30">
  <si>
    <t>Seleção de ciclos "ótimos" de acordo com o maior VET para venda da madeira em pé</t>
  </si>
  <si>
    <t>Coeficientes do Modelo</t>
  </si>
  <si>
    <t>Fluxo de Custos (R$/ha):</t>
  </si>
  <si>
    <t>Reforma</t>
  </si>
  <si>
    <t>Manutenções</t>
  </si>
  <si>
    <t>Pré-corte</t>
  </si>
  <si>
    <t>1a. Rotação</t>
  </si>
  <si>
    <t>Anos:</t>
  </si>
  <si>
    <t>...</t>
  </si>
  <si>
    <t>Corte 1</t>
  </si>
  <si>
    <t>t+1</t>
  </si>
  <si>
    <t>t+2</t>
  </si>
  <si>
    <t xml:space="preserve">t+3 </t>
  </si>
  <si>
    <t xml:space="preserve">... </t>
  </si>
  <si>
    <t>Corte 2</t>
  </si>
  <si>
    <t>b=</t>
  </si>
  <si>
    <t>a=</t>
  </si>
  <si>
    <t>q=</t>
  </si>
  <si>
    <t>Ciclos ótimos (duração em anos da 1a. e 2a. Rotações)</t>
  </si>
  <si>
    <t>2a. Rotação</t>
  </si>
  <si>
    <t>Preços de venda da madeira em pé (R$/st)</t>
  </si>
  <si>
    <t>Modelos</t>
  </si>
  <si>
    <t>VETs dos melhores ciclos apresentados na planilha acima</t>
  </si>
  <si>
    <t>Preços (R$/m3)</t>
  </si>
  <si>
    <t>Taxa</t>
  </si>
  <si>
    <t>Preço</t>
  </si>
  <si>
    <t>2a. Rot</t>
  </si>
  <si>
    <t>Máx:</t>
  </si>
  <si>
    <t>1a.Rot.</t>
  </si>
  <si>
    <t>2a.Rot.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</si>
</sst>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.##0.0"/>
    <numFmt numFmtId="180" formatCode="#.##0."/>
    <numFmt numFmtId="181" formatCode="0.000"/>
    <numFmt numFmtId="182" formatCode="0.0%"/>
    <numFmt numFmtId="183" formatCode="0.0"/>
  </numFmts>
  <fonts count="4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3" fontId="0" fillId="0" borderId="19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25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9" fontId="0" fillId="0" borderId="29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31" xfId="0" applyNumberFormat="1" applyBorder="1" applyAlignment="1">
      <alignment/>
    </xf>
    <xf numFmtId="181" fontId="0" fillId="34" borderId="11" xfId="0" applyNumberFormat="1" applyFont="1" applyFill="1" applyBorder="1" applyAlignment="1" applyProtection="1">
      <alignment/>
      <protection locked="0"/>
    </xf>
    <xf numFmtId="183" fontId="0" fillId="34" borderId="32" xfId="0" applyNumberFormat="1" applyFill="1" applyBorder="1" applyAlignment="1" applyProtection="1">
      <alignment/>
      <protection locked="0"/>
    </xf>
    <xf numFmtId="183" fontId="0" fillId="34" borderId="33" xfId="0" applyNumberFormat="1" applyFill="1" applyBorder="1" applyAlignment="1" applyProtection="1">
      <alignment/>
      <protection locked="0"/>
    </xf>
    <xf numFmtId="183" fontId="0" fillId="34" borderId="34" xfId="0" applyNumberFormat="1" applyFill="1" applyBorder="1" applyAlignment="1" applyProtection="1">
      <alignment/>
      <protection locked="0"/>
    </xf>
    <xf numFmtId="183" fontId="0" fillId="34" borderId="35" xfId="0" applyNumberFormat="1" applyFill="1" applyBorder="1" applyAlignment="1" applyProtection="1">
      <alignment/>
      <protection locked="0"/>
    </xf>
    <xf numFmtId="183" fontId="0" fillId="34" borderId="11" xfId="0" applyNumberFormat="1" applyFill="1" applyBorder="1" applyAlignment="1" applyProtection="1">
      <alignment/>
      <protection locked="0"/>
    </xf>
    <xf numFmtId="183" fontId="0" fillId="34" borderId="16" xfId="0" applyNumberFormat="1" applyFill="1" applyBorder="1" applyAlignment="1" applyProtection="1">
      <alignment/>
      <protection locked="0"/>
    </xf>
    <xf numFmtId="183" fontId="0" fillId="34" borderId="26" xfId="0" applyNumberFormat="1" applyFill="1" applyBorder="1" applyAlignment="1" applyProtection="1">
      <alignment/>
      <protection locked="0"/>
    </xf>
    <xf numFmtId="183" fontId="0" fillId="34" borderId="27" xfId="0" applyNumberFormat="1" applyFill="1" applyBorder="1" applyAlignment="1" applyProtection="1">
      <alignment/>
      <protection locked="0"/>
    </xf>
    <xf numFmtId="183" fontId="0" fillId="34" borderId="28" xfId="0" applyNumberFormat="1" applyFill="1" applyBorder="1" applyAlignment="1" applyProtection="1">
      <alignment/>
      <protection locked="0"/>
    </xf>
    <xf numFmtId="182" fontId="0" fillId="34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83" fontId="0" fillId="33" borderId="11" xfId="0" applyNumberFormat="1" applyFill="1" applyBorder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right" vertical="center" textRotation="90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Continuous" vertical="center" wrapText="1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34" borderId="45" xfId="0" applyFont="1" applyFill="1" applyBorder="1" applyAlignment="1" applyProtection="1">
      <alignment horizontal="centerContinuous"/>
      <protection locked="0"/>
    </xf>
    <xf numFmtId="0" fontId="2" fillId="34" borderId="46" xfId="0" applyFont="1" applyFill="1" applyBorder="1" applyAlignment="1" applyProtection="1">
      <alignment horizontal="centerContinuous"/>
      <protection locked="0"/>
    </xf>
    <xf numFmtId="0" fontId="2" fillId="34" borderId="47" xfId="0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horizontal="centerContinuous"/>
    </xf>
    <xf numFmtId="9" fontId="0" fillId="34" borderId="48" xfId="0" applyNumberFormat="1" applyFill="1" applyBorder="1" applyAlignment="1" applyProtection="1">
      <alignment horizontal="centerContinuous" vertical="center"/>
      <protection locked="0"/>
    </xf>
    <xf numFmtId="9" fontId="0" fillId="34" borderId="49" xfId="0" applyNumberFormat="1" applyFill="1" applyBorder="1" applyAlignment="1" applyProtection="1">
      <alignment horizontal="centerContinuous" vertical="center"/>
      <protection locked="0"/>
    </xf>
    <xf numFmtId="9" fontId="0" fillId="34" borderId="17" xfId="0" applyNumberFormat="1" applyFill="1" applyBorder="1" applyAlignment="1" applyProtection="1">
      <alignment horizontal="centerContinuous" vertical="center"/>
      <protection locked="0"/>
    </xf>
    <xf numFmtId="9" fontId="0" fillId="34" borderId="12" xfId="0" applyNumberFormat="1" applyFill="1" applyBorder="1" applyAlignment="1" applyProtection="1">
      <alignment horizontal="centerContinuous" vertical="center"/>
      <protection locked="0"/>
    </xf>
    <xf numFmtId="0" fontId="0" fillId="0" borderId="50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1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4" xfId="0" applyFont="1" applyBorder="1" applyAlignment="1">
      <alignment horizontal="right" vertical="center" textRotation="90"/>
    </xf>
    <xf numFmtId="0" fontId="2" fillId="0" borderId="24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Variação do VET "ótimo" para diferentes preços e taxas de juros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25"/>
          <c:w val="0.9527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'VET''s'!$C$10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'VET''s'!$C$11:$C$25</c:f>
              <c:numCache>
                <c:ptCount val="15"/>
              </c:numCache>
            </c:numRef>
          </c:yVal>
          <c:smooth val="1"/>
        </c:ser>
        <c:ser>
          <c:idx val="1"/>
          <c:order val="1"/>
          <c:tx>
            <c:strRef>
              <c:f>'VET''s'!$D$10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'VET''s'!$D$11:$D$25</c:f>
              <c:numCache>
                <c:ptCount val="15"/>
              </c:numCache>
            </c:numRef>
          </c:yVal>
          <c:smooth val="1"/>
        </c:ser>
        <c:ser>
          <c:idx val="2"/>
          <c:order val="2"/>
          <c:tx>
            <c:strRef>
              <c:f>'VET''s'!$E$10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'VET''s'!$E$11:$E$25</c:f>
              <c:numCache>
                <c:ptCount val="15"/>
              </c:numCache>
            </c:numRef>
          </c:yVal>
          <c:smooth val="1"/>
        </c:ser>
        <c:ser>
          <c:idx val="3"/>
          <c:order val="3"/>
          <c:tx>
            <c:strRef>
              <c:f>'VET''s'!$F$10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'VET''s'!$F$11:$F$25</c:f>
              <c:numCache>
                <c:ptCount val="15"/>
              </c:numCache>
            </c:numRef>
          </c:yVal>
          <c:smooth val="1"/>
        </c:ser>
        <c:ser>
          <c:idx val="4"/>
          <c:order val="4"/>
          <c:tx>
            <c:strRef>
              <c:f>'VET''s'!$G$10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'VET''s'!$G$11:$G$25</c:f>
              <c:numCache>
                <c:ptCount val="15"/>
              </c:numCache>
            </c:numRef>
          </c:yVal>
          <c:smooth val="1"/>
        </c:ser>
        <c:ser>
          <c:idx val="5"/>
          <c:order val="5"/>
          <c:tx>
            <c:strRef>
              <c:f>'VET''s'!$H$10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'VET''s'!$H$11:$H$25</c:f>
              <c:numCache>
                <c:ptCount val="15"/>
              </c:numCache>
            </c:numRef>
          </c:yVal>
          <c:smooth val="1"/>
        </c:ser>
        <c:ser>
          <c:idx val="6"/>
          <c:order val="6"/>
          <c:tx>
            <c:strRef>
              <c:f>'VET''s'!$I$10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'VET''s'!$I$11:$I$25</c:f>
              <c:numCache>
                <c:ptCount val="15"/>
              </c:numCache>
            </c:numRef>
          </c:yVal>
          <c:smooth val="1"/>
        </c:ser>
        <c:ser>
          <c:idx val="7"/>
          <c:order val="7"/>
          <c:tx>
            <c:strRef>
              <c:f>'VET''s'!$J$10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'VET''s'!$J$11:$J$25</c:f>
              <c:numCache>
                <c:ptCount val="15"/>
              </c:numCache>
            </c:numRef>
          </c:yVal>
          <c:smooth val="1"/>
        </c:ser>
        <c:ser>
          <c:idx val="8"/>
          <c:order val="8"/>
          <c:tx>
            <c:strRef>
              <c:f>'VET''s'!$K$10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'VET''s'!$K$11:$K$25</c:f>
              <c:numCache>
                <c:ptCount val="15"/>
              </c:numCache>
            </c:numRef>
          </c:yVal>
          <c:smooth val="1"/>
        </c:ser>
        <c:ser>
          <c:idx val="9"/>
          <c:order val="9"/>
          <c:tx>
            <c:strRef>
              <c:f>'VET''s'!$L$10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'VET''s'!$L$11:$L$25</c:f>
              <c:numCache>
                <c:ptCount val="15"/>
              </c:numCache>
            </c:numRef>
          </c:yVal>
          <c:smooth val="1"/>
        </c:ser>
        <c:ser>
          <c:idx val="10"/>
          <c:order val="10"/>
          <c:tx>
            <c:strRef>
              <c:f>'VET''s'!$M$10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'VET''s'!$M$11:$M$25</c:f>
              <c:numCache>
                <c:ptCount val="15"/>
              </c:numCache>
            </c:numRef>
          </c:yVal>
          <c:smooth val="1"/>
        </c:ser>
        <c:ser>
          <c:idx val="11"/>
          <c:order val="11"/>
          <c:tx>
            <c:strRef>
              <c:f>'VET''s'!$N$10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'VET''s'!$N$11:$N$25</c:f>
              <c:numCache>
                <c:ptCount val="15"/>
              </c:numCache>
            </c:numRef>
          </c:yVal>
          <c:smooth val="1"/>
        </c:ser>
        <c:ser>
          <c:idx val="12"/>
          <c:order val="12"/>
          <c:tx>
            <c:strRef>
              <c:f>'VET''s'!$O$10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'VET''s'!$O$11:$O$25</c:f>
              <c:numCache>
                <c:ptCount val="15"/>
              </c:numCache>
            </c:numRef>
          </c:yVal>
          <c:smooth val="1"/>
        </c:ser>
        <c:ser>
          <c:idx val="13"/>
          <c:order val="13"/>
          <c:tx>
            <c:strRef>
              <c:f>'VET''s'!$P$10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'VET''s'!$P$11:$P$25</c:f>
              <c:numCache>
                <c:ptCount val="15"/>
              </c:numCache>
            </c:numRef>
          </c:yVal>
          <c:smooth val="1"/>
        </c:ser>
        <c:ser>
          <c:idx val="14"/>
          <c:order val="14"/>
          <c:tx>
            <c:strRef>
              <c:f>'VET''s'!$Q$10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'VET''s'!$Q$11:$Q$25</c:f>
              <c:numCache>
                <c:ptCount val="15"/>
              </c:numCache>
            </c:numRef>
          </c:yVal>
          <c:smooth val="1"/>
        </c:ser>
        <c:axId val="2087944"/>
        <c:axId val="27143273"/>
      </c:scatterChart>
      <c:valAx>
        <c:axId val="2087944"/>
        <c:scaling>
          <c:orientation val="minMax"/>
          <c:max val="0.21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Taxas de Juros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43273"/>
        <c:crosses val="autoZero"/>
        <c:crossBetween val="midCat"/>
        <c:dispUnits/>
        <c:majorUnit val="0.01"/>
        <c:minorUnit val="0.01"/>
      </c:valAx>
      <c:valAx>
        <c:axId val="27143273"/>
        <c:scaling>
          <c:orientation val="minMax"/>
          <c:max val="16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VET (R$)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7944"/>
        <c:crosses val="autoZero"/>
        <c:crossBetween val="midCat"/>
        <c:dispUnits/>
        <c:majorUnit val="2000"/>
        <c:minorUnit val="200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12</xdr:row>
      <xdr:rowOff>9525</xdr:rowOff>
    </xdr:from>
    <xdr:to>
      <xdr:col>19</xdr:col>
      <xdr:colOff>76200</xdr:colOff>
      <xdr:row>14</xdr:row>
      <xdr:rowOff>0</xdr:rowOff>
    </xdr:to>
    <xdr:pic macro="[0]!LimpaDados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14525"/>
          <a:ext cx="904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0</xdr:rowOff>
    </xdr:from>
    <xdr:to>
      <xdr:col>19</xdr:col>
      <xdr:colOff>66675</xdr:colOff>
      <xdr:row>27</xdr:row>
      <xdr:rowOff>133350</xdr:rowOff>
    </xdr:to>
    <xdr:pic macro="[0]!DoCalc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3905250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9525</xdr:rowOff>
    </xdr:from>
    <xdr:to>
      <xdr:col>18</xdr:col>
      <xdr:colOff>57150</xdr:colOff>
      <xdr:row>18</xdr:row>
      <xdr:rowOff>19050</xdr:rowOff>
    </xdr:to>
    <xdr:pic macro="[0]!B1_G32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4860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9525</xdr:rowOff>
    </xdr:from>
    <xdr:to>
      <xdr:col>18</xdr:col>
      <xdr:colOff>57150</xdr:colOff>
      <xdr:row>21</xdr:row>
      <xdr:rowOff>19050</xdr:rowOff>
    </xdr:to>
    <xdr:pic macro="[0]!B3_G30"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9146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22</xdr:row>
      <xdr:rowOff>9525</xdr:rowOff>
    </xdr:from>
    <xdr:to>
      <xdr:col>18</xdr:col>
      <xdr:colOff>57150</xdr:colOff>
      <xdr:row>24</xdr:row>
      <xdr:rowOff>19050</xdr:rowOff>
    </xdr:to>
    <xdr:pic macro="[0]!B5_S30"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334327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16</xdr:row>
      <xdr:rowOff>9525</xdr:rowOff>
    </xdr:from>
    <xdr:to>
      <xdr:col>19</xdr:col>
      <xdr:colOff>66675</xdr:colOff>
      <xdr:row>18</xdr:row>
      <xdr:rowOff>19050</xdr:rowOff>
    </xdr:to>
    <xdr:pic macro="[0]!B2_G34"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248602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19</xdr:row>
      <xdr:rowOff>9525</xdr:rowOff>
    </xdr:from>
    <xdr:to>
      <xdr:col>19</xdr:col>
      <xdr:colOff>66675</xdr:colOff>
      <xdr:row>21</xdr:row>
      <xdr:rowOff>19050</xdr:rowOff>
    </xdr:to>
    <xdr:pic macro="[0]!B4_S24"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58075" y="29146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22</xdr:row>
      <xdr:rowOff>9525</xdr:rowOff>
    </xdr:from>
    <xdr:to>
      <xdr:col>19</xdr:col>
      <xdr:colOff>66675</xdr:colOff>
      <xdr:row>24</xdr:row>
      <xdr:rowOff>19050</xdr:rowOff>
    </xdr:to>
    <xdr:pic macro="[0]!B6_G28"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33432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"/>
    </sheetView>
  </sheetViews>
  <sheetFormatPr defaultColWidth="7" defaultRowHeight="11.25"/>
  <cols>
    <col min="1" max="1" width="7" style="0" customWidth="1"/>
    <col min="2" max="2" width="6.5" style="0" customWidth="1"/>
    <col min="3" max="3" width="7.66015625" style="0" customWidth="1"/>
    <col min="4" max="9" width="7" style="0" customWidth="1"/>
    <col min="10" max="10" width="8.5" style="0" customWidth="1"/>
    <col min="11" max="16" width="7" style="0" customWidth="1"/>
    <col min="17" max="17" width="8.33203125" style="0" customWidth="1"/>
    <col min="18" max="18" width="7" style="0" customWidth="1"/>
    <col min="19" max="19" width="8" style="0" customWidth="1"/>
  </cols>
  <sheetData>
    <row r="1" spans="3:17" ht="11.25"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3:19" ht="22.5">
      <c r="C2" s="7"/>
      <c r="D2" s="7"/>
      <c r="E2" s="7"/>
      <c r="F2" s="7"/>
      <c r="G2" s="7"/>
      <c r="H2" s="76"/>
      <c r="I2" s="77"/>
      <c r="J2" s="77"/>
      <c r="K2" s="77"/>
      <c r="L2" s="78"/>
      <c r="M2" s="7"/>
      <c r="N2" s="7"/>
      <c r="O2" s="7"/>
      <c r="P2" s="7"/>
      <c r="Q2" s="7"/>
      <c r="R2" s="72" t="s">
        <v>1</v>
      </c>
      <c r="S2" s="72"/>
    </row>
    <row r="3" spans="2:19" ht="12" thickBot="1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2"/>
    </row>
    <row r="4" spans="2:19" ht="11.25">
      <c r="B4" s="8"/>
      <c r="C4" s="9" t="s">
        <v>3</v>
      </c>
      <c r="D4" s="84" t="s">
        <v>4</v>
      </c>
      <c r="E4" s="84"/>
      <c r="F4" s="84"/>
      <c r="G4" s="84"/>
      <c r="H4" s="84"/>
      <c r="I4" s="84"/>
      <c r="J4" s="9" t="s">
        <v>5</v>
      </c>
      <c r="K4" s="84"/>
      <c r="L4" s="84"/>
      <c r="M4" s="84"/>
      <c r="N4" s="84"/>
      <c r="O4" s="84"/>
      <c r="P4" s="84"/>
      <c r="Q4" s="10" t="s">
        <v>5</v>
      </c>
      <c r="R4" s="73" t="s">
        <v>6</v>
      </c>
      <c r="S4" s="74"/>
    </row>
    <row r="5" spans="2:19" ht="11.25">
      <c r="B5" s="11" t="s">
        <v>7</v>
      </c>
      <c r="C5" s="5">
        <v>0</v>
      </c>
      <c r="D5" s="5">
        <v>1</v>
      </c>
      <c r="E5" s="5">
        <v>2</v>
      </c>
      <c r="F5" s="5">
        <v>3</v>
      </c>
      <c r="G5" s="5"/>
      <c r="H5" s="6" t="s">
        <v>8</v>
      </c>
      <c r="I5" s="5"/>
      <c r="J5" s="5" t="s">
        <v>9</v>
      </c>
      <c r="K5" s="5" t="s">
        <v>10</v>
      </c>
      <c r="L5" s="5" t="s">
        <v>11</v>
      </c>
      <c r="M5" s="5" t="s">
        <v>12</v>
      </c>
      <c r="N5" s="5"/>
      <c r="O5" s="6" t="s">
        <v>13</v>
      </c>
      <c r="P5" s="5"/>
      <c r="Q5" s="12" t="s">
        <v>14</v>
      </c>
      <c r="R5" s="15" t="s">
        <v>15</v>
      </c>
      <c r="S5" s="39"/>
    </row>
    <row r="6" spans="2:19" ht="12" thickBot="1">
      <c r="B6" s="13"/>
      <c r="C6" s="55">
        <v>1200</v>
      </c>
      <c r="D6" s="55">
        <v>0</v>
      </c>
      <c r="E6" s="55">
        <v>0</v>
      </c>
      <c r="F6" s="55">
        <v>0</v>
      </c>
      <c r="G6" s="14"/>
      <c r="H6" s="55">
        <v>0</v>
      </c>
      <c r="I6" s="14"/>
      <c r="J6" s="55">
        <v>0</v>
      </c>
      <c r="K6" s="55">
        <v>0</v>
      </c>
      <c r="L6" s="55">
        <v>0</v>
      </c>
      <c r="M6" s="55">
        <v>0</v>
      </c>
      <c r="N6" s="14"/>
      <c r="O6" s="55">
        <v>0</v>
      </c>
      <c r="P6" s="14"/>
      <c r="Q6" s="55">
        <v>0</v>
      </c>
      <c r="R6" s="15" t="s">
        <v>16</v>
      </c>
      <c r="S6" s="39"/>
    </row>
    <row r="7" spans="18:19" ht="11.25">
      <c r="R7" s="15" t="s">
        <v>17</v>
      </c>
      <c r="S7" s="39"/>
    </row>
    <row r="8" spans="2:19" ht="12" thickBot="1">
      <c r="B8" s="79" t="s">
        <v>18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5" t="s">
        <v>19</v>
      </c>
      <c r="S8" s="74"/>
    </row>
    <row r="9" spans="3:19" ht="12" thickBot="1">
      <c r="C9" s="87" t="s">
        <v>20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  <c r="R9" s="15" t="s">
        <v>15</v>
      </c>
      <c r="S9" s="39"/>
    </row>
    <row r="10" spans="2:19" ht="12" thickBot="1">
      <c r="B10" s="14"/>
      <c r="C10" s="64">
        <v>11</v>
      </c>
      <c r="D10" s="61">
        <v>12</v>
      </c>
      <c r="E10" s="61">
        <v>13</v>
      </c>
      <c r="F10" s="61">
        <v>14</v>
      </c>
      <c r="G10" s="61">
        <v>15</v>
      </c>
      <c r="H10" s="61">
        <v>16</v>
      </c>
      <c r="I10" s="61">
        <v>17</v>
      </c>
      <c r="J10" s="61">
        <v>18</v>
      </c>
      <c r="K10" s="61">
        <v>19</v>
      </c>
      <c r="L10" s="61">
        <v>20</v>
      </c>
      <c r="M10" s="61">
        <v>21</v>
      </c>
      <c r="N10" s="61">
        <v>22</v>
      </c>
      <c r="O10" s="61">
        <v>23</v>
      </c>
      <c r="P10" s="61">
        <v>24</v>
      </c>
      <c r="Q10" s="65">
        <v>25</v>
      </c>
      <c r="R10" s="15" t="s">
        <v>16</v>
      </c>
      <c r="S10" s="39"/>
    </row>
    <row r="11" spans="1:19" ht="11.25">
      <c r="A11" s="70"/>
      <c r="B11" s="83">
        <v>0.06</v>
      </c>
      <c r="C11" s="56"/>
      <c r="D11" s="57"/>
      <c r="E11" s="56"/>
      <c r="F11" s="57"/>
      <c r="G11" s="56"/>
      <c r="H11" s="57"/>
      <c r="I11" s="56"/>
      <c r="J11" s="57"/>
      <c r="K11" s="56"/>
      <c r="L11" s="56"/>
      <c r="M11" s="57"/>
      <c r="N11" s="56"/>
      <c r="O11" s="57"/>
      <c r="P11" s="56"/>
      <c r="Q11" s="58"/>
      <c r="R11" s="15" t="s">
        <v>17</v>
      </c>
      <c r="S11" s="39"/>
    </row>
    <row r="12" spans="1:17" ht="11.25">
      <c r="A12" s="70"/>
      <c r="B12" s="81"/>
      <c r="C12" s="52"/>
      <c r="D12" s="54"/>
      <c r="E12" s="52"/>
      <c r="F12" s="54"/>
      <c r="G12" s="52"/>
      <c r="H12" s="54"/>
      <c r="I12" s="52"/>
      <c r="J12" s="54"/>
      <c r="K12" s="52"/>
      <c r="L12" s="52"/>
      <c r="M12" s="54"/>
      <c r="N12" s="52"/>
      <c r="O12" s="54"/>
      <c r="P12" s="52"/>
      <c r="Q12" s="59"/>
    </row>
    <row r="13" spans="1:19" ht="11.25">
      <c r="A13" s="70"/>
      <c r="B13" s="80">
        <v>0.07</v>
      </c>
      <c r="C13" s="51"/>
      <c r="D13" s="66"/>
      <c r="E13" s="51"/>
      <c r="F13" s="53"/>
      <c r="G13" s="51"/>
      <c r="H13" s="53"/>
      <c r="I13" s="51"/>
      <c r="J13" s="53"/>
      <c r="K13" s="51"/>
      <c r="L13" s="51"/>
      <c r="M13" s="53"/>
      <c r="N13" s="51"/>
      <c r="O13" s="53"/>
      <c r="P13" s="51"/>
      <c r="Q13" s="60"/>
      <c r="S13" s="1"/>
    </row>
    <row r="14" spans="1:17" ht="11.25">
      <c r="A14" s="70"/>
      <c r="B14" s="81"/>
      <c r="C14" s="52"/>
      <c r="D14" s="67"/>
      <c r="E14" s="52"/>
      <c r="F14" s="54"/>
      <c r="G14" s="52"/>
      <c r="H14" s="54"/>
      <c r="I14" s="52"/>
      <c r="J14" s="54"/>
      <c r="K14" s="52"/>
      <c r="L14" s="52"/>
      <c r="M14" s="54"/>
      <c r="N14" s="52"/>
      <c r="O14" s="54"/>
      <c r="P14" s="52"/>
      <c r="Q14" s="59"/>
    </row>
    <row r="15" spans="1:17" ht="11.25">
      <c r="A15" s="70"/>
      <c r="B15" s="80">
        <v>0.08</v>
      </c>
      <c r="C15" s="51"/>
      <c r="D15" s="53"/>
      <c r="E15" s="51"/>
      <c r="F15" s="53"/>
      <c r="G15" s="51"/>
      <c r="H15" s="53"/>
      <c r="I15" s="51"/>
      <c r="J15" s="53"/>
      <c r="K15" s="51"/>
      <c r="L15" s="51"/>
      <c r="M15" s="53"/>
      <c r="N15" s="51"/>
      <c r="O15" s="53"/>
      <c r="P15" s="51"/>
      <c r="Q15" s="60"/>
    </row>
    <row r="16" spans="1:19" ht="11.25">
      <c r="A16" s="70"/>
      <c r="B16" s="81"/>
      <c r="C16" s="52"/>
      <c r="D16" s="54"/>
      <c r="E16" s="52"/>
      <c r="F16" s="54"/>
      <c r="G16" s="52"/>
      <c r="H16" s="54"/>
      <c r="I16" s="52"/>
      <c r="J16" s="54"/>
      <c r="K16" s="52"/>
      <c r="L16" s="52"/>
      <c r="M16" s="54"/>
      <c r="N16" s="52"/>
      <c r="O16" s="54"/>
      <c r="P16" s="52"/>
      <c r="Q16" s="59"/>
      <c r="R16" s="85" t="s">
        <v>21</v>
      </c>
      <c r="S16" s="86"/>
    </row>
    <row r="17" spans="1:17" ht="11.25">
      <c r="A17" s="70"/>
      <c r="B17" s="80">
        <v>0.09</v>
      </c>
      <c r="C17" s="51"/>
      <c r="D17" s="53"/>
      <c r="E17" s="51"/>
      <c r="F17" s="53"/>
      <c r="G17" s="51"/>
      <c r="H17" s="53"/>
      <c r="I17" s="51"/>
      <c r="J17" s="53"/>
      <c r="K17" s="51"/>
      <c r="L17" s="51"/>
      <c r="M17" s="53"/>
      <c r="N17" s="51"/>
      <c r="O17" s="53"/>
      <c r="P17" s="51"/>
      <c r="Q17" s="60"/>
    </row>
    <row r="18" spans="1:17" ht="11.25">
      <c r="A18" s="70"/>
      <c r="B18" s="81"/>
      <c r="C18" s="52"/>
      <c r="D18" s="54"/>
      <c r="E18" s="52"/>
      <c r="F18" s="54"/>
      <c r="G18" s="52"/>
      <c r="H18" s="54"/>
      <c r="I18" s="52"/>
      <c r="J18" s="54"/>
      <c r="K18" s="52"/>
      <c r="L18" s="52"/>
      <c r="M18" s="54"/>
      <c r="N18" s="52"/>
      <c r="O18" s="54"/>
      <c r="P18" s="52"/>
      <c r="Q18" s="59"/>
    </row>
    <row r="19" spans="1:17" ht="11.25">
      <c r="A19" s="70"/>
      <c r="B19" s="80">
        <v>0.1</v>
      </c>
      <c r="C19" s="51"/>
      <c r="D19" s="53"/>
      <c r="E19" s="51"/>
      <c r="F19" s="53"/>
      <c r="G19" s="51"/>
      <c r="H19" s="53"/>
      <c r="I19" s="51"/>
      <c r="J19" s="53"/>
      <c r="K19" s="51"/>
      <c r="L19" s="51"/>
      <c r="M19" s="53"/>
      <c r="N19" s="51"/>
      <c r="O19" s="53"/>
      <c r="P19" s="51"/>
      <c r="Q19" s="60"/>
    </row>
    <row r="20" spans="1:17" ht="11.25">
      <c r="A20" s="70"/>
      <c r="B20" s="81"/>
      <c r="C20" s="52"/>
      <c r="D20" s="54"/>
      <c r="E20" s="52"/>
      <c r="F20" s="54"/>
      <c r="G20" s="52"/>
      <c r="H20" s="54"/>
      <c r="I20" s="52"/>
      <c r="J20" s="54"/>
      <c r="K20" s="52"/>
      <c r="L20" s="52"/>
      <c r="M20" s="54"/>
      <c r="N20" s="52"/>
      <c r="O20" s="54"/>
      <c r="P20" s="52"/>
      <c r="Q20" s="59"/>
    </row>
    <row r="21" spans="1:17" ht="11.25">
      <c r="A21" s="70"/>
      <c r="B21" s="80">
        <v>0.11</v>
      </c>
      <c r="C21" s="51"/>
      <c r="D21" s="53"/>
      <c r="E21" s="51"/>
      <c r="F21" s="53"/>
      <c r="G21" s="51"/>
      <c r="H21" s="53"/>
      <c r="I21" s="51"/>
      <c r="J21" s="53"/>
      <c r="K21" s="51"/>
      <c r="L21" s="51"/>
      <c r="M21" s="53"/>
      <c r="N21" s="51"/>
      <c r="O21" s="53"/>
      <c r="P21" s="51"/>
      <c r="Q21" s="60"/>
    </row>
    <row r="22" spans="1:17" ht="11.25">
      <c r="A22" s="70"/>
      <c r="B22" s="81"/>
      <c r="C22" s="52"/>
      <c r="D22" s="54"/>
      <c r="E22" s="52"/>
      <c r="F22" s="54"/>
      <c r="G22" s="52"/>
      <c r="H22" s="54"/>
      <c r="I22" s="52"/>
      <c r="J22" s="54"/>
      <c r="K22" s="52"/>
      <c r="L22" s="52"/>
      <c r="M22" s="54"/>
      <c r="N22" s="52"/>
      <c r="O22" s="54"/>
      <c r="P22" s="52"/>
      <c r="Q22" s="59"/>
    </row>
    <row r="23" spans="1:17" ht="11.25">
      <c r="A23" s="70"/>
      <c r="B23" s="80">
        <v>0.12</v>
      </c>
      <c r="C23" s="51"/>
      <c r="D23" s="53"/>
      <c r="E23" s="51"/>
      <c r="F23" s="53"/>
      <c r="G23" s="51"/>
      <c r="H23" s="53"/>
      <c r="I23" s="51"/>
      <c r="J23" s="53"/>
      <c r="K23" s="51"/>
      <c r="L23" s="51"/>
      <c r="M23" s="53"/>
      <c r="N23" s="51"/>
      <c r="O23" s="53"/>
      <c r="P23" s="51"/>
      <c r="Q23" s="60"/>
    </row>
    <row r="24" spans="1:17" ht="11.25">
      <c r="A24" s="70"/>
      <c r="B24" s="81"/>
      <c r="C24" s="52"/>
      <c r="D24" s="54"/>
      <c r="E24" s="52"/>
      <c r="F24" s="54"/>
      <c r="G24" s="52"/>
      <c r="H24" s="54"/>
      <c r="I24" s="52"/>
      <c r="J24" s="54"/>
      <c r="K24" s="52"/>
      <c r="L24" s="52"/>
      <c r="M24" s="54"/>
      <c r="N24" s="52"/>
      <c r="O24" s="54"/>
      <c r="P24" s="52"/>
      <c r="Q24" s="59"/>
    </row>
    <row r="25" spans="1:17" ht="11.25">
      <c r="A25" s="70"/>
      <c r="B25" s="80">
        <v>0.13</v>
      </c>
      <c r="C25" s="51"/>
      <c r="D25" s="53"/>
      <c r="E25" s="51"/>
      <c r="F25" s="53"/>
      <c r="G25" s="51"/>
      <c r="H25" s="53"/>
      <c r="I25" s="51"/>
      <c r="J25" s="53"/>
      <c r="K25" s="51"/>
      <c r="L25" s="51"/>
      <c r="M25" s="53"/>
      <c r="N25" s="51"/>
      <c r="O25" s="53"/>
      <c r="P25" s="51"/>
      <c r="Q25" s="60"/>
    </row>
    <row r="26" spans="1:17" ht="11.25">
      <c r="A26" s="70"/>
      <c r="B26" s="81"/>
      <c r="C26" s="52"/>
      <c r="D26" s="54"/>
      <c r="E26" s="52"/>
      <c r="F26" s="54"/>
      <c r="G26" s="52"/>
      <c r="H26" s="54"/>
      <c r="I26" s="52"/>
      <c r="J26" s="54"/>
      <c r="K26" s="52"/>
      <c r="L26" s="52"/>
      <c r="M26" s="54"/>
      <c r="N26" s="52"/>
      <c r="O26" s="54"/>
      <c r="P26" s="52"/>
      <c r="Q26" s="59"/>
    </row>
    <row r="27" spans="1:17" ht="11.25">
      <c r="A27" s="70"/>
      <c r="B27" s="80">
        <v>0.14</v>
      </c>
      <c r="C27" s="51"/>
      <c r="D27" s="53"/>
      <c r="E27" s="51"/>
      <c r="F27" s="53"/>
      <c r="G27" s="51"/>
      <c r="H27" s="53"/>
      <c r="I27" s="51"/>
      <c r="J27" s="53"/>
      <c r="K27" s="51"/>
      <c r="L27" s="51"/>
      <c r="M27" s="53"/>
      <c r="N27" s="51"/>
      <c r="O27" s="53"/>
      <c r="P27" s="51"/>
      <c r="Q27" s="60"/>
    </row>
    <row r="28" spans="1:17" ht="11.25">
      <c r="A28" s="70"/>
      <c r="B28" s="81"/>
      <c r="C28" s="52"/>
      <c r="D28" s="54"/>
      <c r="E28" s="52"/>
      <c r="F28" s="54"/>
      <c r="G28" s="52"/>
      <c r="H28" s="54"/>
      <c r="I28" s="52"/>
      <c r="J28" s="54"/>
      <c r="K28" s="52"/>
      <c r="L28" s="52"/>
      <c r="M28" s="54"/>
      <c r="N28" s="52"/>
      <c r="O28" s="54"/>
      <c r="P28" s="52"/>
      <c r="Q28" s="59"/>
    </row>
    <row r="29" spans="1:17" ht="11.25">
      <c r="A29" s="70"/>
      <c r="B29" s="80">
        <v>0.15</v>
      </c>
      <c r="C29" s="51"/>
      <c r="D29" s="53"/>
      <c r="E29" s="51"/>
      <c r="F29" s="53"/>
      <c r="G29" s="51"/>
      <c r="H29" s="53"/>
      <c r="I29" s="51"/>
      <c r="J29" s="53"/>
      <c r="K29" s="51"/>
      <c r="L29" s="51"/>
      <c r="M29" s="53"/>
      <c r="N29" s="51"/>
      <c r="O29" s="53"/>
      <c r="P29" s="51"/>
      <c r="Q29" s="60"/>
    </row>
    <row r="30" spans="1:17" ht="11.25">
      <c r="A30" s="70"/>
      <c r="B30" s="81"/>
      <c r="C30" s="52"/>
      <c r="D30" s="54"/>
      <c r="E30" s="52"/>
      <c r="F30" s="54"/>
      <c r="G30" s="52"/>
      <c r="H30" s="54"/>
      <c r="I30" s="52"/>
      <c r="J30" s="54"/>
      <c r="K30" s="52"/>
      <c r="L30" s="52"/>
      <c r="M30" s="54"/>
      <c r="N30" s="52"/>
      <c r="O30" s="54"/>
      <c r="P30" s="52"/>
      <c r="Q30" s="59"/>
    </row>
    <row r="31" spans="1:17" ht="11.25">
      <c r="A31" s="70"/>
      <c r="B31" s="80">
        <v>0.16</v>
      </c>
      <c r="C31" s="51"/>
      <c r="D31" s="53"/>
      <c r="E31" s="51"/>
      <c r="F31" s="53"/>
      <c r="G31" s="51"/>
      <c r="H31" s="53"/>
      <c r="I31" s="51"/>
      <c r="J31" s="53"/>
      <c r="K31" s="51"/>
      <c r="L31" s="51"/>
      <c r="M31" s="53"/>
      <c r="N31" s="51"/>
      <c r="O31" s="53"/>
      <c r="P31" s="51"/>
      <c r="Q31" s="60"/>
    </row>
    <row r="32" spans="1:17" ht="11.25">
      <c r="A32" s="70"/>
      <c r="B32" s="81"/>
      <c r="C32" s="52"/>
      <c r="D32" s="54"/>
      <c r="E32" s="52"/>
      <c r="F32" s="54"/>
      <c r="G32" s="52"/>
      <c r="H32" s="54"/>
      <c r="I32" s="52"/>
      <c r="J32" s="54"/>
      <c r="K32" s="52"/>
      <c r="L32" s="52"/>
      <c r="M32" s="54"/>
      <c r="N32" s="52"/>
      <c r="O32" s="54"/>
      <c r="P32" s="52"/>
      <c r="Q32" s="59"/>
    </row>
    <row r="33" spans="1:17" ht="11.25">
      <c r="A33" s="70"/>
      <c r="B33" s="80">
        <v>0.17</v>
      </c>
      <c r="C33" s="51"/>
      <c r="D33" s="53"/>
      <c r="E33" s="51"/>
      <c r="F33" s="53"/>
      <c r="G33" s="51"/>
      <c r="H33" s="53"/>
      <c r="I33" s="51"/>
      <c r="J33" s="53"/>
      <c r="K33" s="51"/>
      <c r="L33" s="51"/>
      <c r="M33" s="53"/>
      <c r="N33" s="51"/>
      <c r="O33" s="53"/>
      <c r="P33" s="51"/>
      <c r="Q33" s="60"/>
    </row>
    <row r="34" spans="1:17" ht="11.25">
      <c r="A34" s="70"/>
      <c r="B34" s="81"/>
      <c r="C34" s="52"/>
      <c r="D34" s="54"/>
      <c r="E34" s="52"/>
      <c r="F34" s="54"/>
      <c r="G34" s="52"/>
      <c r="H34" s="54"/>
      <c r="I34" s="52"/>
      <c r="J34" s="54"/>
      <c r="K34" s="52"/>
      <c r="L34" s="52"/>
      <c r="M34" s="54"/>
      <c r="N34" s="52"/>
      <c r="O34" s="54"/>
      <c r="P34" s="52"/>
      <c r="Q34" s="59"/>
    </row>
    <row r="35" spans="1:17" ht="11.25">
      <c r="A35" s="70"/>
      <c r="B35" s="80">
        <v>0.18</v>
      </c>
      <c r="C35" s="51"/>
      <c r="D35" s="53"/>
      <c r="E35" s="51"/>
      <c r="F35" s="53"/>
      <c r="G35" s="51"/>
      <c r="H35" s="53"/>
      <c r="I35" s="51"/>
      <c r="J35" s="53"/>
      <c r="K35" s="51"/>
      <c r="L35" s="51"/>
      <c r="M35" s="53"/>
      <c r="N35" s="51"/>
      <c r="O35" s="53"/>
      <c r="P35" s="51"/>
      <c r="Q35" s="60"/>
    </row>
    <row r="36" spans="1:17" ht="11.25">
      <c r="A36" s="70"/>
      <c r="B36" s="81"/>
      <c r="C36" s="52"/>
      <c r="D36" s="54"/>
      <c r="E36" s="52"/>
      <c r="F36" s="54"/>
      <c r="G36" s="52"/>
      <c r="H36" s="54"/>
      <c r="I36" s="52"/>
      <c r="J36" s="54"/>
      <c r="K36" s="52"/>
      <c r="L36" s="52"/>
      <c r="M36" s="54"/>
      <c r="N36" s="52"/>
      <c r="O36" s="54"/>
      <c r="P36" s="52"/>
      <c r="Q36" s="59"/>
    </row>
    <row r="37" spans="1:17" ht="11.25">
      <c r="A37" s="70"/>
      <c r="B37" s="80">
        <v>0.19</v>
      </c>
      <c r="C37" s="51"/>
      <c r="D37" s="53"/>
      <c r="E37" s="51"/>
      <c r="F37" s="53"/>
      <c r="G37" s="51"/>
      <c r="H37" s="53"/>
      <c r="I37" s="51"/>
      <c r="J37" s="53"/>
      <c r="K37" s="51"/>
      <c r="L37" s="51"/>
      <c r="M37" s="53"/>
      <c r="N37" s="51"/>
      <c r="O37" s="53"/>
      <c r="P37" s="51"/>
      <c r="Q37" s="60"/>
    </row>
    <row r="38" spans="1:17" ht="11.25">
      <c r="A38" s="70"/>
      <c r="B38" s="81"/>
      <c r="C38" s="52"/>
      <c r="D38" s="54"/>
      <c r="E38" s="52"/>
      <c r="F38" s="54"/>
      <c r="G38" s="52"/>
      <c r="H38" s="54"/>
      <c r="I38" s="52"/>
      <c r="J38" s="54"/>
      <c r="K38" s="52"/>
      <c r="L38" s="52"/>
      <c r="M38" s="54"/>
      <c r="N38" s="52"/>
      <c r="O38" s="54"/>
      <c r="P38" s="52"/>
      <c r="Q38" s="59"/>
    </row>
    <row r="39" spans="1:17" ht="11.25">
      <c r="A39" s="70"/>
      <c r="B39" s="80">
        <v>0.2</v>
      </c>
      <c r="C39" s="51"/>
      <c r="D39" s="53"/>
      <c r="E39" s="51"/>
      <c r="F39" s="53"/>
      <c r="G39" s="51"/>
      <c r="H39" s="53"/>
      <c r="I39" s="51"/>
      <c r="J39" s="53"/>
      <c r="K39" s="51"/>
      <c r="L39" s="51"/>
      <c r="M39" s="53"/>
      <c r="N39" s="51"/>
      <c r="O39" s="53"/>
      <c r="P39" s="51"/>
      <c r="Q39" s="60"/>
    </row>
    <row r="40" spans="1:17" ht="12" thickBot="1">
      <c r="A40" s="70"/>
      <c r="B40" s="82"/>
      <c r="C40" s="61"/>
      <c r="D40" s="62"/>
      <c r="E40" s="61"/>
      <c r="F40" s="62"/>
      <c r="G40" s="61"/>
      <c r="H40" s="62"/>
      <c r="I40" s="61"/>
      <c r="J40" s="62"/>
      <c r="K40" s="61"/>
      <c r="L40" s="61"/>
      <c r="M40" s="62"/>
      <c r="N40" s="61"/>
      <c r="O40" s="62"/>
      <c r="P40" s="61"/>
      <c r="Q40" s="6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Q25"/>
  <sheetViews>
    <sheetView showGridLines="0" zoomScalePageLayoutView="0" workbookViewId="0" topLeftCell="A1">
      <selection activeCell="A1" sqref="A1"/>
    </sheetView>
  </sheetViews>
  <sheetFormatPr defaultColWidth="7.66015625" defaultRowHeight="11.25"/>
  <sheetData>
    <row r="8" spans="2:17" ht="12" thickBot="1">
      <c r="B8" s="69" t="s">
        <v>22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3:17" ht="11.25">
      <c r="C9" s="90" t="s">
        <v>23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3:17" ht="12" thickBot="1">
      <c r="C10" s="33">
        <f>Main!C10</f>
        <v>11</v>
      </c>
      <c r="D10" s="34">
        <f>Main!D10</f>
        <v>12</v>
      </c>
      <c r="E10" s="34">
        <f>Main!E10</f>
        <v>13</v>
      </c>
      <c r="F10" s="34">
        <f>Main!F10</f>
        <v>14</v>
      </c>
      <c r="G10" s="34">
        <f>Main!G10</f>
        <v>15</v>
      </c>
      <c r="H10" s="34">
        <f>Main!H10</f>
        <v>16</v>
      </c>
      <c r="I10" s="34">
        <f>Main!I10</f>
        <v>17</v>
      </c>
      <c r="J10" s="34">
        <f>Main!J10</f>
        <v>18</v>
      </c>
      <c r="K10" s="34">
        <f>Main!K10</f>
        <v>19</v>
      </c>
      <c r="L10" s="34">
        <f>Main!L10</f>
        <v>20</v>
      </c>
      <c r="M10" s="34">
        <f>Main!M10</f>
        <v>21</v>
      </c>
      <c r="N10" s="34">
        <f>Main!N10</f>
        <v>22</v>
      </c>
      <c r="O10" s="34">
        <f>Main!O10</f>
        <v>23</v>
      </c>
      <c r="P10" s="34">
        <f>Main!P10</f>
        <v>24</v>
      </c>
      <c r="Q10" s="35">
        <f>Main!Q10</f>
        <v>25</v>
      </c>
    </row>
    <row r="11" spans="2:17" ht="11.25">
      <c r="B11" s="36">
        <f>Main!B11</f>
        <v>0.06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2:17" ht="11.25">
      <c r="B12" s="37">
        <f>Main!B13</f>
        <v>0.07</v>
      </c>
      <c r="C12" s="43"/>
      <c r="D12" s="6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2:17" ht="11.25">
      <c r="B13" s="37">
        <f>Main!B15</f>
        <v>0.08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2:17" ht="11.25">
      <c r="B14" s="37">
        <f>Main!B17</f>
        <v>0.09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2:17" ht="11.25">
      <c r="B15" s="37">
        <f>Main!B19</f>
        <v>0.1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2:17" ht="11.25">
      <c r="B16" s="37">
        <f>Main!B21</f>
        <v>0.11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2:17" ht="11.25">
      <c r="B17" s="37">
        <f>Main!B23</f>
        <v>0.12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2:17" ht="11.25">
      <c r="B18" s="37">
        <f>Main!B25</f>
        <v>0.13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2:17" ht="11.25">
      <c r="B19" s="37">
        <f>Main!B27</f>
        <v>0.14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2:17" ht="11.25">
      <c r="B20" s="37">
        <f>Main!B29</f>
        <v>0.15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2:17" ht="11.25">
      <c r="B21" s="37">
        <f>Main!B31</f>
        <v>0.16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2:17" ht="11.25">
      <c r="B22" s="37">
        <f>Main!B33</f>
        <v>0.17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2:17" ht="11.25">
      <c r="B23" s="37">
        <f>Main!B35</f>
        <v>0.18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2:17" ht="11.25">
      <c r="B24" s="37">
        <f>Main!B37</f>
        <v>0.19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2:17" ht="12" thickBot="1">
      <c r="B25" s="38">
        <f>Main!B39</f>
        <v>0.2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selection activeCell="A1" sqref="A1"/>
    </sheetView>
  </sheetViews>
  <sheetFormatPr defaultColWidth="7.66015625" defaultRowHeight="11.25"/>
  <sheetData>
    <row r="2" ht="11.25">
      <c r="I2" s="4"/>
    </row>
    <row r="7" ht="11.25">
      <c r="D7" s="1" t="s">
        <v>24</v>
      </c>
    </row>
    <row r="8" ht="11.25">
      <c r="D8" s="49">
        <v>0.06</v>
      </c>
    </row>
    <row r="9" spans="4:13" ht="11.25">
      <c r="D9" s="1" t="s">
        <v>25</v>
      </c>
      <c r="F9" s="93" t="s">
        <v>6</v>
      </c>
      <c r="G9" s="93"/>
      <c r="H9" s="93"/>
      <c r="I9" s="93"/>
      <c r="J9" s="93"/>
      <c r="K9" s="93"/>
      <c r="L9" s="93"/>
      <c r="M9" s="93"/>
    </row>
    <row r="10" spans="1:13" ht="11.25">
      <c r="A10" s="2"/>
      <c r="B10" s="2"/>
      <c r="D10" s="50">
        <v>11</v>
      </c>
      <c r="E10" s="3"/>
      <c r="F10" s="16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20">
        <v>12</v>
      </c>
    </row>
    <row r="11" spans="4:13" ht="11.25">
      <c r="D11" s="95" t="s">
        <v>26</v>
      </c>
      <c r="E11" s="16">
        <v>5</v>
      </c>
      <c r="F11" s="21" t="e">
        <f>(($D$10*(Main!$S$5*(1-EXP(-Main!$S$6*F$10)))^Main!$S$7)*(1+$D$8)^5+($D$10*(Main!$S$9*(1-EXP(-Main!$S$10*$E11)))^Main!$S$11)-(Main!$C$6*(1+$D$8)^10+Main!$D$6*(1+$D$8)^9+Main!$E$6*(1+$D$8)^8+Main!$F$6*(1+$D$8)^7+Main!$H$6*(1+$D$8)^6+Main!$J$6*(1+$D$8)^5+Main!$K$6*(1+$D$8)^4+Main!$L$6*(1+$D$8)^3+Main!$M$6*(1+$D$8)^2+Main!$O$6*(1+$D$8)+Main!$Q$6))/((1+$D$8)^10-1)</f>
        <v>#NUM!</v>
      </c>
      <c r="G11" s="22" t="e">
        <f>(($D$10*(Main!$S$5*(1-EXP(-Main!$S$6*G$10)))^Main!$S$7)*(1+$D$8)^5+($D$10*(Main!$S$9*(1-EXP(-Main!$S$10*$E11)))^Main!$S$11)-(Main!$C$6*(1+$D$8)^11+Main!$D$6*(1+$D$8)^10+Main!$E$6*(1+$D$8)^9+Main!$F$6*(1+$D$8)^8+Main!$H$6*(1+$D$8)^7+Main!$H$6*(1+$D$8)^6+Main!$J$6*(1+$D$8)^5+Main!$K$6*(1+$D$8)^4+Main!$L$6*(1+$D$8)^3+Main!$M$6*(1+$D$8)^2+Main!$O$6*(1+$D$8)+Main!$Q$6))/((1+$D$8)^11-1)</f>
        <v>#NUM!</v>
      </c>
      <c r="H11" s="22" t="e">
        <f>(($D$10*(Main!$S$5*(1-EXP(-Main!$S$6*H$10)))^Main!$S$7)*(1+$D$8)^5+($D$10*(Main!$S$9*(1-EXP(-Main!$S$10*$E11)))^Main!$S$11)-(Main!$C$6*(1+$D$8)^12+Main!$D$6*(1+$D$8)^11+Main!$E$6*(1+$D$8)^10+Main!$F$6*(1+$D$8)^9+Main!$H$6*(1+$D$8)^8+Main!$H$6*(1+$D$8)^7+Main!$H$6*(1+$D$8)^6+Main!$J$6*(1+$D$8)^5+Main!$K$6*(1+$D$8)^4+Main!$L$6*(1+$D$8)^3+Main!$M$6*(1+$D$8)^2+Main!$O$6*(1+$D$8)+Main!$Q$6))/((1+$D$8)^12-1)</f>
        <v>#NUM!</v>
      </c>
      <c r="I11" s="22" t="e">
        <f>(($D$10*(Main!$S$5*(1-EXP(-Main!$S$6*I$10)))^Main!$S$7)*(1+$D$8)^5+($D$10*(Main!$S$9*(1-EXP(-Main!$S$10*$E11)))^Main!$S$11)-(Main!$C$6*(1+$D$8)^13+Main!$D$6*(1+$D$8)^12+Main!$E$6*(1+$D$8)^11+Main!$F$6*(1+$D$8)^10+Main!$H$6*(1+$D$8)^9+Main!$H$6*(1+$D$8)^8+Main!$H$6*(1+$D$8)^7+Main!$H$6*(1+$D$8)^6+Main!$J$6*(1+$D$8)^5+Main!$K$6*(1+$D$8)^4+Main!$L$6*(1+$D$8)^3+Main!$M$6*(1+$D$8)^2+Main!$O$6*(1+$D$8)+Main!$Q$6))/((1+$D$8)^13-1)</f>
        <v>#NUM!</v>
      </c>
      <c r="J11" s="22" t="e">
        <f>(($D$10*(Main!$S$5*(1-EXP(-Main!$S$6*J$10)))^Main!$S$7)*(1+$D$8)^5+($D$10*(Main!$S$9*(1-EXP(-Main!$S$10*$E11)))^Main!$S$11)-(Main!$C$6*(1+$D$8)^14+Main!$D$6*(1+$D$8)^13+Main!$E$6*(1+$D$8)^12+Main!$F$6*(1+$D$8)^11+Main!$H$6*(1+$D$8)^10+Main!$H$6*(1+$D$8)^9+Main!$H$6*(1+$D$8)^8+Main!$H$6*(1+$D$8)^7+Main!$H$6*(1+$D$8)^6+Main!$J$6*(1+$D$8)^5+Main!$K$6*(1+$D$8)^4+Main!$L$6*(1+$D$8)^3+Main!$M$6*(1+$D$8)^2+Main!$O$6*(1+$D$8)+Main!$Q$6))/((1+$D$8)^14-1)</f>
        <v>#NUM!</v>
      </c>
      <c r="K11" s="22" t="e">
        <f>(($D$10*(Main!$S$5*(1-EXP(-Main!$S$6*K$10)))^Main!$S$7)*(1+$D$8)^5+($D$10*(Main!$S$9*(1-EXP(-Main!$S$10*$E11)))^Main!$S$11)-(Main!$C$6*(1+$D$8)^15+Main!$D$6*(1+$D$8)^14+Main!$E$6*(1+$D$8)^13+Main!$F$6*(1+$D$8)^12+Main!$H$6*(1+$D$8)^11+Main!$H$6*(1+$D$8)^10+Main!$H$6*(1+$D$8)^9+Main!$H$6*(1+$D$8)^8+Main!$H$6*(1+$D$8)^7+Main!$H$6*(1+$D$8)^6+Main!$J$6*(1+$D$8)^5+Main!$K$6*(1+$D$8)^4+Main!$L$6*(1+$D$8)^3+Main!$M$6*(1+$D$8)^2+Main!$O$6*(1+$D$8)+Main!$Q$6))/((1+$D$8)^15-1)</f>
        <v>#NUM!</v>
      </c>
      <c r="L11" s="22" t="e">
        <f>(($D$10*(Main!$S$5*(1-EXP(-Main!$S$6*L$10)))^Main!$S$7)*(1+$D$8)^5+($D$10*(Main!$S$9*(1-EXP(-Main!$S$10*$E11)))^Main!$S$11)-(Main!$C$6*(1+$D$8)^16+Main!$D$6*(1+$D$8)^15+Main!$E$6*(1+$D$8)^14+Main!$F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16-1)</f>
        <v>#NUM!</v>
      </c>
      <c r="M11" s="23" t="e">
        <f>(($D$10*(Main!$S$5*(1-EXP(-Main!$S$6*M$10)))^Main!$S$7)*(1+$D$8)^5+($D$10*(Main!$S$9*(1-EXP(-Main!$S$10*$E11)))^Main!$S$11)-(Main!$C$6*(1+$D$8)^17+Main!$D$6*(1+$D$8)^16+Main!$E$6*(1+$D$8)^15+Main!$F$6*(1+$D$8)^14+Main!$H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17-1)</f>
        <v>#NUM!</v>
      </c>
    </row>
    <row r="12" spans="4:13" ht="11.25">
      <c r="D12" s="94"/>
      <c r="E12" s="17">
        <v>6</v>
      </c>
      <c r="F12" s="24" t="e">
        <f>((Aux!$D$10*(Main!$S$5*(1-EXP(-Main!$S$6*Aux!F$10)))^Main!$S$7)*(1+Aux!$D$8)^6+(Aux!$D$10*(Main!$S$9*(1-EXP(-Main!$S$10*Aux!$E12)))^Main!$S$11)-(Main!$C$6*(1+Aux!$D$8)^11+Main!$D$6*(1+Aux!$D$8)^10+Main!$E$6*(1+Aux!$D$8)^9+Main!$F$6*(1+Aux!$D$8)^8+Main!$H$6*(1+Aux!$D$8)^7+Main!$J$6*(1+Aux!$D$8)^6+Main!$K$6*(1+Aux!$D$8)^5+Main!$L$6*(1+Aux!$D$8)^4+Main!$M$6*(1+Aux!$D$8)^3+Main!$O$6*(1+Aux!$D$8)^2+Main!$O$6*(1+Aux!$D$8)+Main!$Q$6))/((1+Aux!$D$8)^11-1)</f>
        <v>#NUM!</v>
      </c>
      <c r="G12" s="25" t="e">
        <f>((Aux!$D$10*(Main!$S$5*(1-EXP(-Main!$S$6*Aux!G$10)))^Main!$S$7)*(1+Aux!$D$8)^6+(Aux!$D$10*(Main!$S$9*(1-EXP(-Main!$S$10*Aux!$E12)))^Main!$S$11)-(Main!$C$6*(1+Aux!$D$8)^12+Main!$D$6*(1+Aux!$D$8)^11+Main!$E$6*(1+Aux!$D$8)^10+Main!$F$6*(1+Aux!$D$8)^9+Main!$H$6*(1+Aux!$D$8)^8+Main!$H$6*(1+Aux!$D$8)^7+Main!$J$6*(1+Aux!$D$8)^6+Main!$K$6*(1+Aux!$D$8)^5+Main!$L$6*(1+Aux!$D$8)^4+Main!$M$6*(1+Aux!$D$8)^3+Main!$O$6*(1+Aux!$D$8)^2+Main!$O$6*(1+Aux!$D$8)+Main!$Q$6))/((1+Aux!$D$8)^12-1)</f>
        <v>#NUM!</v>
      </c>
      <c r="H12" s="25" t="e">
        <f>((Aux!$D$10*(Main!$S$5*(1-EXP(-Main!$S$6*Aux!H$10)))^Main!$S$7)*(1+Aux!$D$8)^6+(Aux!$D$10*(Main!$S$9*(1-EXP(-Main!$S$10*Aux!$E12)))^Main!$S$11)-(Main!$C$6*(1+Aux!$D$8)^13+Main!$D$6*(1+Aux!$D$8)^12+Main!$E$6*(1+Aux!$D$8)^11+Main!$F$6*(1+Aux!$D$8)^10+Main!$H$6*(1+Aux!$D$8)^9+Main!$H$6*(1+Aux!$D$8)^8+Main!$H$6*(1+Aux!$D$8)^7+Main!$J$6*(1+Aux!$D$8)^6+Main!$K$6*(1+Aux!$D$8)^5+Main!$L$6*(1+Aux!$D$8)^4+Main!$M$6*(1+Aux!$D$8)^3+Main!$O$6*(1+Aux!$D$8)^2+Main!$O$6*(1+Aux!$D$8)+Main!$Q$6))/((1+Aux!$D$8)^13-1)</f>
        <v>#NUM!</v>
      </c>
      <c r="I12" s="25" t="e">
        <f>((Aux!$D$10*(Main!$S$5*(1-EXP(-Main!$S$6*Aux!I$10)))^Main!$S$7)*(1+Aux!$D$8)^6+(Aux!$D$10*(Main!$S$9*(1-EXP(-Main!$S$10*Aux!$E12)))^Main!$S$11)-(Main!$C$6*(1+Aux!$D$8)^14+Main!$D$6*(1+Aux!$D$8)^13+Main!$E$6*(1+Aux!$D$8)^12+Main!$F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14-1)</f>
        <v>#NUM!</v>
      </c>
      <c r="J12" s="25" t="e">
        <f>((Aux!$D$10*(Main!$S$5*(1-EXP(-Main!$S$6*Aux!J$10)))^Main!$S$7)*(1+Aux!$D$8)^6+(Aux!$D$10*(Main!$S$9*(1-EXP(-Main!$S$10*Aux!$E12)))^Main!$S$11)-(Main!$C$6*(1+Aux!$D$8)^15+Main!$D$6*(1+Aux!$D$8)^14+Main!$E$6*(1+Aux!$D$8)^13+Main!$F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15-1)</f>
        <v>#NUM!</v>
      </c>
      <c r="K12" s="25" t="e">
        <f>((Aux!$D$10*(Main!$S$5*(1-EXP(-Main!$S$6*Aux!K$10)))^Main!$S$7)*(1+Aux!$D$8)^6+(Aux!$D$10*(Main!$S$9*(1-EXP(-Main!$S$10*Aux!$E12)))^Main!$S$11)-(Main!$C$6*(1+Aux!$D$8)^16+Main!$D$6*(1+Aux!$D$8)^15+Main!$E$6*(1+Aux!$D$8)^14+Main!$F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16-1)</f>
        <v>#NUM!</v>
      </c>
      <c r="L12" s="25" t="e">
        <f>((Aux!$D$10*(Main!$S$5*(1-EXP(-Main!$S$6*Aux!L$10)))^Main!$S$7)*(1+Aux!$D$8)^6+(Aux!$D$10*(Main!$S$9*(1-EXP(-Main!$S$10*Aux!$E12)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17-1)</f>
        <v>#NUM!</v>
      </c>
      <c r="M12" s="26" t="e">
        <f>((Aux!$D$10*(Main!$S$5*(1-EXP(-Main!$S$6*Aux!M$10)))^Main!$S$7)*(1+Aux!$D$8)^6+(Aux!$D$10*(Main!$S$9*(1-EXP(-Main!$S$10*Aux!$E12)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18-1)</f>
        <v>#NUM!</v>
      </c>
    </row>
    <row r="13" spans="4:13" ht="11.25">
      <c r="D13" s="94"/>
      <c r="E13" s="17">
        <v>7</v>
      </c>
      <c r="F13" s="24" t="e">
        <f>((Aux!$D$10*(Main!$S$5*(1-EXP(-Main!$S$6*Aux!F$10)))^Main!$S$7)*(1+Aux!$D$8)^7+(Aux!$D$10*(Main!$S$9*(1-EXP(-Main!$S$10*Aux!$E13)))^Main!$S$11)-(Main!$C$6*(1+Aux!$D$8)^12+Main!$D$6*(1+Aux!$D$8)^11+Main!$E$6*(1+Aux!$D$8)^10+Main!$F$6*(1+Aux!$D$8)^9+Main!$H$6*(1+Aux!$D$8)^8+Main!$J$6*(1+Aux!$D$8)^7+Main!$K$6*(1+Aux!$D$8)^6+Main!$L$6*(1+Aux!$D$8)^5+Main!$M$6*(1+Aux!$D$8)^4+Main!$O$6*(1+Aux!$D$8)^3+Main!$O$6*(1+Aux!$D$8)^2+Main!$O$6*(1+Aux!$D$8)+Main!$Q$6))/((1+Aux!$D$8)^12-1)</f>
        <v>#NUM!</v>
      </c>
      <c r="G13" s="25" t="e">
        <f>((Aux!$D$10*(Main!$S$5*(1-EXP(-Main!$S$6*Aux!G$10)))^Main!$S$7)*(1+Aux!$D$8)^7+(Aux!$D$10*(Main!$S$9*(1-EXP(-Main!$S$10*Aux!$E13)))^Main!$S$11)-(Main!$C$6*(1+Aux!$D$8)^13+Main!$D$6*(1+Aux!$D$8)^12+Main!$E$6*(1+Aux!$D$8)^11+Main!$F$6*(1+Aux!$D$8)^10+Main!$H$6*(1+Aux!$D$8)^9+Main!$H$6*(1+Aux!$D$8)^8+Main!$J$6*(1+Aux!$D$8)^7+Main!$K$6*(1+Aux!$D$8)^6+Main!$L$6*(1+Aux!$D$8)^5+Main!$M$6*(1+Aux!$D$8)^4+Main!$O$6*(1+Aux!$D$8)^3+Main!$O$6*(1+Aux!$D$8)^2+Main!$O$6*(1+Aux!$D$8)+Main!$Q$6))/((1+Aux!$D$8)^13-1)</f>
        <v>#NUM!</v>
      </c>
      <c r="H13" s="25" t="e">
        <f>((Aux!$D$10*(Main!$S$5*(1-EXP(-Main!$S$6*Aux!H$10)))^Main!$S$7)*(1+Aux!$D$8)^7+(Aux!$D$10*(Main!$S$9*(1-EXP(-Main!$S$10*Aux!$E13)))^Main!$S$11)-(Main!$C$6*(1+Aux!$D$8)^14+Main!$D$6*(1+Aux!$D$8)^13+Main!$E$6*(1+Aux!$D$8)^12+Main!$F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14-1)</f>
        <v>#NUM!</v>
      </c>
      <c r="I13" s="25" t="e">
        <f>((Aux!$D$10*(Main!$S$5*(1-EXP(-Main!$S$6*Aux!I$10)))^Main!$S$7)*(1+Aux!$D$8)^7+(Aux!$D$10*(Main!$S$9*(1-EXP(-Main!$S$10*Aux!$E13)))^Main!$S$11)-(Main!$C$6*(1+Aux!$D$8)^15+Main!$D$6*(1+Aux!$D$8)^14+Main!$E$6*(1+Aux!$D$8)^13+Main!$F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15-1)</f>
        <v>#NUM!</v>
      </c>
      <c r="J13" s="25" t="e">
        <f>((Aux!$D$10*(Main!$S$5*(1-EXP(-Main!$S$6*Aux!J$10)))^Main!$S$7)*(1+Aux!$D$8)^7+(Aux!$D$10*(Main!$S$9*(1-EXP(-Main!$S$10*Aux!$E13)))^Main!$S$11)-(Main!$C$6*(1+Aux!$D$8)^16+Main!$D$6*(1+Aux!$D$8)^15+Main!$E$6*(1+Aux!$D$8)^14+Main!$F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16-1)</f>
        <v>#NUM!</v>
      </c>
      <c r="K13" s="25" t="e">
        <f>((Aux!$D$10*(Main!$S$5*(1-EXP(-Main!$S$6*Aux!K$10)))^Main!$S$7)*(1+Aux!$D$8)^7+(Aux!$D$10*(Main!$S$9*(1-EXP(-Main!$S$10*Aux!$E13)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17-1)</f>
        <v>#NUM!</v>
      </c>
      <c r="L13" s="25" t="e">
        <f>((Aux!$D$10*(Main!$S$5*(1-EXP(-Main!$S$6*Aux!L$10)))^Main!$S$7)*(1+Aux!$D$8)^7+(Aux!$D$10*(Main!$S$9*(1-EXP(-Main!$S$10*Aux!$E13)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18-1)</f>
        <v>#NUM!</v>
      </c>
      <c r="M13" s="26" t="e">
        <f>((Aux!$D$10*(Main!$S$5*(1-EXP(-Main!$S$6*Aux!M$10)))^Main!$S$7)*(1+Aux!$D$8)^7+(Aux!$D$10*(Main!$S$9*(1-EXP(-Main!$S$10*Aux!$E13)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19-1)</f>
        <v>#NUM!</v>
      </c>
    </row>
    <row r="14" spans="4:13" ht="11.25">
      <c r="D14" s="94"/>
      <c r="E14" s="17">
        <v>8</v>
      </c>
      <c r="F14" s="24" t="e">
        <f>((Aux!$D$10*(Main!$S$5*(1-EXP(-Main!$S$6*Aux!F$10)))^Main!$S$7)*(1+Aux!$D$8)^8+(Aux!$D$10*(Main!$S$9*(1-EXP(-Main!$S$10*Aux!$E14)))^Main!$S$11)-(Main!$C$6*(1+Aux!$D$8)^13+Main!$D$6*(1+Aux!$D$8)^12+Main!$E$6*(1+Aux!$D$8)^11+Main!$F$6*(1+Aux!$D$8)^10+Main!$H$6*(1+Aux!$D$8)^9+Main!$J$6*(1+Aux!$D$8)^8+Main!$K$6*(1+Aux!$D$8)^7+Main!$L$6*(1+Aux!$D$8)^6+Main!$M$6*(1+Aux!$D$8)^5+Main!$O$6*(1+Aux!$D$8)^4+Main!$O$6*(1+Aux!$D$8)^3+Main!$O$6*(1+Aux!$D$8)^2+Main!$O$6*(1+Aux!$D$8)+Main!$Q$6))/((1+Aux!$D$8)^13-1)</f>
        <v>#NUM!</v>
      </c>
      <c r="G14" s="25" t="e">
        <f>((Aux!$D$10*(Main!$S$5*(1-EXP(-Main!$S$6*Aux!G$10)))^Main!$S$7)*(1+Aux!$D$8)^8+(Aux!$D$10*(Main!$S$9*(1-EXP(-Main!$S$10*Aux!$E14)))^Main!$S$11)-(Main!$C$6*(1+Aux!$D$8)^14+Main!$D$6*(1+Aux!$D$8)^13+Main!$E$6*(1+Aux!$D$8)^12+Main!$F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14-1)</f>
        <v>#NUM!</v>
      </c>
      <c r="H14" s="25" t="e">
        <f>((Aux!$D$10*(Main!$S$5*(1-EXP(-Main!$S$6*Aux!H$10)))^Main!$S$7)*(1+Aux!$D$8)^8+(Aux!$D$10*(Main!$S$9*(1-EXP(-Main!$S$10*Aux!$E14)))^Main!$S$11)-(Main!$C$6*(1+Aux!$D$8)^15+Main!$D$6*(1+Aux!$D$8)^14+Main!$E$6*(1+Aux!$D$8)^13+Main!$F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15-1)</f>
        <v>#NUM!</v>
      </c>
      <c r="I14" s="25" t="e">
        <f>((Aux!$D$10*(Main!$S$5*(1-EXP(-Main!$S$6*Aux!I$10)))^Main!$S$7)*(1+Aux!$D$8)^8+(Aux!D$10*(Main!$S$9*(1-EXP(-Main!$S$10*Aux!$E14)))^Main!$S$11)-(Main!$C$6*(1+Aux!$D$8)^16+Main!$D$6*(1+Aux!$D$8)^15+Main!$E$6*(1+Aux!$D$8)^14+Main!$F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16-1)</f>
        <v>#NUM!</v>
      </c>
      <c r="J14" s="25" t="e">
        <f>((Aux!$D$10*(Main!$S$5*(1-EXP(-Main!$S$6*Aux!J$10)))^Main!$S$7)*(1+Aux!$D$8)^8+(Aux!$D$10*(Main!$S$9*(1-EXP(-Main!$S$10*Aux!$E14)))^Main!$S$11)-(Main!$C$6*(1+Aux!$D$8)^17+Main!$D$6*(1+Aux!$D$8)^16+Main!$E$6*(1+Aux!$D$8)^15+Main!$F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17-1)</f>
        <v>#NUM!</v>
      </c>
      <c r="K14" s="25" t="e">
        <f>((Aux!$D$10*(Main!$S$5*(1-EXP(-Main!$S$6*Aux!K$10)))^Main!$S$7)*(1+Aux!$D$8)^8+(Aux!$D$10*(Main!$S$9*(1-EXP(-Main!$S$10*Aux!$E14)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18-1)</f>
        <v>#NUM!</v>
      </c>
      <c r="L14" s="25" t="e">
        <f>((Aux!$D$10*(Main!$S$5*(1-EXP(-Main!$S$6*Aux!L$10)))^Main!$S$7)*(1+Aux!$D$8)^8+(Aux!$D$10*(Main!$S$9*(1-EXP(-Main!$S$10*Aux!$E14)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19-1)</f>
        <v>#NUM!</v>
      </c>
      <c r="M14" s="26" t="e">
        <f>((Aux!$D$10*(Main!$S$5*(1-EXP(-Main!$S$6*Aux!M$10)))^Main!$S$7)*(1+Aux!$D$8)^8+(Aux!$D$10*(Main!$S$9*(1-EXP(-Main!$S$10*Aux!$E14)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20-1)</f>
        <v>#NUM!</v>
      </c>
    </row>
    <row r="15" spans="4:13" ht="11.25">
      <c r="D15" s="94"/>
      <c r="E15" s="17">
        <v>9</v>
      </c>
      <c r="F15" s="24" t="e">
        <f>((Aux!$D$10*(Main!$S$5*(1-EXP(-Main!$S$6*Aux!F$10)))^Main!$S$7)*(1+Aux!$D$8)^9+(Aux!$D$10*(Main!$S$9*(1-EXP(-Main!$S$10*Aux!$E15)))^Main!$S$11)-(Main!$C$6*(1+Aux!$D$8)^14+Main!$D$6*(1+Aux!$D$8)^13+Main!$E$6*(1+Aux!$D$8)^12+Main!$F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14-1)</f>
        <v>#NUM!</v>
      </c>
      <c r="G15" s="25" t="e">
        <f>((Aux!$D$10*(Main!$S$5*(1-EXP(-Main!$S$6*Aux!G$10)))^Main!$S$7)*(1+Aux!$D$8)^9+(Aux!$D$10*(Main!$S$9*(1-EXP(-Main!$S$10*Aux!$E15)))^Main!$S$11)-(Main!$C$6*(1+Aux!$D$8)^15+Main!$D$6*(1+Aux!$D$8)^14+Main!$E$6*(1+Aux!$D$8)^13+Main!$F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15-1)</f>
        <v>#NUM!</v>
      </c>
      <c r="H15" s="25" t="e">
        <f>((Aux!$D$10*(Main!$S$5*(1-EXP(-Main!$S$6*Aux!H$10)))^Main!$S$7)*(1+Aux!$D$8)^9+(Aux!$D$10*(Main!$S$9*(1-EXP(-Main!$S$10*Aux!$E15)))^Main!$S$11)-(Main!$C$6*(1+Aux!$D$8)^16+Main!$D$6*(1+Aux!$D$8)^15+Main!$E$6*(1+Aux!$D$8)^14+Main!$F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16-1)</f>
        <v>#NUM!</v>
      </c>
      <c r="I15" s="25" t="e">
        <f>((Aux!$D$10*(Main!$S$5*(1-EXP(-Main!$S$6*Aux!I$10)))^Main!$S$7)*(1+Aux!$D$8)^9+(Aux!$D$10*(Main!$S$9*(1-EXP(-Main!$S$10*Aux!$E15)))^Main!$S$11)-(Main!$C$6*(1+Aux!$D$8)^17+Main!$D$6*(1+Aux!$D$8)^16+Main!$E$6*(1+Aux!$D$8)^15+Main!$F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17-1)</f>
        <v>#NUM!</v>
      </c>
      <c r="J15" s="25" t="e">
        <f>((Aux!$D$10*(Main!$S$5*(1-EXP(-Main!$S$6*Aux!J$10)))^Main!$S$7)*(1+Aux!$D$8)^9+(Aux!$D$10*(Main!$S$9*(1-EXP(-Main!$S$10*Aux!$E15)))^Main!$S$11)-(Main!$C$6*(1+Aux!$D$8)^18+Main!$D$6*(1+Aux!$D$8)^17+Main!$E$6*(1+Aux!$D$8)^16+Main!$F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18-1)</f>
        <v>#NUM!</v>
      </c>
      <c r="K15" s="25" t="e">
        <f>((Aux!$D$10*(Main!$S$5*(1-EXP(-Main!$S$6*Aux!K$10)))^Main!$S$7)*(1+Aux!$D$8)^9+(Aux!$D$10*(Main!$S$9*(1-EXP(-Main!$S$10*Aux!$E15)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19-1)</f>
        <v>#NUM!</v>
      </c>
      <c r="L15" s="25" t="e">
        <f>((Aux!$D$10*(Main!$S$5*(1-EXP(-Main!$S$6*Aux!L$10)))^Main!$S$7)*(1+Aux!$D$8)^9+(Aux!$D$10*(Main!$S$9*(1-EXP(-Main!$S$10*Aux!$E15)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20-1)</f>
        <v>#NUM!</v>
      </c>
      <c r="M15" s="26" t="e">
        <f>((Aux!$D$10*(Main!$S$5*(1-EXP(-Main!$S$6*Aux!M$10)))^Main!$S$7)*(1+Aux!$D$8)^9+(Aux!$D$10*(Main!$S$9*(1-EXP(-Main!$S$10*Aux!$E15)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21-1)</f>
        <v>#NUM!</v>
      </c>
    </row>
    <row r="16" spans="4:15" ht="11.25">
      <c r="D16" s="94"/>
      <c r="E16" s="17">
        <v>10</v>
      </c>
      <c r="F16" s="24" t="e">
        <f>((Aux!$D$10*(Main!$S$5*(1-EXP(-Main!$S$6*Aux!F$10)))^Main!$S$7)*(1+Aux!$D$8)^10+(Aux!$D$10*(Main!$S$9*(1-EXP(-Main!$S$10*Aux!$E16)))^Main!$S$11)-(Main!$C$6*(1+Aux!$D$8)^15+Main!$D$6*(1+Aux!$D$8)^14+Main!$E$6*(1+Aux!$D$8)^13+Main!$F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15-1)</f>
        <v>#NUM!</v>
      </c>
      <c r="G16" s="25" t="e">
        <f>((Aux!$D$10*(Main!$S$5*(1-EXP(-Main!$S$6*Aux!G$10)))^Main!$S$7)*(1+Aux!$D$8)^10+(Aux!$D$10*(Main!$S$9*(1-EXP(-Main!$S$10*Aux!$E16)))^Main!$S$11)-(Main!$C$6*(1+Aux!$D$8)^16+Main!$D$6*(1+Aux!$D$8)^15+Main!$E$6*(1+Aux!$D$8)^14+Main!$F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16-1)</f>
        <v>#NUM!</v>
      </c>
      <c r="H16" s="25" t="e">
        <f>((Aux!$D$10*(Main!$S$5*(1-EXP(-Main!$S$6*Aux!H$10)))^Main!$S$7)*(1+Aux!$D$8)^10+(Aux!$D$10*(Main!$S$9*(1-EXP(-Main!$S$10*Aux!$E16)))^Main!$S$11)-(Main!$C$6*(1+Aux!$D$8)^17+Main!$D$6*(1+Aux!$D$8)^16+Main!$E$6*(1+Aux!$D$8)^15+Main!$F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17-1)</f>
        <v>#NUM!</v>
      </c>
      <c r="I16" s="25" t="e">
        <f>((Aux!$D$10*(Main!$S$5*(1-EXP(-Main!$S$6*Aux!I$10)))^Main!$S$7)*(1+Aux!$D$8)^10+(Aux!$D$10*(Main!$S$9*(1-EXP(-Main!$S$10*Aux!$E16)))^Main!$S$11)-(Main!$C$6*(1+Aux!$D$8)^18+Main!$D$6*(1+Aux!$D$8)^17+Main!$E$6*(1+Aux!$D$8)^16+Main!$F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18-1)</f>
        <v>#NUM!</v>
      </c>
      <c r="J16" s="25" t="e">
        <f>((Aux!$D$10*(Main!$S$5*(1-EXP(-Main!$S$6*Aux!J$10)))^Main!$S$7)*(1+Aux!$D$8)^10+(Aux!$D$10*(Main!$S$9*(1-EXP(-Main!$S$10*Aux!$E16)))^Main!$S$11)-(Main!$C$6*(1+Aux!$D$8)^19+Main!$D$6*(1+Aux!$D$8)^18+Main!$E$6*(1+Aux!$D$8)^17+Main!$F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19-1)</f>
        <v>#NUM!</v>
      </c>
      <c r="K16" s="25" t="e">
        <f>((Aux!$D$10*(Main!$S$5*(1-EXP(-Main!$S$6*Aux!K$10)))^Main!$S$7)*(1+Aux!$D$8)^10+(Aux!$D$10*(Main!$S$9*(1-EXP(-Main!$S$10*Aux!$E16)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20-1)</f>
        <v>#NUM!</v>
      </c>
      <c r="L16" s="25" t="e">
        <f>((Aux!$D$10*(Main!$S$5*(1-EXP(-Main!$S$6*Aux!L$10)))^Main!$S$7)*(1+Aux!$D$8)^10+(Aux!$D$10*(Main!$S$9*(1-EXP(-Main!$S$10*Aux!$E16)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21-1)</f>
        <v>#NUM!</v>
      </c>
      <c r="M16" s="26" t="e">
        <f>((Aux!$D$10*(Main!$S$5*(1-EXP(-Main!$S$6*Aux!M$10)))^Main!$S$7)*(1+Aux!$D$8)^10+(Aux!$D$10*(Main!$S$9*(1-EXP(-Main!$S$10*Aux!$E16)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22-1)</f>
        <v>#NUM!</v>
      </c>
      <c r="O16" s="26"/>
    </row>
    <row r="17" spans="4:13" ht="11.25">
      <c r="D17" s="94"/>
      <c r="E17" s="17">
        <v>11</v>
      </c>
      <c r="F17" s="24" t="e">
        <f>((Aux!$D$10*(Main!$S$5*(1-EXP(-Main!$S$6*Aux!F$10)))^Main!$S$7)*(1+Aux!$D$8)^11+(Aux!$D$10*(Main!$S$9*(1-EXP(-Main!$S$10*Aux!$E17)))^Main!$S$11)-(Main!$C$6*(1+Aux!$D$8)^16+Main!$D$6*(1+Aux!$D$8)^15+Main!$E$6*(1+Aux!$D$8)^14+Main!$F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16-1)</f>
        <v>#NUM!</v>
      </c>
      <c r="G17" s="25" t="e">
        <f>((Aux!$D$10*(Main!$S$5*(1-EXP(-Main!$S$6*Aux!G$10)))^Main!$S$7)*(1+Aux!$D$8)^11+(Aux!$D$10*(Main!$S$9*(1-EXP(-Main!$S$10*Aux!$E17)))^Main!$S$11)-(Main!$C$6*(1+Aux!$D$8)^17+Main!$D$6*(1+Aux!$D$8)^16+Main!$E$6*(1+Aux!$D$8)^15+Main!$F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17-1)</f>
        <v>#NUM!</v>
      </c>
      <c r="H17" s="25" t="e">
        <f>((Aux!$D$10*(Main!$S$5*(1-EXP(-Main!$S$6*Aux!H$10)))^Main!$S$7)*(1+Aux!$D$8)^11+(Aux!$D$10*(Main!$S$9*(1-EXP(-Main!$S$10*Aux!$E17)))^Main!$S$11)-(Main!$C$6*(1+Aux!$D$8)^18+Main!$D$6*(1+Aux!$D$8)^17+Main!$E$6*(1+Aux!$D$8)^16+Main!$F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18-1)</f>
        <v>#NUM!</v>
      </c>
      <c r="I17" s="25" t="e">
        <f>((Aux!$D$10*(Main!$S$5*(1-EXP(-Main!$S$6*Aux!I$10)))^Main!$S$7)*(1+Aux!$D$8)^11+(Aux!$D$10*(Main!$S$9*(1-EXP(-Main!$S$10*Aux!$E17)))^Main!$S$11)-(Main!$C$6*(1+Aux!$D$8)^19+Main!$D$6*(1+Aux!$D$8)^18+Main!$E$6*(1+Aux!$D$8)^17+Main!$F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19-1)</f>
        <v>#NUM!</v>
      </c>
      <c r="J17" s="25" t="e">
        <f>((Aux!$D$10*(Main!$S$5*(1-EXP(-Main!$S$6*Aux!J$10)))^Main!$S$7)*(1+Aux!$D$8)^11+(Aux!$D$10*(Main!$S$9*(1-EXP(-Main!$S$10*Aux!$E17)))^Main!$S$11)-(Main!$C$6*(1+Aux!$D$8)^20+Main!$D$6*(1+Aux!$D$8)^19+Main!$E$6*(1+Aux!$D$8)^18+Main!$F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20-1)</f>
        <v>#NUM!</v>
      </c>
      <c r="K17" s="25" t="e">
        <f>((Aux!$D$10*(Main!$S$5*(1-EXP(-Main!$S$6*Aux!K$10)))^Main!$S$7)*(1+Aux!$D$8)^11+(Aux!$D$10*(Main!$S$9*(1-EXP(-Main!$S$10*Aux!$E17)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21-1)</f>
        <v>#NUM!</v>
      </c>
      <c r="L17" s="25" t="e">
        <f>((Aux!$D$10*(Main!$S$5*(1-EXP(-Main!$S$6*Aux!L$10)))^Main!$S$7)*(1+Aux!$D$8)^11+(Aux!$D$10*(Main!$S$9*(1-EXP(-Main!$S$10*Aux!$E17)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22-1)</f>
        <v>#NUM!</v>
      </c>
      <c r="M17" s="26" t="e">
        <f>((Aux!$D$10*(Main!$S$5*(1-EXP(-Main!$S$6*Aux!M$10)))^Main!$S$7)*(1+Aux!$D$8)^11+(Aux!$D$10*(Main!$S$9*(1-EXP(-Main!$S$10*Aux!$E17)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23-1)</f>
        <v>#NUM!</v>
      </c>
    </row>
    <row r="18" spans="4:13" ht="11.25">
      <c r="D18" s="94"/>
      <c r="E18" s="18">
        <v>12</v>
      </c>
      <c r="F18" s="27" t="e">
        <f>((Aux!$D$10*(Main!$S$5*(1-EXP(-Main!$S$6*Aux!F$10)))^Main!$S$7)*(1+Aux!$D$8)^12+(Aux!$D$10*(Main!$S$9*(1-EXP(-Main!$S$10*Aux!$E18)))^Main!$S$11)-(Main!$C$6*(1+Aux!$D$8)^17+Main!$D$6*(1+Aux!$D$8)^16+Main!$E$6*(1+Aux!$D$8)^15+Main!$F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17-1)</f>
        <v>#NUM!</v>
      </c>
      <c r="G18" s="28" t="e">
        <f>((Aux!$D$10*(Main!$S$5*(1-EXP(-Main!$S$6*Aux!G$10)))^Main!$S$7)*(1+Aux!$D$8)^12+(Aux!$D$10*(Main!$S$9*(1-EXP(-Main!$S$10*Aux!$E18)))^Main!$S$11)-(Main!$C$6*(1+Aux!$D$8)^18+Main!$D$6*(1+Aux!$D$8)^17+Main!$E$6*(1+Aux!$D$8)^16+Main!$F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18-1)</f>
        <v>#NUM!</v>
      </c>
      <c r="H18" s="28" t="e">
        <f>((Aux!$D$10*(Main!$S$5*(1-EXP(-Main!$S$6*Aux!H$10)))^Main!$S$7)*(1+Aux!$D$8)^12+(Aux!$D$10*(Main!$S$9*(1-EXP(-Main!$S$10*Aux!$E18)))^Main!$S$11)-(Main!$C$6*(1+Aux!$D$8)^19+Main!$D$6*(1+Aux!$D$8)^18+Main!$E$6*(1+Aux!$D$8)^17+Main!$F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19-1)</f>
        <v>#NUM!</v>
      </c>
      <c r="I18" s="28" t="e">
        <f>((Aux!$D$10*(Main!$S$5*(1-EXP(-Main!$S$6*Aux!I$10)))^Main!$S$7)*(1+Aux!$D$8)^12+(Aux!$D$10*(Main!$S$9*(1-EXP(-Main!$S$10*Aux!$E18)))^Main!$S$11)-(Main!$C$6*(1+Aux!$D$8)^20+Main!$D$6*(1+Aux!$D$8)^19+Main!$E$6*(1+Aux!$D$8)^18+Main!$F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20-1)</f>
        <v>#NUM!</v>
      </c>
      <c r="J18" s="28" t="e">
        <f>((Aux!$D$10*(Main!$S$5*(1-EXP(-Main!$S$6*Aux!J$10)))^Main!$S$7)*(1+Aux!$D$8)^12+(Aux!$D$10*(Main!$S$9*(1-EXP(-Main!$S$10*Aux!$E18)))^Main!$S$11)-(Main!$C$6*(1+Aux!$D$8)^21+Main!$D$6*(1+Aux!$D$8)^20+Main!$E$6*(1+Aux!$D$8)^19+Main!$F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21-1)</f>
        <v>#NUM!</v>
      </c>
      <c r="K18" s="28" t="e">
        <f>((Aux!$D$10*(Main!$S$5*(1-EXP(-Main!$S$6*Aux!K$10)))^Main!$S$7)*(1+Aux!$D$8)^12+(Aux!$D$10*(Main!$S$9*(1-EXP(-Main!$S$10*Aux!$E18)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22-1)</f>
        <v>#NUM!</v>
      </c>
      <c r="L18" s="28" t="e">
        <f>((Aux!$D$10*(Main!$S$5*(1-EXP(-Main!$S$6*Aux!L$10)))^Main!$S$7)*(1+Aux!$D$8)^12+(Aux!$D$10*(Main!$S$9*(1-EXP(-Main!$S$10*Aux!$E18)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23-1)</f>
        <v>#NUM!</v>
      </c>
      <c r="M18" s="29" t="e">
        <f>(($D$10*(Main!$S$5*(1-EXP(-Main!$S$6*M$10)))^Main!$S$7)*(1+$D$8)^12+($D$10*(Main!$S$9*(1-EXP(-Main!$S$10*$E18)))^Main!$S$11)-(Main!$C$6*(1+$D$8)^24+Main!$D$6*(1+$D$8)^23+Main!$E$6*(1+$D$8)^22+Main!$F$6*(1+$D$8)^21+Main!$H$6*(1+$D$8)^20+Main!$H$6*(1+$D$8)^19+Main!$H$6*(1+$D$8)^18+Main!$H$6*(1+$D$8)^17+Main!$H$6*(1+$D$8)^16+Main!$H$6*(1+$D$8)^15+Main!$H$6*(1+$D$8)^14+Main!$H$6*(1+$D$8)^13+Main!$J$6*(1+$D$8)^12+Main!$K$6*(1+$D$8)^11+Main!$L$6*(1+$D$8)^10+Main!$M$6*(1+$D$8)^9+Main!$O$6*(1+$D$8)^8+Main!$O$6*(1+$D$8)^7+Main!$O$6*(1+$D$8)^6+Main!$O$6*(1+$D$8)^5+Main!$O$6*(1+$D$8)^4+Main!$O$6*(1+$D$8)^3+Main!$O$6*(1+$D$8)^2+Main!$O$6*(1+$D$8)+Main!$Q$6))/((1+$D$8)^24-1)</f>
        <v>#NUM!</v>
      </c>
    </row>
    <row r="20" spans="12:13" ht="11.25">
      <c r="L20" s="4" t="s">
        <v>27</v>
      </c>
      <c r="M20" s="31" t="e">
        <f>MAX(F11:M18)</f>
        <v>#NUM!</v>
      </c>
    </row>
    <row r="21" spans="12:13" ht="11.25">
      <c r="L21" s="30" t="s">
        <v>28</v>
      </c>
      <c r="M21" s="30" t="s">
        <v>29</v>
      </c>
    </row>
    <row r="22" spans="12:13" ht="11.25">
      <c r="L22" s="32" t="e">
        <f>IF(F34=1,5,IF(G34=1,6,IF(H34=1,7,IF(I34=1,8,IF(J34=1,9,IF(K34=1,10,IF(L34=1,11,12)))))))</f>
        <v>#NUM!</v>
      </c>
      <c r="M22" s="32" t="e">
        <f>IF(N35=1,5,IF(N36=1,6,IF(N37=1,7,IF(N38=1,8,IF(N39=1,9,IF(N40=1,10,IF(N41=1,11,12)))))))</f>
        <v>#NUM!</v>
      </c>
    </row>
    <row r="34" spans="6:13" ht="11.25">
      <c r="F34" t="e">
        <f>SUM(F35:F42)</f>
        <v>#NUM!</v>
      </c>
      <c r="G34" t="e">
        <f aca="true" t="shared" si="0" ref="G34:M34">SUM(G35:G42)</f>
        <v>#NUM!</v>
      </c>
      <c r="H34" t="e">
        <f t="shared" si="0"/>
        <v>#NUM!</v>
      </c>
      <c r="I34" t="e">
        <f t="shared" si="0"/>
        <v>#NUM!</v>
      </c>
      <c r="J34" t="e">
        <f t="shared" si="0"/>
        <v>#NUM!</v>
      </c>
      <c r="K34" t="e">
        <f t="shared" si="0"/>
        <v>#NUM!</v>
      </c>
      <c r="L34" t="e">
        <f t="shared" si="0"/>
        <v>#NUM!</v>
      </c>
      <c r="M34" t="e">
        <f t="shared" si="0"/>
        <v>#NUM!</v>
      </c>
    </row>
    <row r="35" spans="6:14" ht="11.25">
      <c r="F35" t="e">
        <f aca="true" t="shared" si="1" ref="F35:F40">IF(F11&lt;$M$20,0,1)</f>
        <v>#NUM!</v>
      </c>
      <c r="G35" t="e">
        <f aca="true" t="shared" si="2" ref="G35:M35">IF(G11&lt;$M$20,0,1)</f>
        <v>#NUM!</v>
      </c>
      <c r="H35" t="e">
        <f t="shared" si="2"/>
        <v>#NUM!</v>
      </c>
      <c r="I35" t="e">
        <f t="shared" si="2"/>
        <v>#NUM!</v>
      </c>
      <c r="J35" t="e">
        <f t="shared" si="2"/>
        <v>#NUM!</v>
      </c>
      <c r="K35" t="e">
        <f t="shared" si="2"/>
        <v>#NUM!</v>
      </c>
      <c r="L35" t="e">
        <f t="shared" si="2"/>
        <v>#NUM!</v>
      </c>
      <c r="M35" t="e">
        <f t="shared" si="2"/>
        <v>#NUM!</v>
      </c>
      <c r="N35" t="e">
        <f>SUM(F35:M35)</f>
        <v>#NUM!</v>
      </c>
    </row>
    <row r="36" spans="6:14" ht="11.25">
      <c r="F36" t="e">
        <f t="shared" si="1"/>
        <v>#NUM!</v>
      </c>
      <c r="G36" t="e">
        <f aca="true" t="shared" si="3" ref="G36:M40">IF(G12&lt;$M$20,0,1)</f>
        <v>#NUM!</v>
      </c>
      <c r="H36" t="e">
        <f t="shared" si="3"/>
        <v>#NUM!</v>
      </c>
      <c r="I36" t="e">
        <f t="shared" si="3"/>
        <v>#NUM!</v>
      </c>
      <c r="J36" t="e">
        <f t="shared" si="3"/>
        <v>#NUM!</v>
      </c>
      <c r="K36" t="e">
        <f t="shared" si="3"/>
        <v>#NUM!</v>
      </c>
      <c r="L36" t="e">
        <f t="shared" si="3"/>
        <v>#NUM!</v>
      </c>
      <c r="M36" t="e">
        <f t="shared" si="3"/>
        <v>#NUM!</v>
      </c>
      <c r="N36" t="e">
        <f aca="true" t="shared" si="4" ref="N36:N42">SUM(F36:M36)</f>
        <v>#NUM!</v>
      </c>
    </row>
    <row r="37" spans="6:14" ht="11.25">
      <c r="F37" t="e">
        <f t="shared" si="1"/>
        <v>#NUM!</v>
      </c>
      <c r="G37" t="e">
        <f t="shared" si="3"/>
        <v>#NUM!</v>
      </c>
      <c r="H37" t="e">
        <f t="shared" si="3"/>
        <v>#NUM!</v>
      </c>
      <c r="I37" t="e">
        <f t="shared" si="3"/>
        <v>#NUM!</v>
      </c>
      <c r="J37" t="e">
        <f t="shared" si="3"/>
        <v>#NUM!</v>
      </c>
      <c r="K37" t="e">
        <f t="shared" si="3"/>
        <v>#NUM!</v>
      </c>
      <c r="L37" t="e">
        <f t="shared" si="3"/>
        <v>#NUM!</v>
      </c>
      <c r="M37" t="e">
        <f t="shared" si="3"/>
        <v>#NUM!</v>
      </c>
      <c r="N37" t="e">
        <f t="shared" si="4"/>
        <v>#NUM!</v>
      </c>
    </row>
    <row r="38" spans="6:14" ht="11.25">
      <c r="F38" t="e">
        <f t="shared" si="1"/>
        <v>#NUM!</v>
      </c>
      <c r="G38" t="e">
        <f t="shared" si="3"/>
        <v>#NUM!</v>
      </c>
      <c r="H38" t="e">
        <f t="shared" si="3"/>
        <v>#NUM!</v>
      </c>
      <c r="I38" t="e">
        <f t="shared" si="3"/>
        <v>#NUM!</v>
      </c>
      <c r="J38" t="e">
        <f t="shared" si="3"/>
        <v>#NUM!</v>
      </c>
      <c r="K38" t="e">
        <f t="shared" si="3"/>
        <v>#NUM!</v>
      </c>
      <c r="L38" t="e">
        <f t="shared" si="3"/>
        <v>#NUM!</v>
      </c>
      <c r="M38" t="e">
        <f t="shared" si="3"/>
        <v>#NUM!</v>
      </c>
      <c r="N38" t="e">
        <f t="shared" si="4"/>
        <v>#NUM!</v>
      </c>
    </row>
    <row r="39" spans="6:14" ht="11.25">
      <c r="F39" t="e">
        <f t="shared" si="1"/>
        <v>#NUM!</v>
      </c>
      <c r="G39" t="e">
        <f t="shared" si="3"/>
        <v>#NUM!</v>
      </c>
      <c r="H39" t="e">
        <f t="shared" si="3"/>
        <v>#NUM!</v>
      </c>
      <c r="I39" t="e">
        <f t="shared" si="3"/>
        <v>#NUM!</v>
      </c>
      <c r="J39" t="e">
        <f t="shared" si="3"/>
        <v>#NUM!</v>
      </c>
      <c r="K39" t="e">
        <f t="shared" si="3"/>
        <v>#NUM!</v>
      </c>
      <c r="L39" t="e">
        <f t="shared" si="3"/>
        <v>#NUM!</v>
      </c>
      <c r="M39" t="e">
        <f t="shared" si="3"/>
        <v>#NUM!</v>
      </c>
      <c r="N39" t="e">
        <f t="shared" si="4"/>
        <v>#NUM!</v>
      </c>
    </row>
    <row r="40" spans="6:14" ht="11.25">
      <c r="F40" t="e">
        <f t="shared" si="1"/>
        <v>#NUM!</v>
      </c>
      <c r="G40" t="e">
        <f t="shared" si="3"/>
        <v>#NUM!</v>
      </c>
      <c r="H40" t="e">
        <f t="shared" si="3"/>
        <v>#NUM!</v>
      </c>
      <c r="I40" t="e">
        <f t="shared" si="3"/>
        <v>#NUM!</v>
      </c>
      <c r="J40" t="e">
        <f t="shared" si="3"/>
        <v>#NUM!</v>
      </c>
      <c r="K40" t="e">
        <f t="shared" si="3"/>
        <v>#NUM!</v>
      </c>
      <c r="L40" t="e">
        <f t="shared" si="3"/>
        <v>#NUM!</v>
      </c>
      <c r="M40" t="e">
        <f t="shared" si="3"/>
        <v>#NUM!</v>
      </c>
      <c r="N40" t="e">
        <f t="shared" si="4"/>
        <v>#NUM!</v>
      </c>
    </row>
    <row r="41" spans="6:14" ht="11.25">
      <c r="F41" t="e">
        <f aca="true" t="shared" si="5" ref="F41:M41">IF(F17&lt;$M$20,0,1)</f>
        <v>#NUM!</v>
      </c>
      <c r="G41" t="e">
        <f t="shared" si="5"/>
        <v>#NUM!</v>
      </c>
      <c r="H41" t="e">
        <f t="shared" si="5"/>
        <v>#NUM!</v>
      </c>
      <c r="I41" t="e">
        <f t="shared" si="5"/>
        <v>#NUM!</v>
      </c>
      <c r="J41" t="e">
        <f t="shared" si="5"/>
        <v>#NUM!</v>
      </c>
      <c r="K41" t="e">
        <f t="shared" si="5"/>
        <v>#NUM!</v>
      </c>
      <c r="L41" t="e">
        <f t="shared" si="5"/>
        <v>#NUM!</v>
      </c>
      <c r="M41" t="e">
        <f t="shared" si="5"/>
        <v>#NUM!</v>
      </c>
      <c r="N41" t="e">
        <f t="shared" si="4"/>
        <v>#NUM!</v>
      </c>
    </row>
    <row r="42" spans="6:14" ht="11.25">
      <c r="F42" t="e">
        <f aca="true" t="shared" si="6" ref="F42:M42">IF(F18&lt;$M$20,0,1)</f>
        <v>#NUM!</v>
      </c>
      <c r="G42" t="e">
        <f t="shared" si="6"/>
        <v>#NUM!</v>
      </c>
      <c r="H42" t="e">
        <f t="shared" si="6"/>
        <v>#NUM!</v>
      </c>
      <c r="I42" t="e">
        <f t="shared" si="6"/>
        <v>#NUM!</v>
      </c>
      <c r="J42" t="e">
        <f t="shared" si="6"/>
        <v>#NUM!</v>
      </c>
      <c r="K42" t="e">
        <f t="shared" si="6"/>
        <v>#NUM!</v>
      </c>
      <c r="L42" t="e">
        <f t="shared" si="6"/>
        <v>#NUM!</v>
      </c>
      <c r="M42" t="e">
        <f t="shared" si="6"/>
        <v>#NUM!</v>
      </c>
      <c r="N42" t="e">
        <f t="shared" si="4"/>
        <v>#NUM!</v>
      </c>
    </row>
  </sheetData>
  <sheetProtection sheet="1" objects="1" scenarios="1"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do ciclo ótimo</dc:title>
  <dc:subject>Matemática Financeira na Gestão Florestal</dc:subject>
  <dc:creator>Luiz Carlos Estraviz Rodriguez</dc:creator>
  <cp:keywords>VET</cp:keywords>
  <dc:description>Determinação do ciclo ótimo de duas rotações para Eucalyptus</dc:description>
  <cp:lastModifiedBy>LCER</cp:lastModifiedBy>
  <cp:lastPrinted>1999-03-13T21:20:12Z</cp:lastPrinted>
  <dcterms:created xsi:type="dcterms:W3CDTF">1999-02-17T14:44:56Z</dcterms:created>
  <dcterms:modified xsi:type="dcterms:W3CDTF">2011-08-24T12:58:02Z</dcterms:modified>
  <cp:category/>
  <cp:version/>
  <cp:contentType/>
  <cp:contentStatus/>
</cp:coreProperties>
</file>