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15480" windowHeight="11640" tabRatio="727" activeTab="0"/>
  </bookViews>
  <sheets>
    <sheet name="Spreadsheet 27.1" sheetId="1" r:id="rId1"/>
    <sheet name="Spreadsheet 27.2" sheetId="2" r:id="rId2"/>
  </sheets>
  <definedNames>
    <definedName name="_xlnm.Print_Area" localSheetId="1">'Spreadsheet 27.2'!$A$1:$G$36</definedName>
    <definedName name="solver_adj" localSheetId="1" hidden="1">'Spreadsheet 27.2'!$K$10:$K$11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'Spreadsheet 27.2'!$K$12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'Spreadsheet 27.2'!$K$14</definedName>
    <definedName name="solver_pre" localSheetId="1" hidden="1">0.000001</definedName>
    <definedName name="solver_rel1" localSheetId="1" hidden="1">2</definedName>
    <definedName name="solver_rhs1" localSheetId="1" hidden="1">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<sst xmlns="http://schemas.openxmlformats.org/spreadsheetml/2006/main" count="99" uniqueCount="63">
  <si>
    <t>Baseline risk premiums</t>
  </si>
  <si>
    <t>Covariance matrix of expected returns</t>
  </si>
  <si>
    <t>Table 2: Views, Confidence and Revised (Posterior) Expectations</t>
  </si>
  <si>
    <t xml:space="preserve">View: Difference between returns on bonds and stocks, Q = </t>
  </si>
  <si>
    <t>SD of excess return</t>
  </si>
  <si>
    <t>Beta</t>
  </si>
  <si>
    <t xml:space="preserve">SD of Systematic component </t>
  </si>
  <si>
    <t>SD of Residual</t>
  </si>
  <si>
    <t>HP</t>
  </si>
  <si>
    <t>DELL</t>
  </si>
  <si>
    <t>WMT</t>
  </si>
  <si>
    <t>TARGET</t>
  </si>
  <si>
    <t>BP</t>
  </si>
  <si>
    <t>SHELL</t>
  </si>
  <si>
    <t>SP 500</t>
  </si>
  <si>
    <t>Alpha</t>
  </si>
  <si>
    <t>Risk premium</t>
  </si>
  <si>
    <t>Active Pf A</t>
  </si>
  <si>
    <t>SD</t>
  </si>
  <si>
    <t>Sharpe Ratio</t>
  </si>
  <si>
    <t>Spreadsheet 27.1:  Active Portfolio Management with a Universe of Six Stocks</t>
  </si>
  <si>
    <t>Table B:  The Index Model Covariance Matrix</t>
  </si>
  <si>
    <t xml:space="preserve">Table D:  Computation of the Optimal Risky Portfolio </t>
  </si>
  <si>
    <t>Overall</t>
  </si>
  <si>
    <t>Portfolio</t>
  </si>
  <si>
    <t>M-Square</t>
  </si>
  <si>
    <t>W*</t>
  </si>
  <si>
    <t>Benchmark Risk</t>
  </si>
  <si>
    <t>Difference between view and baseline data, D =</t>
  </si>
  <si>
    <t>Confidence measured by standard deviation of view Q</t>
  </si>
  <si>
    <t>Possible SD</t>
  </si>
  <si>
    <t>Variance</t>
  </si>
  <si>
    <t>Baseline</t>
  </si>
  <si>
    <t>Bonds</t>
  </si>
  <si>
    <t>Stocks</t>
  </si>
  <si>
    <t>Weights</t>
  </si>
  <si>
    <t>sumproduct</t>
  </si>
  <si>
    <t>S&amp;P 500</t>
  </si>
  <si>
    <t>Table A:  Risk Parameters of the Investable Universe (annualized)</t>
  </si>
  <si>
    <t>Correlation with the S&amp;P 500</t>
  </si>
  <si>
    <t>Table C:  Macro Forecast  (S&amp;P 500) and Forecasts of Alpha Values</t>
  </si>
  <si>
    <r>
      <t>s</t>
    </r>
    <r>
      <rPr>
        <vertAlign val="superscript"/>
        <sz val="11"/>
        <rFont val="Verdana"/>
        <family val="0"/>
      </rPr>
      <t>2</t>
    </r>
    <r>
      <rPr>
        <sz val="11"/>
        <rFont val="Verdana"/>
        <family val="0"/>
      </rPr>
      <t>(e)</t>
    </r>
  </si>
  <si>
    <r>
      <t>a/s</t>
    </r>
    <r>
      <rPr>
        <vertAlign val="superscript"/>
        <sz val="11"/>
        <rFont val="Symbol"/>
        <family val="0"/>
      </rPr>
      <t>2</t>
    </r>
    <r>
      <rPr>
        <sz val="11"/>
        <rFont val="Symbol"/>
        <family val="0"/>
      </rPr>
      <t>(</t>
    </r>
    <r>
      <rPr>
        <sz val="11"/>
        <rFont val="Arial"/>
        <family val="2"/>
      </rPr>
      <t>e</t>
    </r>
    <r>
      <rPr>
        <sz val="11"/>
        <rFont val="Symbol"/>
        <family val="0"/>
      </rPr>
      <t>)</t>
    </r>
  </si>
  <si>
    <r>
      <t>W</t>
    </r>
    <r>
      <rPr>
        <vertAlign val="subscript"/>
        <sz val="11"/>
        <rFont val="Verdana"/>
        <family val="2"/>
      </rPr>
      <t>0</t>
    </r>
    <r>
      <rPr>
        <sz val="11"/>
        <rFont val="Verdana"/>
        <family val="0"/>
      </rPr>
      <t>(i)</t>
    </r>
  </si>
  <si>
    <r>
      <t>[W</t>
    </r>
    <r>
      <rPr>
        <vertAlign val="subscript"/>
        <sz val="11"/>
        <rFont val="Verdana"/>
        <family val="2"/>
      </rPr>
      <t>0</t>
    </r>
    <r>
      <rPr>
        <sz val="11"/>
        <rFont val="Verdana"/>
        <family val="0"/>
      </rPr>
      <t>(i)]</t>
    </r>
    <r>
      <rPr>
        <vertAlign val="superscript"/>
        <sz val="11"/>
        <rFont val="Verdana"/>
        <family val="0"/>
      </rPr>
      <t>2</t>
    </r>
  </si>
  <si>
    <r>
      <t>W</t>
    </r>
    <r>
      <rPr>
        <vertAlign val="subscript"/>
        <sz val="11"/>
        <rFont val="Arial"/>
        <family val="2"/>
      </rPr>
      <t>0</t>
    </r>
  </si>
  <si>
    <r>
      <t>a</t>
    </r>
    <r>
      <rPr>
        <vertAlign val="subscript"/>
        <sz val="11"/>
        <rFont val="Arial"/>
        <family val="2"/>
      </rPr>
      <t>A</t>
    </r>
  </si>
  <si>
    <r>
      <t xml:space="preserve">    Covariance with R</t>
    </r>
    <r>
      <rPr>
        <vertAlign val="subscript"/>
        <sz val="10"/>
        <rFont val="Arial"/>
        <family val="2"/>
      </rPr>
      <t>M</t>
    </r>
  </si>
  <si>
    <r>
      <t>View embedded in baseline forecasts Q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= </t>
    </r>
  </si>
  <si>
    <r>
      <t>Var[E(R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)] – Cov[E(R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),E(R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)] = </t>
    </r>
  </si>
  <si>
    <r>
      <t>E(R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|P)</t>
    </r>
  </si>
  <si>
    <r>
      <t>E(R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|P)</t>
    </r>
  </si>
  <si>
    <t>and Market-Value Weights  and Calculation of Baseline Forecasts</t>
  </si>
  <si>
    <t xml:space="preserve">      Market portfolio variance V(M) = sum(c11:d11) = </t>
  </si>
  <si>
    <t xml:space="preserve">      Coefficient of risk aversion of representative investor =</t>
  </si>
  <si>
    <r>
      <t>Cov[E(R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),E(R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)] – Var[E(R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)]  = </t>
    </r>
  </si>
  <si>
    <t>Proportion of covariance attributed to expected returns:</t>
  </si>
  <si>
    <r>
      <t>Variance of Q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= Var(R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– 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</si>
  <si>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s</t>
    </r>
    <r>
      <rPr>
        <vertAlign val="superscript"/>
        <sz val="11"/>
        <rFont val="Symbol"/>
        <family val="0"/>
      </rPr>
      <t>2</t>
    </r>
    <r>
      <rPr>
        <sz val="11"/>
        <rFont val="Verdana"/>
        <family val="0"/>
      </rPr>
      <t>(</t>
    </r>
    <r>
      <rPr>
        <sz val="11"/>
        <rFont val="Verdana"/>
        <family val="2"/>
      </rPr>
      <t>e</t>
    </r>
    <r>
      <rPr>
        <vertAlign val="subscript"/>
        <sz val="11"/>
        <rFont val="Verdana"/>
        <family val="0"/>
      </rPr>
      <t>A</t>
    </r>
    <r>
      <rPr>
        <sz val="11"/>
        <rFont val="Verdana"/>
        <family val="0"/>
      </rPr>
      <t>)</t>
    </r>
  </si>
  <si>
    <t xml:space="preserve">      Baseline market portfolio risk premium = A x V(M) =</t>
  </si>
  <si>
    <t>Table 1:  Bordered Covariance Matrix based on Historical Excess Returns</t>
  </si>
  <si>
    <t xml:space="preserve">Spreadsheet 27.2:  </t>
  </si>
  <si>
    <t>Sensitivity of the Black-Litterman Portfolio to Confidence in Views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</si>
</sst>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00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00000000000"/>
    <numFmt numFmtId="179" formatCode="0.0%"/>
    <numFmt numFmtId="180" formatCode="0.E+00"/>
    <numFmt numFmtId="181" formatCode="#,##0.000"/>
    <numFmt numFmtId="182" formatCode="#,##0.0000"/>
    <numFmt numFmtId="183" formatCode="&quot;$&quot;#,##0.0_);[Red]\(&quot;$&quot;#,##0.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00%"/>
    <numFmt numFmtId="188" formatCode="0.0000%"/>
    <numFmt numFmtId="189" formatCode="0.0000E+00"/>
    <numFmt numFmtId="190" formatCode="0.000E+00"/>
    <numFmt numFmtId="191" formatCode="0.00000000000000000"/>
    <numFmt numFmtId="192" formatCode="0.000000000000000000"/>
    <numFmt numFmtId="193" formatCode="mmmm\-yy"/>
  </numFmts>
  <fonts count="29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sz val="12"/>
      <name val="Verdana"/>
      <family val="0"/>
    </font>
    <font>
      <b/>
      <sz val="14"/>
      <name val="Palatino"/>
      <family val="0"/>
    </font>
    <font>
      <b/>
      <sz val="12"/>
      <name val="Palatino"/>
      <family val="0"/>
    </font>
    <font>
      <b/>
      <sz val="10"/>
      <color indexed="28"/>
      <name val="Arial"/>
      <family val="0"/>
    </font>
    <font>
      <b/>
      <sz val="11"/>
      <name val="Verdana"/>
      <family val="0"/>
    </font>
    <font>
      <sz val="11"/>
      <name val="Verdana"/>
      <family val="0"/>
    </font>
    <font>
      <sz val="12"/>
      <name val="Verdana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Symbol"/>
      <family val="0"/>
    </font>
    <font>
      <vertAlign val="superscript"/>
      <sz val="11"/>
      <name val="Verdana"/>
      <family val="0"/>
    </font>
    <font>
      <vertAlign val="superscript"/>
      <sz val="11"/>
      <name val="Symbol"/>
      <family val="0"/>
    </font>
    <font>
      <vertAlign val="subscript"/>
      <sz val="11"/>
      <name val="Verdana"/>
      <family val="2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2" fillId="2" borderId="1" applyFon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2" xfId="22" applyBorder="1">
      <alignment/>
      <protection/>
    </xf>
    <xf numFmtId="0" fontId="7" fillId="0" borderId="3" xfId="22" applyFont="1" applyFill="1" applyBorder="1" applyAlignment="1">
      <alignment horizontal="center"/>
      <protection/>
    </xf>
    <xf numFmtId="164" fontId="4" fillId="0" borderId="0" xfId="22" applyNumberFormat="1" applyBorder="1">
      <alignment/>
      <protection/>
    </xf>
    <xf numFmtId="0" fontId="4" fillId="0" borderId="0" xfId="22" applyBorder="1">
      <alignment/>
      <protection/>
    </xf>
    <xf numFmtId="0" fontId="4" fillId="0" borderId="4" xfId="22" applyBorder="1">
      <alignment/>
      <protection/>
    </xf>
    <xf numFmtId="2" fontId="4" fillId="0" borderId="4" xfId="22" applyNumberFormat="1" applyBorder="1">
      <alignment/>
      <protection/>
    </xf>
    <xf numFmtId="0" fontId="7" fillId="0" borderId="5" xfId="22" applyFont="1" applyFill="1" applyBorder="1" applyAlignment="1">
      <alignment horizontal="center"/>
      <protection/>
    </xf>
    <xf numFmtId="164" fontId="4" fillId="0" borderId="6" xfId="22" applyNumberFormat="1" applyBorder="1">
      <alignment/>
      <protection/>
    </xf>
    <xf numFmtId="2" fontId="4" fillId="0" borderId="6" xfId="22" applyNumberFormat="1" applyBorder="1">
      <alignment/>
      <protection/>
    </xf>
    <xf numFmtId="2" fontId="4" fillId="0" borderId="7" xfId="22" applyNumberFormat="1" applyBorder="1">
      <alignment/>
      <protection/>
    </xf>
    <xf numFmtId="0" fontId="8" fillId="0" borderId="8" xfId="22" applyFont="1" applyFill="1" applyBorder="1" applyAlignment="1">
      <alignment horizontal="center"/>
      <protection/>
    </xf>
    <xf numFmtId="0" fontId="8" fillId="0" borderId="9" xfId="22" applyFont="1" applyFill="1" applyBorder="1" applyAlignment="1">
      <alignment horizontal="center"/>
      <protection/>
    </xf>
    <xf numFmtId="0" fontId="4" fillId="0" borderId="10" xfId="22" applyBorder="1">
      <alignment/>
      <protection/>
    </xf>
    <xf numFmtId="0" fontId="4" fillId="0" borderId="10" xfId="22" applyBorder="1" applyAlignment="1">
      <alignment horizontal="center"/>
      <protection/>
    </xf>
    <xf numFmtId="0" fontId="8" fillId="0" borderId="10" xfId="22" applyFont="1" applyFill="1" applyBorder="1" applyAlignment="1">
      <alignment horizontal="center"/>
      <protection/>
    </xf>
    <xf numFmtId="0" fontId="8" fillId="0" borderId="11" xfId="22" applyFont="1" applyFill="1" applyBorder="1" applyAlignment="1">
      <alignment horizontal="center"/>
      <protection/>
    </xf>
    <xf numFmtId="0" fontId="4" fillId="0" borderId="5" xfId="22" applyBorder="1">
      <alignment/>
      <protection/>
    </xf>
    <xf numFmtId="0" fontId="4" fillId="0" borderId="6" xfId="22" applyFill="1" applyBorder="1" applyAlignment="1">
      <alignment/>
      <protection/>
    </xf>
    <xf numFmtId="2" fontId="4" fillId="0" borderId="6" xfId="22" applyNumberFormat="1" applyFill="1" applyBorder="1">
      <alignment/>
      <protection/>
    </xf>
    <xf numFmtId="164" fontId="4" fillId="2" borderId="2" xfId="22" applyNumberFormat="1" applyFill="1" applyBorder="1">
      <alignment/>
      <protection/>
    </xf>
    <xf numFmtId="164" fontId="4" fillId="0" borderId="10" xfId="22" applyNumberFormat="1" applyBorder="1">
      <alignment/>
      <protection/>
    </xf>
    <xf numFmtId="164" fontId="4" fillId="0" borderId="11" xfId="22" applyNumberFormat="1" applyBorder="1">
      <alignment/>
      <protection/>
    </xf>
    <xf numFmtId="164" fontId="4" fillId="0" borderId="3" xfId="22" applyNumberFormat="1" applyBorder="1">
      <alignment/>
      <protection/>
    </xf>
    <xf numFmtId="164" fontId="4" fillId="2" borderId="0" xfId="22" applyNumberFormat="1" applyFill="1" applyBorder="1">
      <alignment/>
      <protection/>
    </xf>
    <xf numFmtId="164" fontId="4" fillId="0" borderId="4" xfId="22" applyNumberFormat="1" applyBorder="1">
      <alignment/>
      <protection/>
    </xf>
    <xf numFmtId="164" fontId="4" fillId="0" borderId="5" xfId="22" applyNumberFormat="1" applyBorder="1">
      <alignment/>
      <protection/>
    </xf>
    <xf numFmtId="164" fontId="4" fillId="2" borderId="7" xfId="22" applyNumberFormat="1" applyFill="1" applyBorder="1">
      <alignment/>
      <protection/>
    </xf>
    <xf numFmtId="0" fontId="4" fillId="0" borderId="11" xfId="22" applyBorder="1">
      <alignment/>
      <protection/>
    </xf>
    <xf numFmtId="0" fontId="4" fillId="0" borderId="3" xfId="22" applyBorder="1">
      <alignment/>
      <protection/>
    </xf>
    <xf numFmtId="0" fontId="7" fillId="0" borderId="12" xfId="22" applyFont="1" applyBorder="1">
      <alignment/>
      <protection/>
    </xf>
    <xf numFmtId="0" fontId="7" fillId="0" borderId="13" xfId="22" applyFont="1" applyBorder="1">
      <alignment/>
      <protection/>
    </xf>
    <xf numFmtId="0" fontId="4" fillId="0" borderId="12" xfId="22" applyBorder="1">
      <alignment/>
      <protection/>
    </xf>
    <xf numFmtId="0" fontId="4" fillId="0" borderId="14" xfId="22" applyBorder="1">
      <alignment/>
      <protection/>
    </xf>
    <xf numFmtId="164" fontId="4" fillId="0" borderId="14" xfId="22" applyNumberFormat="1" applyBorder="1">
      <alignment/>
      <protection/>
    </xf>
    <xf numFmtId="164" fontId="4" fillId="0" borderId="13" xfId="22" applyNumberFormat="1" applyBorder="1">
      <alignment/>
      <protection/>
    </xf>
    <xf numFmtId="0" fontId="4" fillId="0" borderId="15" xfId="22" applyBorder="1" applyAlignment="1">
      <alignment horizontal="center"/>
      <protection/>
    </xf>
    <xf numFmtId="164" fontId="4" fillId="0" borderId="0" xfId="22" applyNumberFormat="1">
      <alignment/>
      <protection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6" xfId="22" applyBorder="1">
      <alignment/>
      <protection/>
    </xf>
    <xf numFmtId="0" fontId="4" fillId="0" borderId="17" xfId="22" applyBorder="1">
      <alignment/>
      <protection/>
    </xf>
    <xf numFmtId="0" fontId="4" fillId="0" borderId="18" xfId="22" applyBorder="1">
      <alignment/>
      <protection/>
    </xf>
    <xf numFmtId="0" fontId="1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22" applyFont="1">
      <alignment/>
      <protection/>
    </xf>
    <xf numFmtId="0" fontId="15" fillId="0" borderId="0" xfId="22" applyFont="1">
      <alignment/>
      <protection/>
    </xf>
    <xf numFmtId="0" fontId="16" fillId="0" borderId="2" xfId="22" applyFont="1" applyBorder="1">
      <alignment/>
      <protection/>
    </xf>
    <xf numFmtId="0" fontId="17" fillId="0" borderId="10" xfId="22" applyFont="1" applyBorder="1" applyAlignment="1">
      <alignment horizontal="center" wrapText="1"/>
      <protection/>
    </xf>
    <xf numFmtId="0" fontId="17" fillId="0" borderId="10" xfId="22" applyFont="1" applyBorder="1" applyAlignment="1">
      <alignment horizontal="center"/>
      <protection/>
    </xf>
    <xf numFmtId="0" fontId="17" fillId="0" borderId="11" xfId="22" applyFont="1" applyBorder="1" applyAlignment="1">
      <alignment horizontal="center" wrapText="1"/>
      <protection/>
    </xf>
    <xf numFmtId="0" fontId="16" fillId="0" borderId="0" xfId="22" applyFont="1">
      <alignment/>
      <protection/>
    </xf>
    <xf numFmtId="0" fontId="9" fillId="0" borderId="0" xfId="22" applyFont="1" applyFill="1" applyBorder="1" applyAlignment="1">
      <alignment horizontal="left"/>
      <protection/>
    </xf>
    <xf numFmtId="0" fontId="19" fillId="0" borderId="0" xfId="22" applyFont="1">
      <alignment/>
      <protection/>
    </xf>
    <xf numFmtId="0" fontId="20" fillId="0" borderId="2" xfId="22" applyFont="1" applyBorder="1">
      <alignment/>
      <protection/>
    </xf>
    <xf numFmtId="0" fontId="21" fillId="0" borderId="12" xfId="22" applyFont="1" applyFill="1" applyBorder="1" applyAlignment="1">
      <alignment horizontal="center"/>
      <protection/>
    </xf>
    <xf numFmtId="0" fontId="19" fillId="0" borderId="2" xfId="22" applyFont="1" applyBorder="1">
      <alignment/>
      <protection/>
    </xf>
    <xf numFmtId="0" fontId="20" fillId="0" borderId="19" xfId="22" applyFont="1" applyFill="1" applyBorder="1" applyAlignment="1">
      <alignment horizontal="center"/>
      <protection/>
    </xf>
    <xf numFmtId="0" fontId="20" fillId="0" borderId="8" xfId="22" applyFont="1" applyFill="1" applyBorder="1" applyAlignment="1">
      <alignment horizontal="center"/>
      <protection/>
    </xf>
    <xf numFmtId="0" fontId="20" fillId="0" borderId="9" xfId="22" applyFont="1" applyFill="1" applyBorder="1" applyAlignment="1">
      <alignment horizontal="center"/>
      <protection/>
    </xf>
    <xf numFmtId="0" fontId="14" fillId="0" borderId="0" xfId="22" applyFont="1" applyBorder="1">
      <alignment/>
      <protection/>
    </xf>
    <xf numFmtId="0" fontId="13" fillId="0" borderId="20" xfId="22" applyFont="1" applyFill="1" applyBorder="1" applyAlignment="1">
      <alignment horizontal="center"/>
      <protection/>
    </xf>
    <xf numFmtId="0" fontId="13" fillId="0" borderId="21" xfId="22" applyFont="1" applyBorder="1" applyAlignment="1">
      <alignment horizontal="center"/>
      <protection/>
    </xf>
    <xf numFmtId="0" fontId="22" fillId="0" borderId="2" xfId="22" applyFont="1" applyBorder="1">
      <alignment/>
      <protection/>
    </xf>
    <xf numFmtId="0" fontId="22" fillId="0" borderId="3" xfId="22" applyFont="1" applyBorder="1">
      <alignment/>
      <protection/>
    </xf>
    <xf numFmtId="0" fontId="14" fillId="0" borderId="3" xfId="22" applyFont="1" applyBorder="1">
      <alignment/>
      <protection/>
    </xf>
    <xf numFmtId="0" fontId="14" fillId="0" borderId="5" xfId="22" applyFont="1" applyBorder="1">
      <alignment/>
      <protection/>
    </xf>
    <xf numFmtId="0" fontId="19" fillId="0" borderId="3" xfId="22" applyFont="1" applyBorder="1">
      <alignment/>
      <protection/>
    </xf>
    <xf numFmtId="0" fontId="14" fillId="0" borderId="3" xfId="22" applyFont="1" applyFill="1" applyBorder="1">
      <alignment/>
      <protection/>
    </xf>
    <xf numFmtId="0" fontId="15" fillId="0" borderId="5" xfId="22" applyFont="1" applyBorder="1">
      <alignment/>
      <protection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5" xfId="0" applyFont="1" applyBorder="1" applyAlignment="1">
      <alignment/>
    </xf>
    <xf numFmtId="0" fontId="18" fillId="0" borderId="0" xfId="0" applyFont="1" applyAlignment="1">
      <alignment/>
    </xf>
    <xf numFmtId="0" fontId="16" fillId="0" borderId="6" xfId="0" applyFont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6" fillId="0" borderId="21" xfId="0" applyFont="1" applyBorder="1" applyAlignment="1">
      <alignment/>
    </xf>
    <xf numFmtId="0" fontId="16" fillId="0" borderId="20" xfId="0" applyFont="1" applyBorder="1" applyAlignment="1">
      <alignment horizontal="right"/>
    </xf>
    <xf numFmtId="177" fontId="16" fillId="0" borderId="0" xfId="0" applyNumberFormat="1" applyFont="1" applyAlignment="1">
      <alignment/>
    </xf>
    <xf numFmtId="164" fontId="16" fillId="0" borderId="10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164" fontId="16" fillId="0" borderId="6" xfId="0" applyNumberFormat="1" applyFont="1" applyBorder="1" applyAlignment="1">
      <alignment/>
    </xf>
    <xf numFmtId="0" fontId="16" fillId="3" borderId="0" xfId="0" applyFont="1" applyFill="1" applyAlignment="1">
      <alignment/>
    </xf>
    <xf numFmtId="164" fontId="16" fillId="0" borderId="22" xfId="0" applyNumberFormat="1" applyFont="1" applyBorder="1" applyAlignment="1">
      <alignment/>
    </xf>
    <xf numFmtId="0" fontId="17" fillId="4" borderId="0" xfId="0" applyFont="1" applyFill="1" applyAlignment="1">
      <alignment/>
    </xf>
    <xf numFmtId="177" fontId="16" fillId="4" borderId="2" xfId="0" applyNumberFormat="1" applyFont="1" applyFill="1" applyBorder="1" applyAlignment="1">
      <alignment/>
    </xf>
    <xf numFmtId="177" fontId="16" fillId="4" borderId="11" xfId="0" applyNumberFormat="1" applyFont="1" applyFill="1" applyBorder="1" applyAlignment="1">
      <alignment/>
    </xf>
    <xf numFmtId="177" fontId="16" fillId="4" borderId="5" xfId="0" applyNumberFormat="1" applyFont="1" applyFill="1" applyBorder="1" applyAlignment="1">
      <alignment/>
    </xf>
    <xf numFmtId="177" fontId="16" fillId="4" borderId="7" xfId="0" applyNumberFormat="1" applyFont="1" applyFill="1" applyBorder="1" applyAlignment="1">
      <alignment/>
    </xf>
    <xf numFmtId="1" fontId="16" fillId="4" borderId="14" xfId="0" applyNumberFormat="1" applyFont="1" applyFill="1" applyBorder="1" applyAlignment="1">
      <alignment/>
    </xf>
    <xf numFmtId="177" fontId="16" fillId="3" borderId="12" xfId="0" applyNumberFormat="1" applyFont="1" applyFill="1" applyBorder="1" applyAlignment="1">
      <alignment/>
    </xf>
    <xf numFmtId="164" fontId="16" fillId="3" borderId="13" xfId="0" applyNumberFormat="1" applyFont="1" applyFill="1" applyBorder="1" applyAlignment="1">
      <alignment/>
    </xf>
    <xf numFmtId="0" fontId="16" fillId="3" borderId="2" xfId="0" applyFont="1" applyFill="1" applyBorder="1" applyAlignment="1">
      <alignment/>
    </xf>
    <xf numFmtId="0" fontId="16" fillId="3" borderId="11" xfId="0" applyFont="1" applyFill="1" applyBorder="1" applyAlignment="1">
      <alignment/>
    </xf>
    <xf numFmtId="2" fontId="16" fillId="3" borderId="5" xfId="0" applyNumberFormat="1" applyFont="1" applyFill="1" applyBorder="1" applyAlignment="1">
      <alignment/>
    </xf>
    <xf numFmtId="2" fontId="16" fillId="3" borderId="7" xfId="0" applyNumberFormat="1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6" fillId="3" borderId="7" xfId="0" applyFont="1" applyFill="1" applyBorder="1" applyAlignment="1">
      <alignment/>
    </xf>
    <xf numFmtId="164" fontId="16" fillId="3" borderId="14" xfId="0" applyNumberFormat="1" applyFont="1" applyFill="1" applyBorder="1" applyAlignment="1">
      <alignment/>
    </xf>
    <xf numFmtId="177" fontId="16" fillId="3" borderId="14" xfId="0" applyNumberFormat="1" applyFont="1" applyFill="1" applyBorder="1" applyAlignment="1">
      <alignment/>
    </xf>
    <xf numFmtId="164" fontId="16" fillId="4" borderId="12" xfId="0" applyNumberFormat="1" applyFont="1" applyFill="1" applyBorder="1" applyAlignment="1">
      <alignment/>
    </xf>
    <xf numFmtId="164" fontId="4" fillId="4" borderId="0" xfId="22" applyNumberFormat="1" applyFill="1" applyBorder="1">
      <alignment/>
      <protection/>
    </xf>
    <xf numFmtId="2" fontId="4" fillId="4" borderId="0" xfId="22" applyNumberFormat="1" applyFill="1" applyBorder="1">
      <alignment/>
      <protection/>
    </xf>
    <xf numFmtId="0" fontId="4" fillId="4" borderId="0" xfId="22" applyFill="1" applyBorder="1">
      <alignment/>
      <protection/>
    </xf>
    <xf numFmtId="0" fontId="4" fillId="4" borderId="4" xfId="22" applyFill="1" applyBorder="1">
      <alignment/>
      <protection/>
    </xf>
    <xf numFmtId="2" fontId="4" fillId="4" borderId="4" xfId="22" applyNumberFormat="1" applyFill="1" applyBorder="1">
      <alignment/>
      <protection/>
    </xf>
    <xf numFmtId="164" fontId="4" fillId="4" borderId="6" xfId="22" applyNumberFormat="1" applyFill="1" applyBorder="1">
      <alignment/>
      <protection/>
    </xf>
    <xf numFmtId="2" fontId="4" fillId="4" borderId="6" xfId="22" applyNumberFormat="1" applyFill="1" applyBorder="1">
      <alignment/>
      <protection/>
    </xf>
    <xf numFmtId="2" fontId="4" fillId="4" borderId="7" xfId="22" applyNumberFormat="1" applyFill="1" applyBorder="1">
      <alignment/>
      <protection/>
    </xf>
    <xf numFmtId="0" fontId="4" fillId="4" borderId="12" xfId="22" applyFill="1" applyBorder="1">
      <alignment/>
      <protection/>
    </xf>
    <xf numFmtId="164" fontId="4" fillId="4" borderId="10" xfId="22" applyNumberFormat="1" applyFill="1" applyBorder="1">
      <alignment/>
      <protection/>
    </xf>
    <xf numFmtId="0" fontId="4" fillId="4" borderId="10" xfId="22" applyFill="1" applyBorder="1">
      <alignment/>
      <protection/>
    </xf>
    <xf numFmtId="0" fontId="4" fillId="4" borderId="11" xfId="22" applyFill="1" applyBorder="1">
      <alignment/>
      <protection/>
    </xf>
    <xf numFmtId="164" fontId="4" fillId="4" borderId="13" xfId="22" applyNumberFormat="1" applyFill="1" applyBorder="1">
      <alignment/>
      <protection/>
    </xf>
    <xf numFmtId="164" fontId="4" fillId="4" borderId="7" xfId="22" applyNumberFormat="1" applyFill="1" applyBorder="1">
      <alignment/>
      <protection/>
    </xf>
    <xf numFmtId="164" fontId="4" fillId="3" borderId="2" xfId="22" applyNumberFormat="1" applyFill="1" applyBorder="1">
      <alignment/>
      <protection/>
    </xf>
    <xf numFmtId="164" fontId="4" fillId="3" borderId="10" xfId="22" applyNumberFormat="1" applyFill="1" applyBorder="1">
      <alignment/>
      <protection/>
    </xf>
    <xf numFmtId="164" fontId="4" fillId="3" borderId="11" xfId="22" applyNumberFormat="1" applyFill="1" applyBorder="1">
      <alignment/>
      <protection/>
    </xf>
    <xf numFmtId="164" fontId="4" fillId="3" borderId="3" xfId="22" applyNumberFormat="1" applyFill="1" applyBorder="1">
      <alignment/>
      <protection/>
    </xf>
    <xf numFmtId="164" fontId="4" fillId="3" borderId="0" xfId="22" applyNumberFormat="1" applyFill="1" applyBorder="1">
      <alignment/>
      <protection/>
    </xf>
    <xf numFmtId="164" fontId="4" fillId="3" borderId="4" xfId="22" applyNumberFormat="1" applyFill="1" applyBorder="1">
      <alignment/>
      <protection/>
    </xf>
    <xf numFmtId="164" fontId="4" fillId="3" borderId="14" xfId="22" applyNumberFormat="1" applyFill="1" applyBorder="1">
      <alignment/>
      <protection/>
    </xf>
    <xf numFmtId="164" fontId="4" fillId="3" borderId="12" xfId="22" applyNumberFormat="1" applyFill="1" applyBorder="1">
      <alignment/>
      <protection/>
    </xf>
    <xf numFmtId="0" fontId="4" fillId="4" borderId="17" xfId="22" applyFill="1" applyBorder="1">
      <alignment/>
      <protection/>
    </xf>
    <xf numFmtId="164" fontId="4" fillId="3" borderId="17" xfId="22" applyNumberFormat="1" applyFill="1" applyBorder="1">
      <alignment/>
      <protection/>
    </xf>
    <xf numFmtId="2" fontId="4" fillId="3" borderId="17" xfId="22" applyNumberFormat="1" applyFill="1" applyBorder="1">
      <alignment/>
      <protection/>
    </xf>
    <xf numFmtId="164" fontId="4" fillId="3" borderId="6" xfId="22" applyNumberFormat="1" applyFill="1" applyBorder="1">
      <alignment/>
      <protection/>
    </xf>
    <xf numFmtId="164" fontId="4" fillId="3" borderId="7" xfId="22" applyNumberFormat="1" applyFill="1" applyBorder="1">
      <alignment/>
      <protection/>
    </xf>
    <xf numFmtId="164" fontId="4" fillId="3" borderId="23" xfId="22" applyNumberFormat="1" applyFill="1" applyBorder="1">
      <alignment/>
      <protection/>
    </xf>
    <xf numFmtId="164" fontId="4" fillId="3" borderId="20" xfId="22" applyNumberFormat="1" applyFill="1" applyBorder="1">
      <alignment/>
      <protection/>
    </xf>
    <xf numFmtId="164" fontId="4" fillId="3" borderId="24" xfId="22" applyNumberFormat="1" applyFill="1" applyBorder="1">
      <alignment/>
      <protection/>
    </xf>
    <xf numFmtId="2" fontId="4" fillId="3" borderId="3" xfId="22" applyNumberFormat="1" applyFill="1" applyBorder="1">
      <alignment/>
      <protection/>
    </xf>
    <xf numFmtId="164" fontId="4" fillId="3" borderId="25" xfId="22" applyNumberFormat="1" applyFill="1" applyBorder="1">
      <alignment/>
      <protection/>
    </xf>
    <xf numFmtId="164" fontId="4" fillId="3" borderId="21" xfId="22" applyNumberFormat="1" applyFill="1" applyBorder="1">
      <alignment/>
      <protection/>
    </xf>
  </cellXfs>
  <cellStyles count="10">
    <cellStyle name="Normal" xfId="0"/>
    <cellStyle name="0.00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8_7e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3.125" style="1" customWidth="1"/>
    <col min="2" max="2" width="12.00390625" style="1" customWidth="1"/>
    <col min="3" max="3" width="13.875" style="1" customWidth="1"/>
    <col min="4" max="4" width="14.625" style="1" customWidth="1"/>
    <col min="5" max="5" width="12.125" style="1" customWidth="1"/>
    <col min="6" max="6" width="14.00390625" style="1" customWidth="1"/>
    <col min="7" max="8" width="13.125" style="1" customWidth="1"/>
    <col min="9" max="9" width="12.625" style="1" customWidth="1"/>
    <col min="10" max="16384" width="15.00390625" style="1" customWidth="1"/>
  </cols>
  <sheetData>
    <row r="1" spans="1:11" ht="15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>
      <c r="A3" s="48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>
      <c r="A4" s="49"/>
      <c r="B4" s="48"/>
      <c r="C4" s="49"/>
      <c r="D4" s="49"/>
      <c r="E4" s="49"/>
      <c r="F4" s="49"/>
      <c r="G4" s="49"/>
      <c r="H4" s="49"/>
      <c r="I4" s="49"/>
      <c r="J4" s="49"/>
      <c r="K4" s="49"/>
    </row>
    <row r="5" spans="1:6" s="54" customFormat="1" ht="42" customHeight="1">
      <c r="A5" s="50"/>
      <c r="B5" s="51" t="s">
        <v>4</v>
      </c>
      <c r="C5" s="52" t="s">
        <v>5</v>
      </c>
      <c r="D5" s="51" t="s">
        <v>6</v>
      </c>
      <c r="E5" s="51" t="s">
        <v>7</v>
      </c>
      <c r="F5" s="53" t="s">
        <v>39</v>
      </c>
    </row>
    <row r="6" spans="1:6" ht="12.75">
      <c r="A6" s="3" t="s">
        <v>37</v>
      </c>
      <c r="B6" s="106">
        <v>0.13575795512512476</v>
      </c>
      <c r="C6" s="107">
        <v>1</v>
      </c>
      <c r="D6" s="106">
        <f>B6</f>
        <v>0.13575795512512476</v>
      </c>
      <c r="E6" s="108">
        <v>0</v>
      </c>
      <c r="F6" s="109">
        <v>1</v>
      </c>
    </row>
    <row r="7" spans="1:6" ht="12.75">
      <c r="A7" s="3" t="s">
        <v>8</v>
      </c>
      <c r="B7" s="106">
        <v>0.381655666430835</v>
      </c>
      <c r="C7" s="107">
        <v>2.034819408000209</v>
      </c>
      <c r="D7" s="106">
        <f aca="true" t="shared" si="0" ref="D7:D12">(C7^2*$B$6^2)^0.5</f>
        <v>0.27624292187902527</v>
      </c>
      <c r="E7" s="106">
        <v>0.26560610108020744</v>
      </c>
      <c r="F7" s="110">
        <v>0.7238014424425873</v>
      </c>
    </row>
    <row r="8" spans="1:6" ht="12.75">
      <c r="A8" s="3" t="s">
        <v>9</v>
      </c>
      <c r="B8" s="106">
        <v>0.2901452705801983</v>
      </c>
      <c r="C8" s="107">
        <v>1.2315479230247295</v>
      </c>
      <c r="D8" s="106">
        <f t="shared" si="0"/>
        <v>0.16719242766843181</v>
      </c>
      <c r="E8" s="106">
        <v>0.23916619672539238</v>
      </c>
      <c r="F8" s="110">
        <v>0.5762369565221592</v>
      </c>
    </row>
    <row r="9" spans="1:6" ht="12.75">
      <c r="A9" s="3" t="s">
        <v>10</v>
      </c>
      <c r="B9" s="106">
        <v>0.19350876199909325</v>
      </c>
      <c r="C9" s="107">
        <v>0.6198531443851704</v>
      </c>
      <c r="D9" s="106">
        <f t="shared" si="0"/>
        <v>0.08414999535960943</v>
      </c>
      <c r="E9" s="106">
        <v>0.17574966208004833</v>
      </c>
      <c r="F9" s="110">
        <v>0.43486400558959576</v>
      </c>
    </row>
    <row r="10" spans="1:6" ht="12.75">
      <c r="A10" s="3" t="s">
        <v>11</v>
      </c>
      <c r="B10" s="106">
        <v>0.26109779841628356</v>
      </c>
      <c r="C10" s="107">
        <v>1.2671949100698658</v>
      </c>
      <c r="D10" s="106">
        <f t="shared" si="0"/>
        <v>0.17203178973605135</v>
      </c>
      <c r="E10" s="106">
        <v>0.19809655847523355</v>
      </c>
      <c r="F10" s="110">
        <v>0.6588787449742145</v>
      </c>
    </row>
    <row r="11" spans="1:6" ht="12.75">
      <c r="A11" s="3" t="s">
        <v>12</v>
      </c>
      <c r="B11" s="106">
        <v>0.1821529765454364</v>
      </c>
      <c r="C11" s="107">
        <v>0.4669685812023249</v>
      </c>
      <c r="D11" s="106">
        <f t="shared" si="0"/>
        <v>0.0633946996917084</v>
      </c>
      <c r="E11" s="106">
        <v>0.17223121568194436</v>
      </c>
      <c r="F11" s="110">
        <v>0.34802999596273504</v>
      </c>
    </row>
    <row r="12" spans="1:6" ht="12.75">
      <c r="A12" s="8" t="s">
        <v>13</v>
      </c>
      <c r="B12" s="111">
        <v>0.19876891436318578</v>
      </c>
      <c r="C12" s="112">
        <v>0.673564626996001</v>
      </c>
      <c r="D12" s="111">
        <f t="shared" si="0"/>
        <v>0.09144175640559449</v>
      </c>
      <c r="E12" s="111">
        <v>0.17800143856703585</v>
      </c>
      <c r="F12" s="113">
        <v>0.4600405284626868</v>
      </c>
    </row>
    <row r="14" s="49" customFormat="1" ht="15">
      <c r="A14" s="55" t="s">
        <v>21</v>
      </c>
    </row>
    <row r="16" spans="1:9" ht="12.75">
      <c r="A16" s="2"/>
      <c r="B16" s="14"/>
      <c r="C16" s="15" t="s">
        <v>14</v>
      </c>
      <c r="D16" s="16" t="s">
        <v>8</v>
      </c>
      <c r="E16" s="16" t="s">
        <v>9</v>
      </c>
      <c r="F16" s="16" t="s">
        <v>10</v>
      </c>
      <c r="G16" s="16" t="s">
        <v>11</v>
      </c>
      <c r="H16" s="16" t="s">
        <v>12</v>
      </c>
      <c r="I16" s="17" t="s">
        <v>13</v>
      </c>
    </row>
    <row r="17" spans="1:9" ht="12.75">
      <c r="A17" s="18"/>
      <c r="B17" s="19" t="s">
        <v>5</v>
      </c>
      <c r="C17" s="20">
        <v>1</v>
      </c>
      <c r="D17" s="10">
        <v>2.034819408000209</v>
      </c>
      <c r="E17" s="10">
        <v>1.2315479230247295</v>
      </c>
      <c r="F17" s="10">
        <v>0.6198531443851704</v>
      </c>
      <c r="G17" s="10">
        <v>1.2671949100698658</v>
      </c>
      <c r="H17" s="10">
        <v>0.4669685812023249</v>
      </c>
      <c r="I17" s="11">
        <v>0.673564626996001</v>
      </c>
    </row>
    <row r="18" spans="1:9" ht="12.75">
      <c r="A18" s="3" t="s">
        <v>37</v>
      </c>
      <c r="B18" s="7">
        <v>1</v>
      </c>
      <c r="C18" s="21">
        <v>0.018430222379755393</v>
      </c>
      <c r="D18" s="22">
        <v>0.037502174192086055</v>
      </c>
      <c r="E18" s="22">
        <v>0.022697702092671634</v>
      </c>
      <c r="F18" s="22">
        <v>0.011424031293809313</v>
      </c>
      <c r="G18" s="22">
        <v>0.023354683991081756</v>
      </c>
      <c r="H18" s="22">
        <v>0.008606334795917709</v>
      </c>
      <c r="I18" s="23">
        <v>0.012413945862673286</v>
      </c>
    </row>
    <row r="19" spans="1:9" ht="12.75">
      <c r="A19" s="3" t="s">
        <v>8</v>
      </c>
      <c r="B19" s="7">
        <v>2.034819408000209</v>
      </c>
      <c r="C19" s="24">
        <v>0.037502174192086055</v>
      </c>
      <c r="D19" s="25">
        <v>0.14566104771876479</v>
      </c>
      <c r="E19" s="4">
        <v>0.046185724735175196</v>
      </c>
      <c r="F19" s="4">
        <v>0.023245840594244928</v>
      </c>
      <c r="G19" s="4">
        <v>0.04752256425276494</v>
      </c>
      <c r="H19" s="4">
        <v>0.01751233707448087</v>
      </c>
      <c r="I19" s="26">
        <v>0.025260137971231496</v>
      </c>
    </row>
    <row r="20" spans="1:9" ht="12.75">
      <c r="A20" s="3" t="s">
        <v>9</v>
      </c>
      <c r="B20" s="7">
        <v>1.2315479230247295</v>
      </c>
      <c r="C20" s="24">
        <v>0.022697702092671634</v>
      </c>
      <c r="D20" s="4">
        <v>0.046185724735175196</v>
      </c>
      <c r="E20" s="25">
        <v>0.08418427804005649</v>
      </c>
      <c r="F20" s="4">
        <v>0.014069242012460372</v>
      </c>
      <c r="G20" s="4">
        <v>0.028762412562115636</v>
      </c>
      <c r="H20" s="4">
        <v>0.010599113742767913</v>
      </c>
      <c r="I20" s="26">
        <v>0.01528836924371672</v>
      </c>
    </row>
    <row r="21" spans="1:9" ht="12.75">
      <c r="A21" s="3" t="s">
        <v>10</v>
      </c>
      <c r="B21" s="7">
        <v>0.6198531443851704</v>
      </c>
      <c r="C21" s="24">
        <v>0.011424031293809313</v>
      </c>
      <c r="D21" s="4">
        <v>0.023245840594244928</v>
      </c>
      <c r="E21" s="4">
        <v>0.014069242012460372</v>
      </c>
      <c r="F21" s="25">
        <v>0.03744564097042173</v>
      </c>
      <c r="G21" s="4">
        <v>0.014476474307994026</v>
      </c>
      <c r="H21" s="4">
        <v>0.0053346636848810945</v>
      </c>
      <c r="I21" s="26">
        <v>0.007694823377205312</v>
      </c>
    </row>
    <row r="22" spans="1:9" ht="12.75">
      <c r="A22" s="3" t="s">
        <v>11</v>
      </c>
      <c r="B22" s="7">
        <v>1.2671949100698658</v>
      </c>
      <c r="C22" s="24">
        <v>0.023354683991081756</v>
      </c>
      <c r="D22" s="4">
        <v>0.04752256425276494</v>
      </c>
      <c r="E22" s="4">
        <v>0.028762412562115636</v>
      </c>
      <c r="F22" s="4">
        <v>0.014476474307994026</v>
      </c>
      <c r="G22" s="25">
        <v>0.06817206033783026</v>
      </c>
      <c r="H22" s="4">
        <v>0.010905903647744098</v>
      </c>
      <c r="I22" s="26">
        <v>0.015730889011062458</v>
      </c>
    </row>
    <row r="23" spans="1:9" ht="12.75">
      <c r="A23" s="3" t="s">
        <v>12</v>
      </c>
      <c r="B23" s="7">
        <v>0.4669685812023249</v>
      </c>
      <c r="C23" s="24">
        <v>0.008606334795917709</v>
      </c>
      <c r="D23" s="4">
        <v>0.01751233707448087</v>
      </c>
      <c r="E23" s="4">
        <v>0.010599113742767913</v>
      </c>
      <c r="F23" s="4">
        <v>0.0053346636848810945</v>
      </c>
      <c r="G23" s="4">
        <v>0.010905903647744098</v>
      </c>
      <c r="H23" s="25">
        <v>0.033179706864362314</v>
      </c>
      <c r="I23" s="26">
        <v>0.005796922686615015</v>
      </c>
    </row>
    <row r="24" spans="1:9" ht="12.75">
      <c r="A24" s="8" t="s">
        <v>13</v>
      </c>
      <c r="B24" s="11">
        <v>0.673564626996001</v>
      </c>
      <c r="C24" s="27">
        <v>0.012413945862673286</v>
      </c>
      <c r="D24" s="9">
        <v>0.025260137971231496</v>
      </c>
      <c r="E24" s="9">
        <v>0.01528836924371672</v>
      </c>
      <c r="F24" s="9">
        <v>0.007694823377205312</v>
      </c>
      <c r="G24" s="9">
        <v>0.015730889011062458</v>
      </c>
      <c r="H24" s="9">
        <v>0.005796922686615015</v>
      </c>
      <c r="I24" s="28">
        <v>0.039509081317119485</v>
      </c>
    </row>
    <row r="25" spans="1:9" ht="12.75">
      <c r="A25" s="2"/>
      <c r="B25" s="14"/>
      <c r="C25" s="14"/>
      <c r="D25" s="14"/>
      <c r="E25" s="14"/>
      <c r="F25" s="14"/>
      <c r="G25" s="14"/>
      <c r="H25" s="14"/>
      <c r="I25" s="29"/>
    </row>
    <row r="26" s="49" customFormat="1" ht="15">
      <c r="A26" s="55" t="s">
        <v>40</v>
      </c>
    </row>
    <row r="27" s="49" customFormat="1" ht="15">
      <c r="B27" s="48"/>
    </row>
    <row r="29" spans="2:8" ht="12.75">
      <c r="B29" s="37" t="s">
        <v>14</v>
      </c>
      <c r="C29" s="12" t="s">
        <v>8</v>
      </c>
      <c r="D29" s="12" t="s">
        <v>9</v>
      </c>
      <c r="E29" s="12" t="s">
        <v>10</v>
      </c>
      <c r="F29" s="12" t="s">
        <v>11</v>
      </c>
      <c r="G29" s="12" t="s">
        <v>12</v>
      </c>
      <c r="H29" s="13" t="s">
        <v>13</v>
      </c>
    </row>
    <row r="30" spans="1:8" ht="12.75">
      <c r="A30" s="31" t="s">
        <v>15</v>
      </c>
      <c r="B30" s="114">
        <v>0</v>
      </c>
      <c r="C30" s="115">
        <v>0.015</v>
      </c>
      <c r="D30" s="115">
        <v>-0.01</v>
      </c>
      <c r="E30" s="115">
        <v>-0.005</v>
      </c>
      <c r="F30" s="116">
        <v>0.0075</v>
      </c>
      <c r="G30" s="116">
        <v>0.012</v>
      </c>
      <c r="H30" s="117">
        <v>0.0025</v>
      </c>
    </row>
    <row r="31" spans="1:8" ht="12.75">
      <c r="A31" s="32" t="s">
        <v>16</v>
      </c>
      <c r="B31" s="118">
        <v>0.06</v>
      </c>
      <c r="C31" s="111">
        <v>0.075</v>
      </c>
      <c r="D31" s="111">
        <v>0.11208916448001253</v>
      </c>
      <c r="E31" s="111">
        <v>0.06889287538148377</v>
      </c>
      <c r="F31" s="111">
        <v>0.04469118866311022</v>
      </c>
      <c r="G31" s="111">
        <v>0.08803169460419194</v>
      </c>
      <c r="H31" s="119">
        <v>0.03051811487213949</v>
      </c>
    </row>
    <row r="33" s="49" customFormat="1" ht="15">
      <c r="A33" s="48" t="s">
        <v>22</v>
      </c>
    </row>
    <row r="35" spans="2:10" s="56" customFormat="1" ht="15">
      <c r="B35" s="57" t="s">
        <v>37</v>
      </c>
      <c r="C35" s="58" t="s">
        <v>17</v>
      </c>
      <c r="D35" s="59"/>
      <c r="E35" s="60" t="s">
        <v>8</v>
      </c>
      <c r="F35" s="61" t="s">
        <v>9</v>
      </c>
      <c r="G35" s="61" t="s">
        <v>10</v>
      </c>
      <c r="H35" s="61" t="s">
        <v>11</v>
      </c>
      <c r="I35" s="61" t="s">
        <v>12</v>
      </c>
      <c r="J35" s="62" t="s">
        <v>13</v>
      </c>
    </row>
    <row r="36" spans="2:10" ht="16.5">
      <c r="B36" s="2"/>
      <c r="C36" s="33"/>
      <c r="D36" s="66" t="s">
        <v>41</v>
      </c>
      <c r="E36" s="120">
        <f>E7^2</f>
        <v>0.07054660093102937</v>
      </c>
      <c r="F36" s="121">
        <f>E8^2</f>
        <v>0.05720046965608909</v>
      </c>
      <c r="G36" s="121">
        <f>E9^2</f>
        <v>0.030887943721251178</v>
      </c>
      <c r="H36" s="121">
        <f>E10^2</f>
        <v>0.039242246479731624</v>
      </c>
      <c r="I36" s="121">
        <f>E11^2</f>
        <v>0.029663591655280434</v>
      </c>
      <c r="J36" s="122">
        <f>E12^2</f>
        <v>0.03168451213193424</v>
      </c>
    </row>
    <row r="37" spans="2:10" ht="18.75" customHeight="1">
      <c r="B37" s="30"/>
      <c r="C37" s="126">
        <f>SUM(E37:J37)</f>
        <v>0.5504859878630742</v>
      </c>
      <c r="D37" s="67" t="s">
        <v>42</v>
      </c>
      <c r="E37" s="123">
        <f aca="true" t="shared" si="1" ref="E37:J37">C30/E36</f>
        <v>0.21262541075033378</v>
      </c>
      <c r="F37" s="124">
        <f t="shared" si="1"/>
        <v>-0.17482373938752238</v>
      </c>
      <c r="G37" s="124">
        <f t="shared" si="1"/>
        <v>-0.16187545681650398</v>
      </c>
      <c r="H37" s="124">
        <f t="shared" si="1"/>
        <v>0.19112055686907994</v>
      </c>
      <c r="I37" s="124">
        <f t="shared" si="1"/>
        <v>0.40453631304838544</v>
      </c>
      <c r="J37" s="125">
        <f t="shared" si="1"/>
        <v>0.07890290339930138</v>
      </c>
    </row>
    <row r="38" spans="2:10" ht="17.25">
      <c r="B38" s="30"/>
      <c r="C38" s="126">
        <f>SUM(E38:J38)</f>
        <v>1</v>
      </c>
      <c r="D38" s="68" t="s">
        <v>43</v>
      </c>
      <c r="E38" s="123">
        <f aca="true" t="shared" si="2" ref="E38:J38">E37/$C$37</f>
        <v>0.38625035956995407</v>
      </c>
      <c r="F38" s="124">
        <f t="shared" si="2"/>
        <v>-0.31758072547163063</v>
      </c>
      <c r="G38" s="124">
        <f t="shared" si="2"/>
        <v>-0.2940591775003876</v>
      </c>
      <c r="H38" s="124">
        <f t="shared" si="2"/>
        <v>0.34718514382353094</v>
      </c>
      <c r="I38" s="124">
        <f t="shared" si="2"/>
        <v>0.7348712264570997</v>
      </c>
      <c r="J38" s="125">
        <f t="shared" si="2"/>
        <v>0.14333317312143354</v>
      </c>
    </row>
    <row r="39" spans="2:10" ht="17.25">
      <c r="B39" s="18"/>
      <c r="C39" s="36"/>
      <c r="D39" s="69" t="s">
        <v>44</v>
      </c>
      <c r="E39" s="123">
        <f aca="true" t="shared" si="3" ref="E39:J39">E38^2</f>
        <v>0.1491893402679188</v>
      </c>
      <c r="F39" s="124">
        <f t="shared" si="3"/>
        <v>0.10085751719108722</v>
      </c>
      <c r="G39" s="124">
        <f t="shared" si="3"/>
        <v>0.08647079987220448</v>
      </c>
      <c r="H39" s="124">
        <f t="shared" si="3"/>
        <v>0.12053752409176587</v>
      </c>
      <c r="I39" s="124">
        <f t="shared" si="3"/>
        <v>0.5400357194745619</v>
      </c>
      <c r="J39" s="125">
        <f t="shared" si="3"/>
        <v>0.02054439851705884</v>
      </c>
    </row>
    <row r="40" spans="1:10" ht="18.75">
      <c r="A40" s="66" t="s">
        <v>46</v>
      </c>
      <c r="B40" s="33"/>
      <c r="C40" s="127">
        <f>SUMPRODUCT(E38:J38,C30:H30)</f>
        <v>0.022220534764732815</v>
      </c>
      <c r="D40" s="63"/>
      <c r="E40" s="2"/>
      <c r="F40" s="14"/>
      <c r="G40" s="14"/>
      <c r="H40" s="14"/>
      <c r="I40" s="14"/>
      <c r="J40" s="29"/>
    </row>
    <row r="41" spans="1:10" ht="18" thickBot="1">
      <c r="A41" s="67" t="s">
        <v>58</v>
      </c>
      <c r="B41" s="34"/>
      <c r="C41" s="126">
        <f>SUMPRODUCT(E39:J39,E36:J36)</f>
        <v>0.0403653049389876</v>
      </c>
      <c r="D41" s="63"/>
      <c r="E41" s="30"/>
      <c r="F41" s="5"/>
      <c r="G41" s="5"/>
      <c r="H41" s="5"/>
      <c r="I41" s="5"/>
      <c r="J41" s="6"/>
    </row>
    <row r="42" spans="1:10" ht="18.75">
      <c r="A42" s="70" t="s">
        <v>45</v>
      </c>
      <c r="B42" s="34"/>
      <c r="C42" s="123">
        <f>(C40/C41)/(B31/C18)</f>
        <v>0.16909298622092975</v>
      </c>
      <c r="D42" s="64" t="s">
        <v>23</v>
      </c>
      <c r="E42" s="5"/>
      <c r="F42" s="5"/>
      <c r="G42" s="5"/>
      <c r="H42" s="5"/>
      <c r="I42" s="5"/>
      <c r="J42" s="6"/>
    </row>
    <row r="43" spans="1:10" ht="15" thickBot="1">
      <c r="A43" s="70" t="s">
        <v>26</v>
      </c>
      <c r="B43" s="35">
        <f>1-C43</f>
        <v>0.8282285235840173</v>
      </c>
      <c r="C43" s="123">
        <f>C42/(1+(1-C44)*C42)</f>
        <v>0.17177147641598267</v>
      </c>
      <c r="D43" s="65" t="s">
        <v>24</v>
      </c>
      <c r="E43" s="124">
        <f aca="true" t="shared" si="4" ref="E43:J43">E38*$C$43</f>
        <v>0.0663467945295352</v>
      </c>
      <c r="F43" s="124">
        <f t="shared" si="4"/>
        <v>-0.05455131009552087</v>
      </c>
      <c r="G43" s="124">
        <f t="shared" si="4"/>
        <v>-0.0505109790729111</v>
      </c>
      <c r="H43" s="124">
        <f t="shared" si="4"/>
        <v>0.0596365047442632</v>
      </c>
      <c r="I43" s="124">
        <f t="shared" si="4"/>
        <v>0.12622991554415997</v>
      </c>
      <c r="J43" s="125">
        <f t="shared" si="4"/>
        <v>0.024620550766456282</v>
      </c>
    </row>
    <row r="44" spans="1:10" ht="14.25">
      <c r="A44" s="68" t="s">
        <v>5</v>
      </c>
      <c r="B44" s="41">
        <v>1</v>
      </c>
      <c r="C44" s="133">
        <f>SUMPRODUCT(E38:J38,D17:I17)</f>
        <v>1.0922175157236245</v>
      </c>
      <c r="D44" s="134">
        <f>B43+C43*C44</f>
        <v>1.015840338827261</v>
      </c>
      <c r="E44" s="124">
        <f aca="true" t="shared" si="5" ref="E44:J44">$C$43*E38</f>
        <v>0.0663467945295352</v>
      </c>
      <c r="F44" s="124">
        <f t="shared" si="5"/>
        <v>-0.05455131009552087</v>
      </c>
      <c r="G44" s="124">
        <f t="shared" si="5"/>
        <v>-0.0505109790729111</v>
      </c>
      <c r="H44" s="124">
        <f t="shared" si="5"/>
        <v>0.0596365047442632</v>
      </c>
      <c r="I44" s="124">
        <f t="shared" si="5"/>
        <v>0.12622991554415997</v>
      </c>
      <c r="J44" s="125">
        <f t="shared" si="5"/>
        <v>0.024620550766456282</v>
      </c>
    </row>
    <row r="45" spans="1:10" ht="14.25">
      <c r="A45" s="68" t="s">
        <v>16</v>
      </c>
      <c r="B45" s="128">
        <v>0.06</v>
      </c>
      <c r="C45" s="123">
        <f>C44*B45+C40</f>
        <v>0.08775358570815028</v>
      </c>
      <c r="D45" s="135">
        <f>B43*0.06+C43*C45</f>
        <v>0.06476727439292648</v>
      </c>
      <c r="E45" s="124">
        <v>0.075</v>
      </c>
      <c r="F45" s="124">
        <v>0.11208916448001253</v>
      </c>
      <c r="G45" s="124">
        <v>0.06889287538148377</v>
      </c>
      <c r="H45" s="124">
        <v>0.04469118866311022</v>
      </c>
      <c r="I45" s="124">
        <v>0.08803169460419194</v>
      </c>
      <c r="J45" s="125">
        <v>0.03051811487213949</v>
      </c>
    </row>
    <row r="46" spans="1:10" ht="14.25">
      <c r="A46" s="68" t="s">
        <v>18</v>
      </c>
      <c r="B46" s="129">
        <f>B6</f>
        <v>0.13575795512512476</v>
      </c>
      <c r="C46" s="123">
        <f>((C44*B46)^2+C41)^0.5</f>
        <v>0.2497026989601173</v>
      </c>
      <c r="D46" s="135">
        <f>((B43+C43*C44)^2*C18+C43^2*C41)^0.5</f>
        <v>0.14216091180528914</v>
      </c>
      <c r="E46" s="131">
        <v>0.381655666430835</v>
      </c>
      <c r="F46" s="131">
        <v>0.2901452705801983</v>
      </c>
      <c r="G46" s="131">
        <v>0.19350876199909325</v>
      </c>
      <c r="H46" s="131">
        <v>0.26109779841628356</v>
      </c>
      <c r="I46" s="131">
        <v>0.1821529765454364</v>
      </c>
      <c r="J46" s="132">
        <v>0.19876891436318578</v>
      </c>
    </row>
    <row r="47" spans="1:10" ht="14.25">
      <c r="A47" s="71" t="s">
        <v>19</v>
      </c>
      <c r="B47" s="130">
        <f>B45/B46</f>
        <v>0.44196305067131775</v>
      </c>
      <c r="C47" s="136">
        <f>C45/C46</f>
        <v>0.35143226754696133</v>
      </c>
      <c r="D47" s="135">
        <f>D45/D46</f>
        <v>0.455591298412851</v>
      </c>
      <c r="E47" s="5"/>
      <c r="F47" s="5"/>
      <c r="G47" s="5"/>
      <c r="H47" s="5"/>
      <c r="I47" s="5"/>
      <c r="J47" s="5"/>
    </row>
    <row r="48" spans="1:12" ht="14.25">
      <c r="A48" s="68" t="s">
        <v>25</v>
      </c>
      <c r="B48" s="42">
        <v>0</v>
      </c>
      <c r="C48" s="123">
        <f>B46*(C47-B47)</f>
        <v>-0.01229027399283878</v>
      </c>
      <c r="D48" s="135">
        <f>B46*(D47-B47)</f>
        <v>0.0018501430453291554</v>
      </c>
      <c r="E48" s="5"/>
      <c r="F48" s="5"/>
      <c r="G48" s="5"/>
      <c r="H48" s="5"/>
      <c r="I48" s="5"/>
      <c r="J48" s="5"/>
      <c r="L48" s="38"/>
    </row>
    <row r="49" spans="1:12" ht="15.75" thickBot="1">
      <c r="A49" s="72" t="s">
        <v>27</v>
      </c>
      <c r="B49" s="43"/>
      <c r="C49" s="137"/>
      <c r="D49" s="138">
        <f>C43*((1-D44)^2*B46^2+C41)^0.5</f>
        <v>0.03451278797279316</v>
      </c>
      <c r="E49" s="5"/>
      <c r="F49" s="5"/>
      <c r="G49" s="5"/>
      <c r="H49" s="5"/>
      <c r="I49" s="5"/>
      <c r="J49" s="5"/>
      <c r="L49" s="38"/>
    </row>
  </sheetData>
  <printOptions gridLines="1" headings="1" horizontalCentered="1" verticalCentered="1"/>
  <pageMargins left="0.45" right="0.32" top="0.5" bottom="0.55" header="0.5" footer="0.5"/>
  <pageSetup fitToHeight="1" fitToWidth="1" orientation="portrait" scale="74" r:id="rId1"/>
  <ignoredErrors>
    <ignoredError sqref="C44 C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workbookViewId="0" topLeftCell="A1">
      <selection activeCell="F35" sqref="F35"/>
    </sheetView>
  </sheetViews>
  <sheetFormatPr defaultColWidth="9.00390625" defaultRowHeight="12.75"/>
  <cols>
    <col min="1" max="1" width="13.875" style="0" customWidth="1"/>
    <col min="2" max="2" width="11.875" style="0" customWidth="1"/>
    <col min="3" max="6" width="12.00390625" style="0" customWidth="1"/>
    <col min="7" max="7" width="12.00390625" style="73" customWidth="1"/>
    <col min="8" max="8" width="12.00390625" style="0" customWidth="1"/>
    <col min="9" max="9" width="11.00390625" style="40" customWidth="1"/>
    <col min="10" max="10" width="9.875" style="45" customWidth="1"/>
    <col min="11" max="11" width="11.00390625" style="40" customWidth="1"/>
    <col min="12" max="12" width="14.625" style="40" customWidth="1"/>
    <col min="13" max="20" width="11.00390625" style="40" customWidth="1"/>
    <col min="21" max="16384" width="12.00390625" style="0" customWidth="1"/>
  </cols>
  <sheetData>
    <row r="1" spans="1:5" ht="18.75">
      <c r="A1" s="39" t="s">
        <v>61</v>
      </c>
      <c r="B1" s="39"/>
      <c r="C1" s="39"/>
      <c r="D1" s="39"/>
      <c r="E1" s="39"/>
    </row>
    <row r="2" spans="1:5" ht="18.75">
      <c r="A2" s="39" t="s">
        <v>62</v>
      </c>
      <c r="C2" s="39"/>
      <c r="D2" s="39"/>
      <c r="E2" s="39"/>
    </row>
    <row r="4" spans="1:11" ht="15.75">
      <c r="A4" s="77" t="s">
        <v>60</v>
      </c>
      <c r="B4" s="77"/>
      <c r="C4" s="73"/>
      <c r="D4" s="73"/>
      <c r="E4" s="73"/>
      <c r="F4" s="73"/>
      <c r="J4" s="47"/>
      <c r="K4" s="45"/>
    </row>
    <row r="5" spans="1:11" ht="15.75">
      <c r="A5" s="77" t="s">
        <v>52</v>
      </c>
      <c r="B5" s="77"/>
      <c r="C5" s="73"/>
      <c r="D5" s="73"/>
      <c r="E5" s="73"/>
      <c r="F5" s="73"/>
      <c r="J5" s="47"/>
      <c r="K5" s="45"/>
    </row>
    <row r="6" spans="1:11" ht="15.75">
      <c r="A6" s="44"/>
      <c r="J6" s="47"/>
      <c r="K6" s="45"/>
    </row>
    <row r="7" spans="1:11" ht="12.75">
      <c r="A7" s="73"/>
      <c r="B7" s="73"/>
      <c r="C7" s="87" t="s">
        <v>33</v>
      </c>
      <c r="D7" s="87" t="s">
        <v>34</v>
      </c>
      <c r="E7" s="73"/>
      <c r="F7" s="73"/>
      <c r="J7" s="40"/>
      <c r="K7" s="45"/>
    </row>
    <row r="8" spans="1:18" ht="12.75">
      <c r="A8" s="73"/>
      <c r="B8" s="87" t="s">
        <v>35</v>
      </c>
      <c r="C8" s="89">
        <v>0.25</v>
      </c>
      <c r="D8" s="89">
        <v>0.75</v>
      </c>
      <c r="E8" s="73"/>
      <c r="F8" s="73"/>
      <c r="J8" s="40"/>
      <c r="K8" s="45"/>
      <c r="P8" s="45"/>
      <c r="Q8" s="45"/>
      <c r="R8" s="45"/>
    </row>
    <row r="9" spans="1:13" ht="12.75">
      <c r="A9" s="87" t="s">
        <v>33</v>
      </c>
      <c r="B9" s="89">
        <v>0.25</v>
      </c>
      <c r="C9" s="90">
        <v>0.0064</v>
      </c>
      <c r="D9" s="91">
        <v>0.00408</v>
      </c>
      <c r="E9" s="73"/>
      <c r="F9" s="73"/>
      <c r="J9" s="40"/>
      <c r="K9" s="45"/>
      <c r="L9" s="45"/>
      <c r="M9" s="45"/>
    </row>
    <row r="10" spans="1:19" ht="12.75">
      <c r="A10" s="87" t="s">
        <v>34</v>
      </c>
      <c r="B10" s="89">
        <v>0.75</v>
      </c>
      <c r="C10" s="92">
        <v>0.00408</v>
      </c>
      <c r="D10" s="93">
        <v>0.0289</v>
      </c>
      <c r="E10" s="73"/>
      <c r="F10" s="73"/>
      <c r="J10" s="40"/>
      <c r="K10" s="45"/>
      <c r="N10" s="45"/>
      <c r="O10" s="45"/>
      <c r="P10" s="45"/>
      <c r="Q10" s="45"/>
      <c r="R10" s="45"/>
      <c r="S10" s="45"/>
    </row>
    <row r="11" spans="1:18" ht="12.75">
      <c r="A11" s="73"/>
      <c r="B11" s="73" t="s">
        <v>36</v>
      </c>
      <c r="C11" s="83">
        <v>0.001165</v>
      </c>
      <c r="D11" s="83">
        <v>0.01702125</v>
      </c>
      <c r="E11" s="73"/>
      <c r="F11" s="73"/>
      <c r="J11" s="40"/>
      <c r="K11" s="45"/>
      <c r="N11" s="45"/>
      <c r="O11" s="45"/>
      <c r="P11" s="45"/>
      <c r="Q11" s="45"/>
      <c r="R11" s="45"/>
    </row>
    <row r="12" spans="1:19" ht="12.75">
      <c r="A12" s="73" t="s">
        <v>53</v>
      </c>
      <c r="B12" s="73"/>
      <c r="C12" s="73"/>
      <c r="D12" s="73"/>
      <c r="E12" s="73"/>
      <c r="F12" s="95">
        <f>SUM(C11:D11)</f>
        <v>0.01818625</v>
      </c>
      <c r="J12" s="40"/>
      <c r="K12" s="45"/>
      <c r="L12" s="45"/>
      <c r="M12" s="45"/>
      <c r="N12" s="45"/>
      <c r="O12" s="45"/>
      <c r="P12" s="45"/>
      <c r="Q12" s="45"/>
      <c r="R12" s="45"/>
      <c r="S12" s="45"/>
    </row>
    <row r="13" spans="1:11" ht="12.75">
      <c r="A13" s="73" t="s">
        <v>54</v>
      </c>
      <c r="B13" s="73"/>
      <c r="C13" s="73"/>
      <c r="D13" s="73"/>
      <c r="E13" s="73"/>
      <c r="F13" s="94">
        <v>3</v>
      </c>
      <c r="I13" s="46"/>
      <c r="J13" s="40"/>
      <c r="K13" s="45"/>
    </row>
    <row r="14" spans="1:19" ht="12.75">
      <c r="A14" s="73" t="s">
        <v>59</v>
      </c>
      <c r="B14" s="73"/>
      <c r="C14" s="73"/>
      <c r="D14" s="73"/>
      <c r="E14" s="73"/>
      <c r="F14" s="96">
        <f>F12*F13</f>
        <v>0.05455875</v>
      </c>
      <c r="J14" s="40"/>
      <c r="K14" s="45"/>
      <c r="N14" s="45"/>
      <c r="O14" s="45"/>
      <c r="P14" s="45"/>
      <c r="Q14" s="45"/>
      <c r="R14" s="45"/>
      <c r="S14" s="45"/>
    </row>
    <row r="15" spans="1:19" ht="15.75">
      <c r="A15" s="73" t="s">
        <v>47</v>
      </c>
      <c r="B15" s="73"/>
      <c r="C15" s="97">
        <f>C11/C8</f>
        <v>0.00466</v>
      </c>
      <c r="D15" s="98">
        <f>D11/D8</f>
        <v>0.022695000000000003</v>
      </c>
      <c r="E15" s="73"/>
      <c r="F15" s="73"/>
      <c r="J15" s="40"/>
      <c r="K15" s="45"/>
      <c r="N15" s="45"/>
      <c r="O15" s="45"/>
      <c r="P15" s="45"/>
      <c r="Q15" s="45"/>
      <c r="R15" s="45"/>
      <c r="S15" s="45"/>
    </row>
    <row r="16" spans="1:19" ht="12.75">
      <c r="A16" s="73" t="s">
        <v>0</v>
      </c>
      <c r="B16" s="73"/>
      <c r="C16" s="99">
        <f>(C15/$F$12)*$F$14</f>
        <v>0.01398</v>
      </c>
      <c r="D16" s="100">
        <f>(D15/$F$12)*$F$14</f>
        <v>0.06808500000000002</v>
      </c>
      <c r="E16" s="73"/>
      <c r="F16" s="73"/>
      <c r="J16" s="40"/>
      <c r="K16" s="45"/>
      <c r="N16" s="45"/>
      <c r="O16" s="45"/>
      <c r="P16" s="45"/>
      <c r="Q16" s="45"/>
      <c r="R16" s="45"/>
      <c r="S16" s="45"/>
    </row>
    <row r="17" spans="1:19" ht="12.75">
      <c r="A17" s="73"/>
      <c r="B17" s="73"/>
      <c r="C17" s="73"/>
      <c r="D17" s="73"/>
      <c r="E17" s="73"/>
      <c r="F17" s="73"/>
      <c r="J17" s="40"/>
      <c r="K17" s="45"/>
      <c r="N17" s="45"/>
      <c r="O17" s="45"/>
      <c r="P17" s="45"/>
      <c r="Q17" s="45"/>
      <c r="R17" s="45"/>
      <c r="S17" s="45"/>
    </row>
    <row r="18" spans="1:19" ht="12.75">
      <c r="A18" s="73" t="s">
        <v>56</v>
      </c>
      <c r="B18" s="73"/>
      <c r="C18" s="73"/>
      <c r="D18" s="73"/>
      <c r="E18" s="73"/>
      <c r="F18" s="73">
        <v>0.01</v>
      </c>
      <c r="J18" s="40"/>
      <c r="K18" s="45"/>
      <c r="N18" s="45"/>
      <c r="O18" s="45"/>
      <c r="P18" s="45"/>
      <c r="Q18" s="45"/>
      <c r="R18" s="45"/>
      <c r="S18" s="45"/>
    </row>
    <row r="19" spans="1:19" ht="12.75">
      <c r="A19" s="73" t="s">
        <v>1</v>
      </c>
      <c r="B19" s="73"/>
      <c r="C19" s="73"/>
      <c r="D19" s="73"/>
      <c r="E19" s="73"/>
      <c r="F19" s="73"/>
      <c r="J19" s="40"/>
      <c r="K19" s="45"/>
      <c r="N19" s="45"/>
      <c r="O19" s="45"/>
      <c r="P19" s="45"/>
      <c r="Q19" s="45"/>
      <c r="R19" s="45"/>
      <c r="S19" s="45"/>
    </row>
    <row r="20" spans="1:6" ht="12.75">
      <c r="A20" s="73"/>
      <c r="B20" s="73"/>
      <c r="C20" s="73" t="s">
        <v>33</v>
      </c>
      <c r="D20" s="73" t="s">
        <v>34</v>
      </c>
      <c r="E20" s="73"/>
      <c r="F20" s="73"/>
    </row>
    <row r="21" spans="1:6" ht="12.75">
      <c r="A21" s="73"/>
      <c r="B21" s="73" t="s">
        <v>33</v>
      </c>
      <c r="C21" s="97">
        <f>C9*$F$18</f>
        <v>6.400000000000001E-05</v>
      </c>
      <c r="D21" s="98">
        <f>D9*$F$18</f>
        <v>4.08E-05</v>
      </c>
      <c r="E21" s="73"/>
      <c r="F21" s="73"/>
    </row>
    <row r="22" spans="1:6" ht="12.75">
      <c r="A22" s="73"/>
      <c r="B22" s="73" t="s">
        <v>34</v>
      </c>
      <c r="C22" s="101">
        <f>C10*$F$18</f>
        <v>4.08E-05</v>
      </c>
      <c r="D22" s="102">
        <f>D10*$F$18</f>
        <v>0.000289</v>
      </c>
      <c r="E22" s="73"/>
      <c r="F22" s="73"/>
    </row>
    <row r="23" spans="1:6" ht="12.75">
      <c r="A23" s="73"/>
      <c r="B23" s="73"/>
      <c r="C23" s="73"/>
      <c r="D23" s="73"/>
      <c r="E23" s="73"/>
      <c r="F23" s="73"/>
    </row>
    <row r="24" spans="1:6" ht="15.75">
      <c r="A24" s="77" t="s">
        <v>2</v>
      </c>
      <c r="B24" s="73"/>
      <c r="C24" s="73"/>
      <c r="D24" s="73"/>
      <c r="E24" s="73"/>
      <c r="F24" s="73"/>
    </row>
    <row r="25" spans="1:6" ht="12.75">
      <c r="A25" s="73"/>
      <c r="B25" s="73"/>
      <c r="C25" s="73"/>
      <c r="D25" s="73"/>
      <c r="E25" s="73"/>
      <c r="F25" s="73"/>
    </row>
    <row r="26" spans="1:6" ht="12.75">
      <c r="A26" s="73" t="s">
        <v>3</v>
      </c>
      <c r="B26" s="73"/>
      <c r="C26" s="73"/>
      <c r="D26" s="73"/>
      <c r="E26" s="73"/>
      <c r="F26" s="105">
        <v>0.005</v>
      </c>
    </row>
    <row r="27" spans="1:6" ht="14.25">
      <c r="A27" s="73" t="s">
        <v>48</v>
      </c>
      <c r="B27" s="73"/>
      <c r="C27" s="73"/>
      <c r="D27" s="73"/>
      <c r="E27" s="73"/>
      <c r="F27" s="103">
        <f>C16-D16</f>
        <v>-0.05410500000000002</v>
      </c>
    </row>
    <row r="28" spans="1:6" ht="15.75">
      <c r="A28" s="73" t="s">
        <v>57</v>
      </c>
      <c r="B28" s="73"/>
      <c r="C28" s="73"/>
      <c r="D28" s="73"/>
      <c r="E28" s="73"/>
      <c r="F28" s="104">
        <f>C21+D22-2*C22</f>
        <v>0.0002714</v>
      </c>
    </row>
    <row r="29" spans="1:6" ht="15.75">
      <c r="A29" s="73" t="s">
        <v>49</v>
      </c>
      <c r="B29" s="73"/>
      <c r="C29" s="73"/>
      <c r="D29" s="73"/>
      <c r="E29" s="73"/>
      <c r="F29" s="104">
        <f>C21-C22</f>
        <v>2.3200000000000008E-05</v>
      </c>
    </row>
    <row r="30" spans="1:6" ht="15.75">
      <c r="A30" s="73" t="s">
        <v>55</v>
      </c>
      <c r="B30" s="73"/>
      <c r="C30" s="73"/>
      <c r="D30" s="73"/>
      <c r="E30" s="73"/>
      <c r="F30" s="104">
        <f>C22-D22</f>
        <v>-0.00024819999999999996</v>
      </c>
    </row>
    <row r="31" spans="1:6" ht="12.75">
      <c r="A31" s="73" t="s">
        <v>28</v>
      </c>
      <c r="B31" s="73"/>
      <c r="C31" s="73"/>
      <c r="D31" s="73"/>
      <c r="E31" s="73"/>
      <c r="F31" s="96">
        <f>F26-F27</f>
        <v>0.05910500000000002</v>
      </c>
    </row>
    <row r="32" spans="1:6" ht="12.75">
      <c r="A32" s="73" t="s">
        <v>29</v>
      </c>
      <c r="B32" s="73"/>
      <c r="C32" s="73"/>
      <c r="D32" s="73"/>
      <c r="E32" s="73"/>
      <c r="F32" s="73"/>
    </row>
    <row r="33" spans="1:6" ht="13.5" thickBot="1">
      <c r="A33" s="75" t="s">
        <v>30</v>
      </c>
      <c r="B33" s="74">
        <v>0</v>
      </c>
      <c r="C33" s="84">
        <v>0.01</v>
      </c>
      <c r="D33" s="84">
        <f>D34^0.5</f>
        <v>0.017320508075688773</v>
      </c>
      <c r="E33" s="84">
        <f>E34^0.5</f>
        <v>0.03</v>
      </c>
      <c r="F33" s="85">
        <f>F34^0.5</f>
        <v>0.06</v>
      </c>
    </row>
    <row r="34" spans="1:7" ht="12.75">
      <c r="A34" s="76" t="s">
        <v>31</v>
      </c>
      <c r="B34" s="78">
        <v>0</v>
      </c>
      <c r="C34" s="86">
        <v>0.0015</v>
      </c>
      <c r="D34" s="86">
        <v>0.0003</v>
      </c>
      <c r="E34" s="86">
        <v>0.0009</v>
      </c>
      <c r="F34" s="86">
        <v>0.0036</v>
      </c>
      <c r="G34" s="82" t="s">
        <v>32</v>
      </c>
    </row>
    <row r="35" spans="1:7" ht="15.75">
      <c r="A35" s="79" t="s">
        <v>50</v>
      </c>
      <c r="B35" s="84">
        <f>$C$16+$F$31*$F$29/($F$28+B$34)</f>
        <v>0.019032453942520268</v>
      </c>
      <c r="C35" s="84">
        <f>$C$16+$F$31*$F$29/($F$28+C$34)</f>
        <v>0.01475409732415039</v>
      </c>
      <c r="D35" s="84">
        <f>$C$16+$F$31*$F$29/($F$28+D$34)</f>
        <v>0.01637978298914946</v>
      </c>
      <c r="E35" s="84">
        <f>$C$16+$F$31*$F$29/($F$28+E$34)</f>
        <v>0.015150595868191907</v>
      </c>
      <c r="F35" s="84">
        <f>$C$16+$F$31*$F$29/($F$28+F$34)</f>
        <v>0.014334196414733687</v>
      </c>
      <c r="G35" s="88">
        <v>0.014</v>
      </c>
    </row>
    <row r="36" spans="1:7" ht="16.5" thickBot="1">
      <c r="A36" s="80" t="s">
        <v>51</v>
      </c>
      <c r="B36" s="86">
        <f>$D$16+$F$31*$F$30/($F$28+B$34)</f>
        <v>0.014032453942520277</v>
      </c>
      <c r="C36" s="86">
        <f>$D$16+$F$31*$F$30/($F$28+C$34)</f>
        <v>0.05980349328214973</v>
      </c>
      <c r="D36" s="86">
        <f>$D$16+$F$31*$F$30/($F$28+D$34)</f>
        <v>0.04241145957297866</v>
      </c>
      <c r="E36" s="86">
        <f>$D$16+$F$31*$F$30/($F$28+E$34)</f>
        <v>0.05556164247908488</v>
      </c>
      <c r="F36" s="86">
        <f>$D$16+$F$31*$F$30/($F$28+F$34)</f>
        <v>0.06429570904582324</v>
      </c>
      <c r="G36" s="81">
        <v>0.0681</v>
      </c>
    </row>
    <row r="37" spans="1:6" ht="12.75">
      <c r="A37" s="73"/>
      <c r="B37" s="73"/>
      <c r="C37" s="73"/>
      <c r="D37" s="73"/>
      <c r="E37" s="73"/>
      <c r="F37" s="73"/>
    </row>
    <row r="38" spans="1:6" ht="12.75">
      <c r="A38" s="73"/>
      <c r="B38" s="73"/>
      <c r="C38" s="73"/>
      <c r="D38" s="73"/>
      <c r="E38" s="73"/>
      <c r="F38" s="73"/>
    </row>
    <row r="39" spans="1:6" ht="12.75">
      <c r="A39" s="73"/>
      <c r="B39" s="73"/>
      <c r="C39" s="73"/>
      <c r="D39" s="73"/>
      <c r="E39" s="73"/>
      <c r="F39" s="73"/>
    </row>
    <row r="40" spans="1:6" ht="12.75">
      <c r="A40" s="73"/>
      <c r="B40" s="73"/>
      <c r="C40" s="73"/>
      <c r="D40" s="73"/>
      <c r="E40" s="73"/>
      <c r="F40" s="73"/>
    </row>
    <row r="41" spans="1:6" ht="12.75">
      <c r="A41" s="73"/>
      <c r="B41" s="73"/>
      <c r="C41" s="73"/>
      <c r="D41" s="73"/>
      <c r="E41" s="73"/>
      <c r="F41" s="73"/>
    </row>
    <row r="42" spans="1:6" ht="12.75">
      <c r="A42" s="73"/>
      <c r="B42" s="73"/>
      <c r="C42" s="73"/>
      <c r="D42" s="73"/>
      <c r="E42" s="73"/>
      <c r="F42" s="73"/>
    </row>
    <row r="43" spans="1:6" ht="12.75">
      <c r="A43" s="73"/>
      <c r="B43" s="73"/>
      <c r="C43" s="73"/>
      <c r="D43" s="73"/>
      <c r="E43" s="73"/>
      <c r="F43" s="73"/>
    </row>
    <row r="44" spans="1:6" ht="12.75">
      <c r="A44" s="73"/>
      <c r="B44" s="73"/>
      <c r="C44" s="73"/>
      <c r="D44" s="73"/>
      <c r="E44" s="73"/>
      <c r="F44" s="73"/>
    </row>
    <row r="45" spans="1:6" ht="12.75">
      <c r="A45" s="73"/>
      <c r="B45" s="73"/>
      <c r="C45" s="73"/>
      <c r="D45" s="73"/>
      <c r="E45" s="73"/>
      <c r="F45" s="73"/>
    </row>
    <row r="46" spans="1:6" ht="12.75">
      <c r="A46" s="73"/>
      <c r="B46" s="73"/>
      <c r="C46" s="73"/>
      <c r="D46" s="73"/>
      <c r="E46" s="73"/>
      <c r="F46" s="73"/>
    </row>
    <row r="47" spans="1:6" ht="12.75">
      <c r="A47" s="73"/>
      <c r="B47" s="73"/>
      <c r="C47" s="73"/>
      <c r="D47" s="73"/>
      <c r="E47" s="73"/>
      <c r="F47" s="73"/>
    </row>
    <row r="48" spans="1:6" ht="12.75">
      <c r="A48" s="73"/>
      <c r="B48" s="73"/>
      <c r="C48" s="73"/>
      <c r="D48" s="73"/>
      <c r="E48" s="73"/>
      <c r="F48" s="73"/>
    </row>
    <row r="49" spans="1:6" ht="12.75">
      <c r="A49" s="73"/>
      <c r="B49" s="73"/>
      <c r="C49" s="73"/>
      <c r="D49" s="73"/>
      <c r="E49" s="73"/>
      <c r="F49" s="73"/>
    </row>
    <row r="50" spans="1:6" ht="12.75">
      <c r="A50" s="73"/>
      <c r="B50" s="73"/>
      <c r="C50" s="73"/>
      <c r="D50" s="73"/>
      <c r="E50" s="73"/>
      <c r="F50" s="73"/>
    </row>
    <row r="51" spans="1:6" ht="12.75">
      <c r="A51" s="73"/>
      <c r="B51" s="73"/>
      <c r="C51" s="73"/>
      <c r="D51" s="73"/>
      <c r="E51" s="73"/>
      <c r="F51" s="73"/>
    </row>
    <row r="52" spans="1:6" ht="12.75">
      <c r="A52" s="73"/>
      <c r="B52" s="73"/>
      <c r="C52" s="73"/>
      <c r="D52" s="73"/>
      <c r="E52" s="73"/>
      <c r="F52" s="73"/>
    </row>
    <row r="53" spans="1:6" ht="12.75">
      <c r="A53" s="73"/>
      <c r="B53" s="73"/>
      <c r="C53" s="73"/>
      <c r="D53" s="73"/>
      <c r="E53" s="73"/>
      <c r="F53" s="73"/>
    </row>
    <row r="54" spans="1:6" ht="12.75">
      <c r="A54" s="73"/>
      <c r="B54" s="73"/>
      <c r="C54" s="73"/>
      <c r="D54" s="73"/>
      <c r="E54" s="73"/>
      <c r="F54" s="73"/>
    </row>
    <row r="55" spans="1:6" ht="12.75">
      <c r="A55" s="73"/>
      <c r="B55" s="73"/>
      <c r="C55" s="73"/>
      <c r="D55" s="73"/>
      <c r="E55" s="73"/>
      <c r="F55" s="73"/>
    </row>
    <row r="56" spans="1:6" ht="12.75">
      <c r="A56" s="73"/>
      <c r="B56" s="73"/>
      <c r="C56" s="73"/>
      <c r="D56" s="73"/>
      <c r="E56" s="73"/>
      <c r="F56" s="73"/>
    </row>
    <row r="57" spans="1:6" ht="12.75">
      <c r="A57" s="73"/>
      <c r="B57" s="73"/>
      <c r="C57" s="73"/>
      <c r="D57" s="73"/>
      <c r="E57" s="73"/>
      <c r="F57" s="73"/>
    </row>
    <row r="58" spans="1:6" ht="12.75">
      <c r="A58" s="73"/>
      <c r="B58" s="73"/>
      <c r="C58" s="73"/>
      <c r="D58" s="73"/>
      <c r="E58" s="73"/>
      <c r="F58" s="73"/>
    </row>
  </sheetData>
  <printOptions gridLines="1" headings="1" horizontalCentered="1"/>
  <pageMargins left="0.75" right="0.75" top="1" bottom="1" header="0.5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Kane</dc:creator>
  <cp:keywords/>
  <dc:description/>
  <cp:lastModifiedBy>Pete Crabb</cp:lastModifiedBy>
  <cp:lastPrinted>2006-06-14T15:06:41Z</cp:lastPrinted>
  <dcterms:created xsi:type="dcterms:W3CDTF">2006-05-31T06:37:50Z</dcterms:created>
  <dcterms:modified xsi:type="dcterms:W3CDTF">2006-07-20T19:16:23Z</dcterms:modified>
  <cp:category/>
  <cp:version/>
  <cp:contentType/>
  <cp:contentStatus/>
</cp:coreProperties>
</file>