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96" windowHeight="8448" activeTab="1"/>
  </bookViews>
  <sheets>
    <sheet name="OX" sheetId="1" r:id="rId1"/>
    <sheet name="EL_OX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<sst xmlns="http://schemas.openxmlformats.org/spreadsheetml/2006/main" count="52" uniqueCount="37">
  <si>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SIO2</t>
  </si>
  <si>
    <t>MGO</t>
  </si>
  <si>
    <t>CAO</t>
  </si>
  <si>
    <t>MNO</t>
  </si>
  <si>
    <t>FEO</t>
  </si>
  <si>
    <t>AL2O3</t>
  </si>
  <si>
    <t>P2O5</t>
  </si>
  <si>
    <t>moles</t>
  </si>
  <si>
    <t>Total</t>
  </si>
  <si>
    <t>FE2O3</t>
  </si>
  <si>
    <t>NA2O</t>
  </si>
  <si>
    <t>K2O</t>
  </si>
  <si>
    <t>ELEM</t>
  </si>
  <si>
    <t>OXIDO</t>
  </si>
  <si>
    <t>SI</t>
  </si>
  <si>
    <t>MG</t>
  </si>
  <si>
    <t>CA</t>
  </si>
  <si>
    <t>AL</t>
  </si>
  <si>
    <t>P</t>
  </si>
  <si>
    <t>FE3</t>
  </si>
  <si>
    <t>FE2</t>
  </si>
  <si>
    <t>NA</t>
  </si>
  <si>
    <t>K</t>
  </si>
  <si>
    <t>%</t>
  </si>
  <si>
    <t>%ELEM</t>
  </si>
  <si>
    <t>MN2</t>
  </si>
  <si>
    <t>MN4</t>
  </si>
  <si>
    <t>MNO2</t>
  </si>
  <si>
    <t>M</t>
  </si>
  <si>
    <t>X</t>
  </si>
  <si>
    <t>TOTAL</t>
  </si>
  <si>
    <t>Zn</t>
  </si>
  <si>
    <t>ZnO</t>
  </si>
  <si>
    <t>Pb</t>
  </si>
  <si>
    <t>PbO</t>
  </si>
  <si>
    <t>Cu</t>
  </si>
  <si>
    <t>Cu2O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</si>
</sst>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7109375" style="0" bestFit="1" customWidth="1"/>
    <col min="2" max="2" width="5.00390625" style="0" bestFit="1" customWidth="1"/>
    <col min="3" max="3" width="4.00390625" style="0" bestFit="1" customWidth="1"/>
    <col min="4" max="4" width="5.7109375" style="0" bestFit="1" customWidth="1"/>
    <col min="5" max="5" width="4.57421875" style="0" bestFit="1" customWidth="1"/>
  </cols>
  <sheetData>
    <row r="1" spans="2:5" s="5" customFormat="1" ht="12.75">
      <c r="B1" s="5" t="s">
        <v>28</v>
      </c>
      <c r="C1" s="5" t="s">
        <v>23</v>
      </c>
      <c r="D1" s="5" t="s">
        <v>7</v>
      </c>
      <c r="E1" s="5" t="s">
        <v>29</v>
      </c>
    </row>
    <row r="2" spans="1:5" ht="12.75">
      <c r="A2" s="1" t="s">
        <v>0</v>
      </c>
      <c r="B2">
        <f>28+2*16</f>
        <v>60</v>
      </c>
      <c r="C2">
        <v>15.41</v>
      </c>
      <c r="D2" s="3">
        <f>C2/B2</f>
        <v>0.25683333333333336</v>
      </c>
      <c r="E2" s="3">
        <f>D2/D$16</f>
        <v>0.15514128386552176</v>
      </c>
    </row>
    <row r="3" spans="1:5" ht="12.75">
      <c r="A3" s="1" t="s">
        <v>1</v>
      </c>
      <c r="B3">
        <v>40.3</v>
      </c>
      <c r="C3">
        <v>6.52</v>
      </c>
      <c r="D3" s="3">
        <f aca="true" t="shared" si="0" ref="D3:D11">C3/B3</f>
        <v>0.1617866004962779</v>
      </c>
      <c r="E3" s="3">
        <f aca="true" t="shared" si="1" ref="E3:E15">D3/D$16</f>
        <v>0.09772789453561641</v>
      </c>
    </row>
    <row r="4" spans="1:5" ht="12.75">
      <c r="A4" s="1" t="s">
        <v>2</v>
      </c>
      <c r="B4">
        <f>40+16</f>
        <v>56</v>
      </c>
      <c r="C4">
        <v>42</v>
      </c>
      <c r="D4" s="3">
        <f t="shared" si="0"/>
        <v>0.75</v>
      </c>
      <c r="E4" s="3">
        <f t="shared" si="1"/>
        <v>0.4530407380888046</v>
      </c>
    </row>
    <row r="5" spans="1:5" ht="12.75">
      <c r="A5" s="1" t="s">
        <v>3</v>
      </c>
      <c r="B5">
        <f>55+16</f>
        <v>71</v>
      </c>
      <c r="C5">
        <v>4.51</v>
      </c>
      <c r="D5" s="3">
        <f t="shared" si="0"/>
        <v>0.06352112676056337</v>
      </c>
      <c r="E5" s="3">
        <f t="shared" si="1"/>
        <v>0.03837021086911753</v>
      </c>
    </row>
    <row r="6" spans="1:5" ht="12.75">
      <c r="A6" s="1" t="s">
        <v>4</v>
      </c>
      <c r="B6">
        <f>56+16</f>
        <v>72</v>
      </c>
      <c r="C6">
        <v>29.37</v>
      </c>
      <c r="D6" s="3">
        <f t="shared" si="0"/>
        <v>0.4079166666666667</v>
      </c>
      <c r="E6" s="3">
        <f t="shared" si="1"/>
        <v>0.24640382366052208</v>
      </c>
    </row>
    <row r="7" spans="1:5" ht="12.75">
      <c r="A7" s="1" t="s">
        <v>5</v>
      </c>
      <c r="B7">
        <f>2*27+3*16</f>
        <v>102</v>
      </c>
      <c r="C7">
        <v>0</v>
      </c>
      <c r="D7" s="3">
        <f t="shared" si="0"/>
        <v>0</v>
      </c>
      <c r="E7" s="3">
        <f t="shared" si="1"/>
        <v>0</v>
      </c>
    </row>
    <row r="8" spans="1:5" ht="12.75">
      <c r="A8" s="1" t="s">
        <v>6</v>
      </c>
      <c r="B8">
        <v>142</v>
      </c>
      <c r="C8">
        <v>2.19</v>
      </c>
      <c r="D8" s="3">
        <f t="shared" si="0"/>
        <v>0.015422535211267605</v>
      </c>
      <c r="E8" s="3">
        <f t="shared" si="1"/>
        <v>0.009316048980417671</v>
      </c>
    </row>
    <row r="9" spans="1:5" ht="12.75">
      <c r="A9" s="1" t="s">
        <v>9</v>
      </c>
      <c r="B9">
        <f>2*56+3*16</f>
        <v>160</v>
      </c>
      <c r="C9">
        <v>0</v>
      </c>
      <c r="D9" s="3">
        <f t="shared" si="0"/>
        <v>0</v>
      </c>
      <c r="E9" s="3">
        <f t="shared" si="1"/>
        <v>0</v>
      </c>
    </row>
    <row r="10" spans="1:5" ht="12.75">
      <c r="A10" s="1" t="s">
        <v>10</v>
      </c>
      <c r="B10">
        <f>2*23+16</f>
        <v>62</v>
      </c>
      <c r="C10">
        <v>0</v>
      </c>
      <c r="D10" s="3">
        <f t="shared" si="0"/>
        <v>0</v>
      </c>
      <c r="E10" s="3">
        <f t="shared" si="1"/>
        <v>0</v>
      </c>
    </row>
    <row r="11" spans="1:5" ht="12.75">
      <c r="A11" s="1" t="s">
        <v>11</v>
      </c>
      <c r="B11">
        <f>2*39+16</f>
        <v>94</v>
      </c>
      <c r="C11">
        <v>0</v>
      </c>
      <c r="D11" s="3">
        <f t="shared" si="0"/>
        <v>0</v>
      </c>
      <c r="E11" s="3">
        <f t="shared" si="1"/>
        <v>0</v>
      </c>
    </row>
    <row r="12" spans="1:5" ht="12.75">
      <c r="A12" s="1"/>
      <c r="D12" s="3"/>
      <c r="E12" s="3">
        <f t="shared" si="1"/>
        <v>0</v>
      </c>
    </row>
    <row r="13" spans="1:5" ht="12.75">
      <c r="A13" s="1"/>
      <c r="D13" s="3"/>
      <c r="E13" s="3">
        <f t="shared" si="1"/>
        <v>0</v>
      </c>
    </row>
    <row r="14" spans="1:5" ht="12.75">
      <c r="A14" s="1"/>
      <c r="D14" s="3"/>
      <c r="E14" s="3">
        <f t="shared" si="1"/>
        <v>0</v>
      </c>
    </row>
    <row r="15" spans="1:5" ht="12.75">
      <c r="A15" s="1"/>
      <c r="D15" s="3"/>
      <c r="E15" s="3">
        <f t="shared" si="1"/>
        <v>0</v>
      </c>
    </row>
    <row r="16" spans="1:5" ht="12.75">
      <c r="A16" s="1" t="s">
        <v>8</v>
      </c>
      <c r="B16" s="1"/>
      <c r="C16" s="6">
        <f>SUM(C2:C15)</f>
        <v>100</v>
      </c>
      <c r="D16" s="4">
        <f>SUM(D2:D15)</f>
        <v>1.6554802624681089</v>
      </c>
      <c r="E16" s="7">
        <f>SUM(E2:E15)</f>
        <v>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7.00390625" style="0" bestFit="1" customWidth="1"/>
    <col min="2" max="2" width="6.8515625" style="0" bestFit="1" customWidth="1"/>
    <col min="3" max="3" width="7.57421875" style="0" bestFit="1" customWidth="1"/>
    <col min="4" max="4" width="6.8515625" style="0" bestFit="1" customWidth="1"/>
    <col min="5" max="5" width="7.28125" style="0" bestFit="1" customWidth="1"/>
    <col min="6" max="6" width="5.00390625" style="0" bestFit="1" customWidth="1"/>
    <col min="7" max="7" width="5.7109375" style="0" bestFit="1" customWidth="1"/>
    <col min="8" max="8" width="4.57421875" style="0" bestFit="1" customWidth="1"/>
  </cols>
  <sheetData>
    <row r="1" spans="1:8" s="5" customFormat="1" ht="12.75">
      <c r="A1" s="5" t="s">
        <v>12</v>
      </c>
      <c r="B1" s="5" t="s">
        <v>13</v>
      </c>
      <c r="C1" s="5" t="s">
        <v>24</v>
      </c>
      <c r="D1" s="5" t="s">
        <v>13</v>
      </c>
      <c r="E1" s="5" t="s">
        <v>23</v>
      </c>
      <c r="F1" s="5" t="s">
        <v>28</v>
      </c>
      <c r="G1" s="5" t="s">
        <v>7</v>
      </c>
      <c r="H1" s="5" t="s">
        <v>29</v>
      </c>
    </row>
    <row r="2" spans="1:8" ht="12.75">
      <c r="A2" s="1" t="s">
        <v>14</v>
      </c>
      <c r="B2" s="8" t="s">
        <v>0</v>
      </c>
      <c r="D2" s="3">
        <f>(C2*60)/(55)</f>
        <v>0</v>
      </c>
      <c r="E2" s="2">
        <f>D2*100/D$23</f>
        <v>0</v>
      </c>
      <c r="F2">
        <f>28+2*16</f>
        <v>60</v>
      </c>
      <c r="G2" s="3">
        <f>E2/F2</f>
        <v>0</v>
      </c>
      <c r="H2" s="3">
        <f>G2/G$23</f>
        <v>0</v>
      </c>
    </row>
    <row r="3" spans="1:8" ht="12.75">
      <c r="A3" s="1" t="s">
        <v>15</v>
      </c>
      <c r="B3" s="8" t="s">
        <v>1</v>
      </c>
      <c r="D3" s="3">
        <f>(C3*40)/(24)</f>
        <v>0</v>
      </c>
      <c r="E3" s="2">
        <f aca="true" t="shared" si="0" ref="E3:E15">D3*100/D$23</f>
        <v>0</v>
      </c>
      <c r="F3">
        <v>40.3</v>
      </c>
      <c r="G3" s="3">
        <f aca="true" t="shared" si="1" ref="G3:G15">E3/F3</f>
        <v>0</v>
      </c>
      <c r="H3" s="3">
        <f aca="true" t="shared" si="2" ref="H3:H22">G3/G$23</f>
        <v>0</v>
      </c>
    </row>
    <row r="4" spans="1:8" ht="12.75">
      <c r="A4" s="1" t="s">
        <v>16</v>
      </c>
      <c r="B4" s="8" t="s">
        <v>2</v>
      </c>
      <c r="D4" s="3">
        <f>(C4*56)/(40)</f>
        <v>0</v>
      </c>
      <c r="E4" s="2">
        <f t="shared" si="0"/>
        <v>0</v>
      </c>
      <c r="F4">
        <f>40+16</f>
        <v>56</v>
      </c>
      <c r="G4" s="3">
        <f t="shared" si="1"/>
        <v>0</v>
      </c>
      <c r="H4" s="3">
        <f t="shared" si="2"/>
        <v>0</v>
      </c>
    </row>
    <row r="5" spans="1:8" ht="12.75">
      <c r="A5" s="1" t="s">
        <v>25</v>
      </c>
      <c r="B5" s="8" t="s">
        <v>3</v>
      </c>
      <c r="D5" s="3">
        <f>(C5*71)/(55)</f>
        <v>0</v>
      </c>
      <c r="E5" s="2">
        <f t="shared" si="0"/>
        <v>0</v>
      </c>
      <c r="F5">
        <f>55+16</f>
        <v>71</v>
      </c>
      <c r="G5" s="3">
        <f t="shared" si="1"/>
        <v>0</v>
      </c>
      <c r="H5" s="3">
        <f t="shared" si="2"/>
        <v>0</v>
      </c>
    </row>
    <row r="6" spans="1:8" ht="12.75">
      <c r="A6" s="1" t="s">
        <v>26</v>
      </c>
      <c r="B6" s="8" t="s">
        <v>27</v>
      </c>
      <c r="D6" s="3">
        <f>(C6*87)/(55)</f>
        <v>0</v>
      </c>
      <c r="E6" s="2">
        <f t="shared" si="0"/>
        <v>0</v>
      </c>
      <c r="F6">
        <v>87</v>
      </c>
      <c r="G6" s="3">
        <f t="shared" si="1"/>
        <v>0</v>
      </c>
      <c r="H6" s="3">
        <f t="shared" si="2"/>
        <v>0</v>
      </c>
    </row>
    <row r="7" spans="1:8" ht="12.75">
      <c r="A7" s="1" t="s">
        <v>20</v>
      </c>
      <c r="B7" s="8" t="s">
        <v>4</v>
      </c>
      <c r="C7">
        <v>23.6</v>
      </c>
      <c r="D7" s="3">
        <f>(C7*72)/(56)</f>
        <v>30.342857142857145</v>
      </c>
      <c r="E7" s="2">
        <f t="shared" si="0"/>
        <v>61.79732516453277</v>
      </c>
      <c r="F7">
        <f>56+16</f>
        <v>72</v>
      </c>
      <c r="G7" s="3">
        <f t="shared" si="1"/>
        <v>0.858296182840733</v>
      </c>
      <c r="H7" s="3">
        <f t="shared" si="2"/>
        <v>1</v>
      </c>
    </row>
    <row r="8" spans="1:8" ht="12.75">
      <c r="A8" s="1" t="s">
        <v>19</v>
      </c>
      <c r="B8" s="8" t="s">
        <v>9</v>
      </c>
      <c r="D8" s="3">
        <f>(C8*160)/(112)</f>
        <v>0</v>
      </c>
      <c r="E8" s="2">
        <f t="shared" si="0"/>
        <v>0</v>
      </c>
      <c r="F8">
        <f>2*27+3*16</f>
        <v>102</v>
      </c>
      <c r="G8" s="3">
        <f t="shared" si="1"/>
        <v>0</v>
      </c>
      <c r="H8" s="3">
        <f t="shared" si="2"/>
        <v>0</v>
      </c>
    </row>
    <row r="9" spans="1:8" ht="12.75">
      <c r="A9" s="1" t="s">
        <v>17</v>
      </c>
      <c r="B9" s="8" t="s">
        <v>5</v>
      </c>
      <c r="D9" s="3">
        <f>(C9*102)/(54)</f>
        <v>0</v>
      </c>
      <c r="E9" s="2">
        <f t="shared" si="0"/>
        <v>0</v>
      </c>
      <c r="F9">
        <v>142</v>
      </c>
      <c r="G9" s="3">
        <f t="shared" si="1"/>
        <v>0</v>
      </c>
      <c r="H9" s="3">
        <f t="shared" si="2"/>
        <v>0</v>
      </c>
    </row>
    <row r="10" spans="1:8" ht="12.75">
      <c r="A10" s="1" t="s">
        <v>18</v>
      </c>
      <c r="B10" s="8" t="s">
        <v>6</v>
      </c>
      <c r="D10" s="3">
        <f>(C10*(62+5*16))/(62)</f>
        <v>0</v>
      </c>
      <c r="E10" s="2">
        <f t="shared" si="0"/>
        <v>0</v>
      </c>
      <c r="F10">
        <f>2*56+3*16</f>
        <v>160</v>
      </c>
      <c r="G10" s="3">
        <f t="shared" si="1"/>
        <v>0</v>
      </c>
      <c r="H10" s="3">
        <f t="shared" si="2"/>
        <v>0</v>
      </c>
    </row>
    <row r="11" spans="1:8" ht="12.75">
      <c r="A11" s="1" t="s">
        <v>21</v>
      </c>
      <c r="B11" s="8" t="s">
        <v>10</v>
      </c>
      <c r="D11" s="3">
        <f>(C11*61.979)/(22.98977*2)</f>
        <v>0</v>
      </c>
      <c r="E11" s="2">
        <f t="shared" si="0"/>
        <v>0</v>
      </c>
      <c r="F11">
        <f>2*23+16</f>
        <v>62</v>
      </c>
      <c r="G11" s="3">
        <f t="shared" si="1"/>
        <v>0</v>
      </c>
      <c r="H11" s="3">
        <f t="shared" si="2"/>
        <v>0</v>
      </c>
    </row>
    <row r="12" spans="1:8" ht="12.75">
      <c r="A12" s="1" t="s">
        <v>22</v>
      </c>
      <c r="B12" s="8" t="s">
        <v>11</v>
      </c>
      <c r="D12" s="3">
        <f>(C12*94.196)/(39.0983*2)</f>
        <v>0</v>
      </c>
      <c r="E12" s="2">
        <f t="shared" si="0"/>
        <v>0</v>
      </c>
      <c r="F12">
        <f>2*39+16</f>
        <v>94</v>
      </c>
      <c r="G12" s="3">
        <f t="shared" si="1"/>
        <v>0</v>
      </c>
      <c r="H12" s="3">
        <f t="shared" si="2"/>
        <v>0</v>
      </c>
    </row>
    <row r="13" spans="1:8" ht="12.75">
      <c r="A13" s="1" t="s">
        <v>31</v>
      </c>
      <c r="B13" s="8" t="s">
        <v>32</v>
      </c>
      <c r="C13">
        <v>14.09</v>
      </c>
      <c r="D13" s="3">
        <f>(C13*81.394)/(65.39)</f>
        <v>17.538483866034564</v>
      </c>
      <c r="E13" s="2">
        <f t="shared" si="0"/>
        <v>35.71949026617584</v>
      </c>
      <c r="F13">
        <v>81.394</v>
      </c>
      <c r="G13" s="3">
        <f t="shared" si="1"/>
        <v>0.43884672415873205</v>
      </c>
      <c r="H13">
        <f t="shared" si="2"/>
        <v>0.5112998670298936</v>
      </c>
    </row>
    <row r="14" spans="1:8" ht="12.75">
      <c r="A14" s="1" t="s">
        <v>33</v>
      </c>
      <c r="B14" s="8" t="s">
        <v>34</v>
      </c>
      <c r="C14">
        <v>0.95</v>
      </c>
      <c r="D14" s="3">
        <f>(C14*223.199)/(207.2)</f>
        <v>1.0233544884169885</v>
      </c>
      <c r="E14" s="2">
        <f t="shared" si="0"/>
        <v>2.08419957888428</v>
      </c>
      <c r="F14">
        <v>233.199</v>
      </c>
      <c r="G14" s="3">
        <f t="shared" si="1"/>
        <v>0.008937429315238402</v>
      </c>
      <c r="H14">
        <f t="shared" si="2"/>
        <v>0.010412989704390713</v>
      </c>
    </row>
    <row r="15" spans="1:7" ht="12.75">
      <c r="A15" s="1" t="s">
        <v>35</v>
      </c>
      <c r="B15" s="8" t="s">
        <v>36</v>
      </c>
      <c r="C15">
        <v>0.174</v>
      </c>
      <c r="D15" s="3">
        <f>(C15*143.091)/(2*63.546)</f>
        <v>0.19590402228307052</v>
      </c>
      <c r="E15" s="2">
        <f t="shared" si="0"/>
        <v>0.39898499040709734</v>
      </c>
      <c r="F15">
        <v>143.091</v>
      </c>
      <c r="G15" s="3">
        <f t="shared" si="1"/>
        <v>0.0027883304359260703</v>
      </c>
    </row>
    <row r="16" spans="1:4" ht="12.75">
      <c r="A16" s="1"/>
      <c r="B16" s="8"/>
      <c r="D16" s="3"/>
    </row>
    <row r="17" spans="1:4" ht="12.75">
      <c r="A17" s="1"/>
      <c r="B17" s="8"/>
      <c r="D17" s="3"/>
    </row>
    <row r="18" spans="1:4" ht="12.75">
      <c r="A18" s="1"/>
      <c r="B18" s="8"/>
      <c r="D18" s="3"/>
    </row>
    <row r="19" spans="1:4" ht="12.75">
      <c r="A19" s="1"/>
      <c r="B19" s="8"/>
      <c r="D19" s="3"/>
    </row>
    <row r="20" spans="1:4" ht="12.75">
      <c r="A20" s="1"/>
      <c r="B20" s="8"/>
      <c r="D20" s="3"/>
    </row>
    <row r="21" spans="1:4" ht="12.75">
      <c r="A21" s="1"/>
      <c r="B21" s="8"/>
      <c r="D21" s="3"/>
    </row>
    <row r="22" ht="12.75">
      <c r="H22">
        <f t="shared" si="2"/>
        <v>0</v>
      </c>
    </row>
    <row r="23" spans="1:8" ht="12.75">
      <c r="A23" s="1" t="s">
        <v>30</v>
      </c>
      <c r="D23" s="4">
        <f>SUM(D2:D15)</f>
        <v>49.100599519591775</v>
      </c>
      <c r="E23" s="9">
        <f>SUM(E2:E15)</f>
        <v>100</v>
      </c>
      <c r="F23" s="1"/>
      <c r="G23" s="1">
        <f>SUM(G2:G12)</f>
        <v>0.858296182840733</v>
      </c>
      <c r="H23" s="6">
        <f>SUM(H2:H12)</f>
        <v>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flavione</dc:creator>
  <cp:keywords/>
  <dc:description/>
  <cp:lastModifiedBy>BENEDUCE</cp:lastModifiedBy>
  <dcterms:created xsi:type="dcterms:W3CDTF">2008-10-30T17:16:37Z</dcterms:created>
  <dcterms:modified xsi:type="dcterms:W3CDTF">2016-03-07T14:25:46Z</dcterms:modified>
  <cp:category/>
  <cp:version/>
  <cp:contentType/>
  <cp:contentStatus/>
</cp:coreProperties>
</file>