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745" windowHeight="8955" firstSheet="2" activeTab="5"/>
  </bookViews>
  <sheets>
    <sheet name="Sensitivity Report 9" sheetId="1" r:id="rId1"/>
    <sheet name="Port. Example " sheetId="2" r:id="rId2"/>
    <sheet name="Sensitivity Report 13" sheetId="3" r:id="rId3"/>
    <sheet name="Sensitivity Report 1" sheetId="4" r:id="rId4"/>
    <sheet name="Plan1" sheetId="5" r:id="rId5"/>
    <sheet name="Port. Ex with Data" sheetId="6" r:id="rId6"/>
  </sheets>
  <externalReferences>
    <externalReference r:id="rId9"/>
  </externalReferences>
  <definedNames>
    <definedName name="Capital_Avail.">'[1]Protrac Capital'!$H$8:$H$12</definedName>
    <definedName name="Capital_Req.">'[1]Protrac Capital'!$G$8:$G$12</definedName>
    <definedName name="Decision">'[1]Protrac Capital'!$C$5:$F$5</definedName>
    <definedName name="sencount" hidden="1">13</definedName>
    <definedName name="sencount1" hidden="1">17</definedName>
    <definedName name="solver_adj" localSheetId="4" hidden="1">'Plan1'!$C$19:$E$19</definedName>
    <definedName name="solver_adj" localSheetId="5" hidden="1">'Port. Ex with Data'!$C$19:$E$19</definedName>
    <definedName name="solver_adj" localSheetId="1" hidden="1">'Port. Example '!$C$3:$D$3</definedName>
    <definedName name="solver_cvg" localSheetId="4" hidden="1">0.0001</definedName>
    <definedName name="solver_cvg" localSheetId="5" hidden="1">0.001</definedName>
    <definedName name="solver_cvg" localSheetId="1" hidden="1">0.001</definedName>
    <definedName name="solver_drv" localSheetId="4" hidden="1">1</definedName>
    <definedName name="solver_drv" localSheetId="5" hidden="1">1</definedName>
    <definedName name="solver_drv" localSheetId="1" hidden="1">1</definedName>
    <definedName name="solver_eng" localSheetId="5" hidden="1">1</definedName>
    <definedName name="solver_eng" localSheetId="1" hidden="1">1</definedName>
    <definedName name="solver_est" localSheetId="4" hidden="1">1</definedName>
    <definedName name="solver_est" localSheetId="5" hidden="1">1</definedName>
    <definedName name="solver_est" localSheetId="1" hidden="1">1</definedName>
    <definedName name="solver_ibd" localSheetId="5" hidden="1">2</definedName>
    <definedName name="solver_ibd" localSheetId="1" hidden="1">2</definedName>
    <definedName name="solver_itr" localSheetId="4" hidden="1">100</definedName>
    <definedName name="solver_itr" localSheetId="5" hidden="1">100</definedName>
    <definedName name="solver_itr" localSheetId="1" hidden="1">100</definedName>
    <definedName name="solver_lhs1" localSheetId="4" hidden="1">'Plan1'!$C$19:$E$19</definedName>
    <definedName name="solver_lhs1" localSheetId="5" hidden="1">'Port. Ex with Data'!$C$19:$E$19</definedName>
    <definedName name="solver_lhs1" localSheetId="1" hidden="1">'Port. Example '!$E$5</definedName>
    <definedName name="solver_lhs2" localSheetId="4" hidden="1">'Plan1'!$F$21</definedName>
    <definedName name="solver_lhs2" localSheetId="5" hidden="1">'Port. Ex with Data'!$F$19</definedName>
    <definedName name="solver_lhs2" localSheetId="1" hidden="1">'Port. Example '!$C$3:$D$3</definedName>
    <definedName name="solver_lhs3" localSheetId="4" hidden="1">'Plan1'!$F$19</definedName>
    <definedName name="solver_lhs3" localSheetId="5" hidden="1">'Port. Ex with Data'!$F$21</definedName>
    <definedName name="solver_lhs3" localSheetId="1" hidden="1">'Port. Example '!$E$3</definedName>
    <definedName name="solver_lhs4" localSheetId="5" hidden="1">'Port. Ex with Data'!$C$19:$E$19</definedName>
    <definedName name="solver_lhs4" localSheetId="1" hidden="1">'Port. Example '!$C$3:$D$3</definedName>
    <definedName name="solver_lin" localSheetId="4" hidden="1">2</definedName>
    <definedName name="solver_lin" localSheetId="5" hidden="1">2</definedName>
    <definedName name="solver_lin" localSheetId="1" hidden="1">2</definedName>
    <definedName name="solver_lva" localSheetId="5" hidden="1">2</definedName>
    <definedName name="solver_lva" localSheetId="1" hidden="1">2</definedName>
    <definedName name="solver_mip" localSheetId="5" hidden="1">5000</definedName>
    <definedName name="solver_mip" localSheetId="1" hidden="1">5000</definedName>
    <definedName name="solver_mni" localSheetId="5" hidden="1">30</definedName>
    <definedName name="solver_mni" localSheetId="1" hidden="1">30</definedName>
    <definedName name="solver_mrt" localSheetId="5" hidden="1">0.075</definedName>
    <definedName name="solver_mrt" localSheetId="1" hidden="1">0.075</definedName>
    <definedName name="solver_neg" localSheetId="4" hidden="1">1</definedName>
    <definedName name="solver_neg" localSheetId="5" hidden="1">1</definedName>
    <definedName name="solver_neg" localSheetId="1" hidden="1">1</definedName>
    <definedName name="solver_nod" localSheetId="5" hidden="1">5000</definedName>
    <definedName name="solver_nod" localSheetId="1" hidden="1">5000</definedName>
    <definedName name="solver_num" localSheetId="4" hidden="1">3</definedName>
    <definedName name="solver_num" localSheetId="5" hidden="1">3</definedName>
    <definedName name="solver_num" localSheetId="1" hidden="1">3</definedName>
    <definedName name="solver_nwt" localSheetId="4" hidden="1">1</definedName>
    <definedName name="solver_nwt" localSheetId="5" hidden="1">1</definedName>
    <definedName name="solver_nwt" localSheetId="1" hidden="1">1</definedName>
    <definedName name="solver_ofx" localSheetId="5" hidden="1">2</definedName>
    <definedName name="solver_ofx" localSheetId="1" hidden="1">2</definedName>
    <definedName name="solver_opt" localSheetId="4" hidden="1">'Plan1'!$G$19</definedName>
    <definedName name="solver_opt" localSheetId="5" hidden="1">'Port. Ex with Data'!$G$19</definedName>
    <definedName name="solver_opt" localSheetId="1" hidden="1">'Port. Example '!$F$8</definedName>
    <definedName name="solver_piv" localSheetId="5" hidden="1">0.000001</definedName>
    <definedName name="solver_piv" localSheetId="1" hidden="1">0.000001</definedName>
    <definedName name="solver_pre" localSheetId="4" hidden="1">0.000001</definedName>
    <definedName name="solver_pre" localSheetId="5" hidden="1">0.000001</definedName>
    <definedName name="solver_pre" localSheetId="1" hidden="1">0.000001</definedName>
    <definedName name="solver_pro" localSheetId="5" hidden="1">2</definedName>
    <definedName name="solver_pro" localSheetId="1" hidden="1">2</definedName>
    <definedName name="solver_rbv" localSheetId="5" hidden="1">1</definedName>
    <definedName name="solver_rbv" localSheetId="1" hidden="1">1</definedName>
    <definedName name="solver_red" localSheetId="5" hidden="1">0.000001</definedName>
    <definedName name="solver_red" localSheetId="1" hidden="1">0.000001</definedName>
    <definedName name="solver_rel1" localSheetId="4" hidden="1">1</definedName>
    <definedName name="solver_rel1" localSheetId="5" hidden="1">1</definedName>
    <definedName name="solver_rel1" localSheetId="1" hidden="1">3</definedName>
    <definedName name="solver_rel2" localSheetId="4" hidden="1">3</definedName>
    <definedName name="solver_rel2" localSheetId="5" hidden="1">2</definedName>
    <definedName name="solver_rel2" localSheetId="1" hidden="1">1</definedName>
    <definedName name="solver_rel3" localSheetId="4" hidden="1">2</definedName>
    <definedName name="solver_rel3" localSheetId="5" hidden="1">3</definedName>
    <definedName name="solver_rel3" localSheetId="1" hidden="1">2</definedName>
    <definedName name="solver_rel4" localSheetId="5" hidden="1">3</definedName>
    <definedName name="solver_rel4" localSheetId="1" hidden="1">3</definedName>
    <definedName name="solver_reo" localSheetId="5" hidden="1">2</definedName>
    <definedName name="solver_reo" localSheetId="1" hidden="1">2</definedName>
    <definedName name="solver_rep" localSheetId="5" hidden="1">2</definedName>
    <definedName name="solver_rep" localSheetId="1" hidden="1">2</definedName>
    <definedName name="solver_rhs1" localSheetId="4" hidden="1">'Plan1'!$C$20:$E$20</definedName>
    <definedName name="solver_rhs1" localSheetId="5" hidden="1">'Port. Ex with Data'!$C$20:$E$20</definedName>
    <definedName name="solver_rhs1" localSheetId="1" hidden="1">'Port. Example '!$F$5</definedName>
    <definedName name="solver_rhs2" localSheetId="4" hidden="1">'Plan1'!$G$21</definedName>
    <definedName name="solver_rhs2" localSheetId="5" hidden="1">'Port. Ex with Data'!$F$20</definedName>
    <definedName name="solver_rhs2" localSheetId="1" hidden="1">'Port. Example '!$C$4:$D$4</definedName>
    <definedName name="solver_rhs3" localSheetId="4" hidden="1">1</definedName>
    <definedName name="solver_rhs3" localSheetId="5" hidden="1">'Port. Ex with Data'!$G$21</definedName>
    <definedName name="solver_rhs3" localSheetId="1" hidden="1">'Port. Example '!$E$4</definedName>
    <definedName name="solver_rhs4" localSheetId="5" hidden="1">0</definedName>
    <definedName name="solver_rhs4" localSheetId="1" hidden="1">0</definedName>
    <definedName name="solver_rlx" localSheetId="5" hidden="1">2</definedName>
    <definedName name="solver_rlx" localSheetId="1" hidden="1">2</definedName>
    <definedName name="solver_scl" localSheetId="4" hidden="1">2</definedName>
    <definedName name="solver_scl" localSheetId="5" hidden="1">2</definedName>
    <definedName name="solver_scl" localSheetId="1" hidden="1">2</definedName>
    <definedName name="solver_sho" localSheetId="4" hidden="1">2</definedName>
    <definedName name="solver_sho" localSheetId="5" hidden="1">2</definedName>
    <definedName name="solver_sho" localSheetId="1" hidden="1">2</definedName>
    <definedName name="solver_ssz" localSheetId="5" hidden="1">100</definedName>
    <definedName name="solver_ssz" localSheetId="1" hidden="1">100</definedName>
    <definedName name="solver_std" localSheetId="5" hidden="1">1</definedName>
    <definedName name="solver_tim" localSheetId="4" hidden="1">100</definedName>
    <definedName name="solver_tim" localSheetId="5" hidden="1">100</definedName>
    <definedName name="solver_tim" localSheetId="1" hidden="1">100</definedName>
    <definedName name="solver_tol" localSheetId="4" hidden="1">0.05</definedName>
    <definedName name="solver_tol" localSheetId="5" hidden="1">0.05</definedName>
    <definedName name="solver_tol" localSheetId="1" hidden="1">0.05</definedName>
    <definedName name="solver_typ" localSheetId="4" hidden="1">2</definedName>
    <definedName name="solver_typ" localSheetId="5" hidden="1">2</definedName>
    <definedName name="solver_typ" localSheetId="1" hidden="1">2</definedName>
    <definedName name="solver_val" localSheetId="4" hidden="1">0</definedName>
    <definedName name="solver_val" localSheetId="5" hidden="1">0</definedName>
    <definedName name="solver_val" localSheetId="1" hidden="1">0</definedName>
    <definedName name="solver_ver" localSheetId="5" hidden="1">2</definedName>
    <definedName name="Total_PV">'[1]Protrac Capital'!$G$6</definedName>
  </definedNames>
  <calcPr fullCalcOnLoad="1"/>
</workbook>
</file>

<file path=xl/sharedStrings.xml><?xml version="1.0" encoding="utf-8"?>
<sst xmlns="http://schemas.openxmlformats.org/spreadsheetml/2006/main" count="155" uniqueCount="66">
  <si>
    <t>Microsoft Excel 8.0 Sensitivity Report</t>
  </si>
  <si>
    <t>Adjustable Cells</t>
  </si>
  <si>
    <t>Final</t>
  </si>
  <si>
    <t>Reduced</t>
  </si>
  <si>
    <t>Cell</t>
  </si>
  <si>
    <t>Name</t>
  </si>
  <si>
    <t>Value</t>
  </si>
  <si>
    <t>Gradient</t>
  </si>
  <si>
    <t>$C$3</t>
  </si>
  <si>
    <t>Decision: % in Stock Stock 1</t>
  </si>
  <si>
    <t>$D$3</t>
  </si>
  <si>
    <t>Decision: % in Stock Stock 2</t>
  </si>
  <si>
    <t>Constraints</t>
  </si>
  <si>
    <t>Lagrange</t>
  </si>
  <si>
    <t>Multiplier</t>
  </si>
  <si>
    <t>$E$5</t>
  </si>
  <si>
    <t>Expected Portfolio Return Total</t>
  </si>
  <si>
    <t>$E$3</t>
  </si>
  <si>
    <t>Decision: % in Stock Total</t>
  </si>
  <si>
    <t>Portfolio Model</t>
  </si>
  <si>
    <t>Stock 1</t>
  </si>
  <si>
    <t>Stock 2</t>
  </si>
  <si>
    <t>Total</t>
  </si>
  <si>
    <t>Decision: % in Stock</t>
  </si>
  <si>
    <t>Requirements</t>
  </si>
  <si>
    <t>Expected Portfolio Return</t>
  </si>
  <si>
    <t>Risk Measures</t>
  </si>
  <si>
    <t>Covariance</t>
  </si>
  <si>
    <t>Stock Variance/Covariance</t>
  </si>
  <si>
    <t>Port. Variance/Covariance</t>
  </si>
  <si>
    <t>$C$19</t>
  </si>
  <si>
    <t>Decision: Stock % AT&amp;T</t>
  </si>
  <si>
    <t>$D$19</t>
  </si>
  <si>
    <t>Decision: Stock % GM</t>
  </si>
  <si>
    <t>$E$19</t>
  </si>
  <si>
    <t>Decision: Stock % USS</t>
  </si>
  <si>
    <t>$F$21</t>
  </si>
  <si>
    <t>Expected Return Total</t>
  </si>
  <si>
    <t>$F$19</t>
  </si>
  <si>
    <t>Decision: Stock % Total</t>
  </si>
  <si>
    <t>AT&amp;T</t>
  </si>
  <si>
    <t>GM</t>
  </si>
  <si>
    <t>USS</t>
  </si>
  <si>
    <t>Year</t>
  </si>
  <si>
    <t>Actual Outcomes</t>
  </si>
  <si>
    <t>ATT</t>
  </si>
  <si>
    <t>Port Return</t>
  </si>
  <si>
    <t>Year 1</t>
  </si>
  <si>
    <t>Year 2</t>
  </si>
  <si>
    <t>Year 3</t>
  </si>
  <si>
    <t>Average Return</t>
  </si>
  <si>
    <t>Covariance Matrix</t>
  </si>
  <si>
    <t>Std Dev.</t>
  </si>
  <si>
    <t>-2 Std Dev.</t>
  </si>
  <si>
    <t>+2 Std Dev.</t>
  </si>
  <si>
    <t>Decision: Stock %</t>
  </si>
  <si>
    <t>Expected Return</t>
  </si>
  <si>
    <t xml:space="preserve">Variance </t>
  </si>
  <si>
    <t xml:space="preserve">Portfolio </t>
  </si>
  <si>
    <t>Microsoft Excel 9.0 Sensitivity Report</t>
  </si>
  <si>
    <t>Worksheet: [PortfolEx.XLS]Port. Ex with Data</t>
  </si>
  <si>
    <t>Alpargatas</t>
  </si>
  <si>
    <t>Nao Consolidado</t>
  </si>
  <si>
    <t>Lucro / Preco %</t>
  </si>
  <si>
    <t>Ambev</t>
  </si>
  <si>
    <t>Banespa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</si>
</sst>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000"/>
    <numFmt numFmtId="167" formatCode="0.00000"/>
    <numFmt numFmtId="168" formatCode="&quot;=&quot;0%"/>
    <numFmt numFmtId="169" formatCode="0.0%"/>
    <numFmt numFmtId="170" formatCode="&quot;&lt;=&quot;0%"/>
    <numFmt numFmtId="171" formatCode="&quot;&gt;=&quot;0%"/>
    <numFmt numFmtId="172" formatCode="0.000%"/>
    <numFmt numFmtId="173" formatCode="#,##0.0000"/>
    <numFmt numFmtId="174" formatCode="0.000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color indexed="18"/>
      <name val="MS Sans Serif"/>
      <family val="2"/>
    </font>
    <font>
      <u val="single"/>
      <sz val="10"/>
      <name val="MS Sans Serif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75"/>
      <color indexed="8"/>
      <name val="Arial"/>
      <family val="2"/>
    </font>
    <font>
      <sz val="10.25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23"/>
      </top>
      <bottom/>
    </border>
    <border>
      <left/>
      <right/>
      <top/>
      <bottom style="medium">
        <color indexed="23"/>
      </bottom>
    </border>
    <border>
      <left/>
      <right/>
      <top style="thin">
        <color indexed="23"/>
      </top>
      <bottom/>
    </border>
    <border>
      <left/>
      <right/>
      <top style="thin">
        <color indexed="23"/>
      </top>
      <bottom style="medium">
        <color indexed="2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3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10" fontId="0" fillId="0" borderId="13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9" fontId="0" fillId="0" borderId="13" xfId="0" applyNumberFormat="1" applyFill="1" applyBorder="1" applyAlignment="1">
      <alignment/>
    </xf>
    <xf numFmtId="164" fontId="0" fillId="0" borderId="13" xfId="5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66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0" fontId="0" fillId="0" borderId="14" xfId="49" applyNumberFormat="1" applyBorder="1" applyAlignment="1">
      <alignment horizontal="center"/>
    </xf>
    <xf numFmtId="10" fontId="0" fillId="0" borderId="15" xfId="49" applyNumberFormat="1" applyBorder="1" applyAlignment="1">
      <alignment horizontal="center"/>
    </xf>
    <xf numFmtId="9" fontId="0" fillId="0" borderId="0" xfId="49" applyNumberFormat="1" applyAlignment="1">
      <alignment horizontal="left"/>
    </xf>
    <xf numFmtId="170" fontId="0" fillId="0" borderId="0" xfId="0" applyNumberFormat="1" applyAlignment="1">
      <alignment horizontal="right"/>
    </xf>
    <xf numFmtId="168" fontId="0" fillId="0" borderId="0" xfId="49" applyNumberFormat="1" applyAlignment="1">
      <alignment horizontal="right"/>
    </xf>
    <xf numFmtId="9" fontId="0" fillId="0" borderId="0" xfId="0" applyNumberFormat="1" applyAlignment="1">
      <alignment horizontal="center"/>
    </xf>
    <xf numFmtId="172" fontId="0" fillId="0" borderId="0" xfId="49" applyNumberFormat="1" applyAlignment="1">
      <alignment horizontal="center"/>
    </xf>
    <xf numFmtId="171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172" fontId="0" fillId="0" borderId="0" xfId="49" applyNumberFormat="1" applyFont="1" applyAlignment="1">
      <alignment horizontal="left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35" borderId="16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51" applyNumberFormat="1" applyFill="1" applyBorder="1" applyAlignment="1">
      <alignment horizontal="center"/>
    </xf>
    <xf numFmtId="0" fontId="0" fillId="0" borderId="13" xfId="51" applyNumberFormat="1" applyFill="1" applyBorder="1" applyAlignment="1">
      <alignment horizontal="center"/>
    </xf>
    <xf numFmtId="9" fontId="0" fillId="0" borderId="12" xfId="0" applyNumberFormat="1" applyFill="1" applyBorder="1" applyAlignment="1">
      <alignment/>
    </xf>
    <xf numFmtId="166" fontId="0" fillId="0" borderId="12" xfId="51" applyNumberFormat="1" applyFill="1" applyBorder="1" applyAlignment="1">
      <alignment horizontal="center"/>
    </xf>
    <xf numFmtId="173" fontId="0" fillId="0" borderId="13" xfId="51" applyNumberForma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169" fontId="0" fillId="0" borderId="0" xfId="49" applyNumberFormat="1" applyAlignment="1">
      <alignment/>
    </xf>
    <xf numFmtId="169" fontId="0" fillId="0" borderId="17" xfId="49" applyNumberFormat="1" applyBorder="1" applyAlignment="1">
      <alignment/>
    </xf>
    <xf numFmtId="0" fontId="0" fillId="0" borderId="0" xfId="0" applyAlignment="1">
      <alignment horizontal="right" vertical="center"/>
    </xf>
    <xf numFmtId="10" fontId="0" fillId="0" borderId="0" xfId="49" applyNumberForma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right" wrapText="1"/>
    </xf>
    <xf numFmtId="166" fontId="0" fillId="0" borderId="20" xfId="0" applyNumberFormat="1" applyBorder="1" applyAlignment="1">
      <alignment horizontal="center" wrapText="1"/>
    </xf>
    <xf numFmtId="166" fontId="0" fillId="0" borderId="21" xfId="0" applyNumberFormat="1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166" fontId="0" fillId="0" borderId="22" xfId="0" applyNumberFormat="1" applyBorder="1" applyAlignment="1">
      <alignment horizontal="center" wrapText="1"/>
    </xf>
    <xf numFmtId="0" fontId="0" fillId="0" borderId="0" xfId="0" applyAlignment="1" quotePrefix="1">
      <alignment/>
    </xf>
    <xf numFmtId="10" fontId="0" fillId="0" borderId="23" xfId="49" applyNumberFormat="1" applyBorder="1" applyAlignment="1">
      <alignment horizontal="center"/>
    </xf>
    <xf numFmtId="10" fontId="0" fillId="0" borderId="15" xfId="49" applyNumberFormat="1" applyBorder="1" applyAlignment="1">
      <alignment horizontal="center" wrapText="1"/>
    </xf>
    <xf numFmtId="9" fontId="0" fillId="0" borderId="0" xfId="0" applyNumberFormat="1" applyAlignment="1">
      <alignment horizontal="left"/>
    </xf>
    <xf numFmtId="166" fontId="0" fillId="35" borderId="16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Continuous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6" fontId="0" fillId="0" borderId="12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65" fontId="0" fillId="0" borderId="0" xfId="49" applyNumberFormat="1" applyAlignment="1">
      <alignment/>
    </xf>
    <xf numFmtId="10" fontId="0" fillId="36" borderId="14" xfId="49" applyNumberFormat="1" applyFill="1" applyBorder="1" applyAlignment="1">
      <alignment horizontal="center"/>
    </xf>
    <xf numFmtId="10" fontId="0" fillId="36" borderId="23" xfId="49" applyNumberFormat="1" applyFill="1" applyBorder="1" applyAlignment="1">
      <alignment horizontal="center"/>
    </xf>
    <xf numFmtId="10" fontId="0" fillId="36" borderId="15" xfId="49" applyNumberFormat="1" applyFill="1" applyBorder="1" applyAlignment="1">
      <alignment horizontal="center" wrapText="1"/>
    </xf>
    <xf numFmtId="166" fontId="0" fillId="37" borderId="16" xfId="0" applyNumberForma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haded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Portfolio Efficient Frontier</a:t>
            </a:r>
          </a:p>
        </c:rich>
      </c:tx>
      <c:layout>
        <c:manualLayout>
          <c:xMode val="factor"/>
          <c:yMode val="factor"/>
          <c:x val="0.00225"/>
          <c:y val="0.110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875"/>
          <c:y val="0.004"/>
          <c:w val="0.887"/>
          <c:h val="0.921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'Port. Ex with Data'!$J$33:$J$43</c:f>
              <c:numCache>
                <c:ptCount val="1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</c:v>
                </c:pt>
                <c:pt idx="5">
                  <c:v>0.15</c:v>
                </c:pt>
                <c:pt idx="6">
                  <c:v>0.16</c:v>
                </c:pt>
                <c:pt idx="7">
                  <c:v>0.17</c:v>
                </c:pt>
                <c:pt idx="8">
                  <c:v>0.18</c:v>
                </c:pt>
                <c:pt idx="9">
                  <c:v>0.19</c:v>
                </c:pt>
                <c:pt idx="10">
                  <c:v>0.2</c:v>
                </c:pt>
              </c:numCache>
            </c:numRef>
          </c:xVal>
          <c:yVal>
            <c:numRef>
              <c:f>'Port. Ex with Data'!$K$33:$K$43</c:f>
              <c:numCache>
                <c:ptCount val="11"/>
                <c:pt idx="0">
                  <c:v>0.013181705236056256</c:v>
                </c:pt>
                <c:pt idx="1">
                  <c:v>0.013181705236056256</c:v>
                </c:pt>
                <c:pt idx="2">
                  <c:v>0.013181705236056256</c:v>
                </c:pt>
                <c:pt idx="3">
                  <c:v>0.015041000074635588</c:v>
                </c:pt>
                <c:pt idx="4">
                  <c:v>0.01754775106161024</c:v>
                </c:pt>
                <c:pt idx="5">
                  <c:v>0.020545962143073006</c:v>
                </c:pt>
                <c:pt idx="6">
                  <c:v>0.024035633412975262</c:v>
                </c:pt>
                <c:pt idx="7">
                  <c:v>0.02801676487131679</c:v>
                </c:pt>
                <c:pt idx="8">
                  <c:v>0.03248935651809744</c:v>
                </c:pt>
                <c:pt idx="9">
                  <c:v>0.037453408353317175</c:v>
                </c:pt>
                <c:pt idx="10">
                  <c:v>0.042908920376975884</c:v>
                </c:pt>
              </c:numCache>
            </c:numRef>
          </c:yVal>
          <c:smooth val="1"/>
        </c:ser>
        <c:axId val="14450485"/>
        <c:axId val="62945502"/>
      </c:scatterChart>
      <c:valAx>
        <c:axId val="14450485"/>
        <c:scaling>
          <c:orientation val="minMax"/>
          <c:max val="0.2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Expected Portfolio Return, b</a:t>
                </a:r>
              </a:p>
            </c:rich>
          </c:tx>
          <c:layout>
            <c:manualLayout>
              <c:xMode val="factor"/>
              <c:yMode val="factor"/>
              <c:x val="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2945502"/>
        <c:crosses val="autoZero"/>
        <c:crossBetween val="midCat"/>
        <c:dispUnits/>
      </c:valAx>
      <c:valAx>
        <c:axId val="62945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Portfolio Variance, OV(b)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44504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Portfolio Efficient Frontier</a:t>
            </a:r>
          </a:p>
        </c:rich>
      </c:tx>
      <c:layout>
        <c:manualLayout>
          <c:xMode val="factor"/>
          <c:yMode val="factor"/>
          <c:x val="0.00275"/>
          <c:y val="0.110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05"/>
          <c:w val="0.90875"/>
          <c:h val="0.935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'Port. Ex with Data'!$J$33:$J$43</c:f>
              <c:numCache/>
            </c:numRef>
          </c:xVal>
          <c:yVal>
            <c:numRef>
              <c:f>'Port. Ex with Data'!$K$33:$K$43</c:f>
              <c:numCache/>
            </c:numRef>
          </c:yVal>
          <c:smooth val="1"/>
        </c:ser>
        <c:axId val="29638607"/>
        <c:axId val="65420872"/>
      </c:scatterChart>
      <c:valAx>
        <c:axId val="29638607"/>
        <c:scaling>
          <c:orientation val="minMax"/>
          <c:max val="0.2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Expected Portfolio Return, b</a:t>
                </a:r>
              </a:p>
            </c:rich>
          </c:tx>
          <c:layout>
            <c:manualLayout>
              <c:xMode val="factor"/>
              <c:yMode val="factor"/>
              <c:x val="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20872"/>
        <c:crosses val="autoZero"/>
        <c:crossBetween val="midCat"/>
        <c:dispUnits/>
      </c:valAx>
      <c:valAx>
        <c:axId val="65420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Portfolio Variance, OV(b)</a:t>
                </a:r>
              </a:p>
            </c:rich>
          </c:tx>
          <c:layout>
            <c:manualLayout>
              <c:xMode val="factor"/>
              <c:yMode val="factor"/>
              <c:x val="0.00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386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22</xdr:row>
      <xdr:rowOff>104775</xdr:rowOff>
    </xdr:from>
    <xdr:to>
      <xdr:col>7</xdr:col>
      <xdr:colOff>9525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323850" y="3676650"/>
        <a:ext cx="44577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22</xdr:row>
      <xdr:rowOff>104775</xdr:rowOff>
    </xdr:from>
    <xdr:to>
      <xdr:col>7</xdr:col>
      <xdr:colOff>9525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323850" y="3676650"/>
        <a:ext cx="36290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mattos\Configura&#231;&#245;es%20locais\Temporary%20Internet%20Files\Content.IE5\A1U5KNYP\Chapt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rac Capital"/>
      <sheetName val="Steco Model"/>
    </sheetNames>
    <sheetDataSet>
      <sheetData sheetId="0">
        <row r="5">
          <cell r="C5">
            <v>0.9999999999930264</v>
          </cell>
          <cell r="D5">
            <v>1</v>
          </cell>
          <cell r="E5">
            <v>0.9999999999987124</v>
          </cell>
          <cell r="F5">
            <v>0</v>
          </cell>
        </row>
        <row r="6">
          <cell r="G6">
            <v>1899.9999999961806</v>
          </cell>
        </row>
        <row r="8">
          <cell r="G8">
            <v>499.9999999991739</v>
          </cell>
          <cell r="H8">
            <v>500</v>
          </cell>
        </row>
        <row r="9">
          <cell r="G9">
            <v>449.9999999993938</v>
          </cell>
          <cell r="H9">
            <v>450</v>
          </cell>
        </row>
        <row r="10">
          <cell r="G10">
            <v>569.9999999982576</v>
          </cell>
          <cell r="H10">
            <v>700</v>
          </cell>
        </row>
        <row r="11">
          <cell r="G11">
            <v>399.99999999904514</v>
          </cell>
          <cell r="H11">
            <v>400</v>
          </cell>
        </row>
        <row r="12">
          <cell r="G12">
            <v>199.99999999987125</v>
          </cell>
          <cell r="H12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C22" sqref="C22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26.57421875" style="0" bestFit="1" customWidth="1"/>
    <col min="4" max="4" width="7.140625" style="0" bestFit="1" customWidth="1"/>
    <col min="5" max="5" width="9.8515625" style="0" bestFit="1" customWidth="1"/>
  </cols>
  <sheetData>
    <row r="1" ht="12.75">
      <c r="A1" s="1" t="s">
        <v>0</v>
      </c>
    </row>
    <row r="2" ht="13.5" thickBot="1">
      <c r="A2" t="s">
        <v>1</v>
      </c>
    </row>
    <row r="3" spans="2:5" ht="12.75">
      <c r="B3" s="2"/>
      <c r="C3" s="2"/>
      <c r="D3" s="2" t="s">
        <v>2</v>
      </c>
      <c r="E3" s="2" t="s">
        <v>3</v>
      </c>
    </row>
    <row r="4" spans="2:5" ht="13.5" thickBot="1">
      <c r="B4" s="3" t="s">
        <v>4</v>
      </c>
      <c r="C4" s="3" t="s">
        <v>5</v>
      </c>
      <c r="D4" s="3" t="s">
        <v>6</v>
      </c>
      <c r="E4" s="3" t="s">
        <v>7</v>
      </c>
    </row>
    <row r="5" spans="2:5" ht="12.75">
      <c r="B5" s="4" t="s">
        <v>8</v>
      </c>
      <c r="C5" s="4" t="s">
        <v>9</v>
      </c>
      <c r="D5" s="5">
        <v>0.36363672727272733</v>
      </c>
      <c r="E5" s="5">
        <v>0</v>
      </c>
    </row>
    <row r="6" spans="2:5" ht="13.5" thickBot="1">
      <c r="B6" s="6" t="s">
        <v>10</v>
      </c>
      <c r="C6" s="6" t="s">
        <v>11</v>
      </c>
      <c r="D6" s="7">
        <v>0.6363642727272726</v>
      </c>
      <c r="E6" s="7">
        <v>0</v>
      </c>
    </row>
    <row r="8" ht="13.5" thickBot="1">
      <c r="A8" t="s">
        <v>12</v>
      </c>
    </row>
    <row r="9" spans="2:5" ht="12.75">
      <c r="B9" s="2"/>
      <c r="C9" s="2"/>
      <c r="D9" s="2" t="s">
        <v>2</v>
      </c>
      <c r="E9" s="2" t="s">
        <v>13</v>
      </c>
    </row>
    <row r="10" spans="2:5" ht="13.5" thickBot="1">
      <c r="B10" s="3" t="s">
        <v>4</v>
      </c>
      <c r="C10" s="3" t="s">
        <v>5</v>
      </c>
      <c r="D10" s="3" t="s">
        <v>6</v>
      </c>
      <c r="E10" s="3" t="s">
        <v>14</v>
      </c>
    </row>
    <row r="11" spans="2:5" ht="12.75">
      <c r="B11" s="4" t="s">
        <v>15</v>
      </c>
      <c r="C11" s="4" t="s">
        <v>16</v>
      </c>
      <c r="D11" s="8">
        <v>0.03454548909090909</v>
      </c>
      <c r="E11" s="5">
        <v>0</v>
      </c>
    </row>
    <row r="12" spans="2:5" ht="13.5" thickBot="1">
      <c r="B12" s="6" t="s">
        <v>17</v>
      </c>
      <c r="C12" s="6" t="s">
        <v>18</v>
      </c>
      <c r="D12" s="9">
        <v>1.000001</v>
      </c>
      <c r="E12" s="10">
        <v>0.0909092128276825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2.28125" style="0" customWidth="1"/>
    <col min="2" max="2" width="22.57421875" style="0" bestFit="1" customWidth="1"/>
    <col min="3" max="4" width="7.140625" style="0" bestFit="1" customWidth="1"/>
    <col min="5" max="5" width="6.8515625" style="0" customWidth="1"/>
    <col min="6" max="6" width="7.421875" style="0" bestFit="1" customWidth="1"/>
    <col min="7" max="7" width="2.421875" style="0" customWidth="1"/>
    <col min="8" max="8" width="13.421875" style="0" customWidth="1"/>
  </cols>
  <sheetData>
    <row r="1" spans="1:7" ht="12.75">
      <c r="A1" s="11"/>
      <c r="B1" s="11"/>
      <c r="C1" s="11"/>
      <c r="D1" s="11"/>
      <c r="E1" s="11"/>
      <c r="F1" s="11"/>
      <c r="G1" s="11"/>
    </row>
    <row r="2" spans="1:7" ht="24" customHeight="1" thickBot="1">
      <c r="A2" s="11"/>
      <c r="B2" s="12" t="s">
        <v>19</v>
      </c>
      <c r="C2" s="13" t="s">
        <v>20</v>
      </c>
      <c r="D2" s="13" t="s">
        <v>21</v>
      </c>
      <c r="E2" s="14" t="s">
        <v>22</v>
      </c>
      <c r="F2" s="11"/>
      <c r="G2" s="11"/>
    </row>
    <row r="3" spans="1:7" ht="13.5" thickBot="1">
      <c r="A3" s="11"/>
      <c r="B3" s="15" t="s">
        <v>23</v>
      </c>
      <c r="C3" s="16">
        <v>0.36363672727272733</v>
      </c>
      <c r="D3" s="17">
        <v>0.6363642727272726</v>
      </c>
      <c r="E3" s="18">
        <f>SUM(C3:D3)</f>
        <v>1.000001</v>
      </c>
      <c r="F3" s="11"/>
      <c r="G3" s="11"/>
    </row>
    <row r="4" spans="1:7" ht="12.75">
      <c r="A4" s="11"/>
      <c r="B4" s="15" t="s">
        <v>24</v>
      </c>
      <c r="C4" s="19">
        <v>0.75</v>
      </c>
      <c r="D4" s="19">
        <v>0.9</v>
      </c>
      <c r="E4" s="20">
        <v>1</v>
      </c>
      <c r="F4" s="11"/>
      <c r="G4" s="11"/>
    </row>
    <row r="5" spans="1:7" ht="12.75">
      <c r="A5" s="11"/>
      <c r="B5" s="15" t="s">
        <v>25</v>
      </c>
      <c r="C5" s="21">
        <v>0.06</v>
      </c>
      <c r="D5" s="21">
        <v>0.02</v>
      </c>
      <c r="E5" s="22">
        <f>SUMPRODUCT($C$3:$D$3,C5:D5)</f>
        <v>0.03454548909090909</v>
      </c>
      <c r="F5" s="23">
        <v>0.03</v>
      </c>
      <c r="G5" s="11"/>
    </row>
    <row r="6" spans="1:7" ht="25.5">
      <c r="A6" s="11"/>
      <c r="B6" s="24" t="s">
        <v>26</v>
      </c>
      <c r="C6" s="13" t="s">
        <v>20</v>
      </c>
      <c r="D6" s="13" t="s">
        <v>21</v>
      </c>
      <c r="E6" s="25" t="s">
        <v>27</v>
      </c>
      <c r="F6" s="23"/>
      <c r="G6" s="11"/>
    </row>
    <row r="7" spans="1:7" ht="13.5" thickBot="1">
      <c r="A7" s="11"/>
      <c r="B7" s="26" t="s">
        <v>28</v>
      </c>
      <c r="C7" s="26">
        <v>0.09</v>
      </c>
      <c r="D7" s="26">
        <v>0.06</v>
      </c>
      <c r="E7" s="26">
        <v>0.02</v>
      </c>
      <c r="F7" s="14" t="s">
        <v>22</v>
      </c>
      <c r="G7" s="11"/>
    </row>
    <row r="8" spans="1:7" ht="13.5" thickBot="1">
      <c r="A8" s="11"/>
      <c r="B8" s="15" t="s">
        <v>29</v>
      </c>
      <c r="C8" s="27">
        <f>C7*C3^2</f>
        <v>0.011900850247945788</v>
      </c>
      <c r="D8" s="27">
        <f>D7*D3^2</f>
        <v>0.024297569256222635</v>
      </c>
      <c r="E8" s="27">
        <f>2*E7*C3*D3</f>
        <v>0.009256216859513387</v>
      </c>
      <c r="F8" s="28">
        <f>SUM(C8:E8)</f>
        <v>0.045454636363681813</v>
      </c>
      <c r="G8" s="11"/>
    </row>
    <row r="9" spans="1:7" ht="12.75">
      <c r="A9" s="11"/>
      <c r="B9" s="11"/>
      <c r="C9" s="11"/>
      <c r="D9" s="11"/>
      <c r="E9" s="11"/>
      <c r="F9" s="11"/>
      <c r="G9" s="11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21.28125" style="0" bestFit="1" customWidth="1"/>
    <col min="4" max="4" width="7.140625" style="0" bestFit="1" customWidth="1"/>
    <col min="5" max="5" width="9.8515625" style="0" bestFit="1" customWidth="1"/>
  </cols>
  <sheetData>
    <row r="1" ht="12.75">
      <c r="A1" s="1" t="s">
        <v>0</v>
      </c>
    </row>
    <row r="2" ht="13.5" thickBot="1">
      <c r="A2" t="s">
        <v>1</v>
      </c>
    </row>
    <row r="3" spans="2:5" s="29" customFormat="1" ht="12.75">
      <c r="B3" s="30"/>
      <c r="C3" s="30"/>
      <c r="D3" s="30" t="s">
        <v>2</v>
      </c>
      <c r="E3" s="30" t="s">
        <v>3</v>
      </c>
    </row>
    <row r="4" spans="2:5" s="29" customFormat="1" ht="13.5" thickBot="1">
      <c r="B4" s="31" t="s">
        <v>4</v>
      </c>
      <c r="C4" s="31" t="s">
        <v>5</v>
      </c>
      <c r="D4" s="31" t="s">
        <v>6</v>
      </c>
      <c r="E4" s="31" t="s">
        <v>7</v>
      </c>
    </row>
    <row r="5" spans="2:5" ht="12.75">
      <c r="B5" s="4" t="s">
        <v>30</v>
      </c>
      <c r="C5" s="4" t="s">
        <v>31</v>
      </c>
      <c r="D5" s="5">
        <v>0.5300930888744674</v>
      </c>
      <c r="E5" s="32">
        <v>0</v>
      </c>
    </row>
    <row r="6" spans="2:5" ht="12.75">
      <c r="B6" s="4" t="s">
        <v>32</v>
      </c>
      <c r="C6" s="4" t="s">
        <v>33</v>
      </c>
      <c r="D6" s="5">
        <v>0.3564108887046826</v>
      </c>
      <c r="E6" s="32">
        <v>0</v>
      </c>
    </row>
    <row r="7" spans="2:5" ht="13.5" thickBot="1">
      <c r="B7" s="6" t="s">
        <v>34</v>
      </c>
      <c r="C7" s="6" t="s">
        <v>35</v>
      </c>
      <c r="D7" s="7">
        <v>0.11349702242084991</v>
      </c>
      <c r="E7" s="33">
        <v>0</v>
      </c>
    </row>
    <row r="8" ht="13.5" thickBot="1">
      <c r="A8" t="s">
        <v>12</v>
      </c>
    </row>
    <row r="9" spans="2:5" s="29" customFormat="1" ht="12.75">
      <c r="B9" s="30"/>
      <c r="C9" s="30"/>
      <c r="D9" s="30" t="s">
        <v>2</v>
      </c>
      <c r="E9" s="30" t="s">
        <v>13</v>
      </c>
    </row>
    <row r="10" spans="2:5" s="29" customFormat="1" ht="13.5" thickBot="1">
      <c r="B10" s="31" t="s">
        <v>4</v>
      </c>
      <c r="C10" s="31" t="s">
        <v>5</v>
      </c>
      <c r="D10" s="31" t="s">
        <v>6</v>
      </c>
      <c r="E10" s="31" t="s">
        <v>14</v>
      </c>
    </row>
    <row r="11" spans="2:5" ht="12.75">
      <c r="B11" s="4" t="s">
        <v>36</v>
      </c>
      <c r="C11" s="4" t="s">
        <v>37</v>
      </c>
      <c r="D11" s="34">
        <v>0.15000009573002537</v>
      </c>
      <c r="E11" s="35">
        <v>0.32439310155080125</v>
      </c>
    </row>
    <row r="12" spans="2:5" ht="13.5" thickBot="1">
      <c r="B12" s="6" t="s">
        <v>38</v>
      </c>
      <c r="C12" s="6" t="s">
        <v>39</v>
      </c>
      <c r="D12" s="9">
        <v>1.000001</v>
      </c>
      <c r="E12" s="36">
        <v>-0.007567080150973446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selection activeCell="I35" sqref="I35"/>
    </sheetView>
  </sheetViews>
  <sheetFormatPr defaultColWidth="9.140625" defaultRowHeight="12.75" outlineLevelRow="1"/>
  <cols>
    <col min="1" max="1" width="2.28125" style="0" customWidth="1"/>
    <col min="2" max="2" width="6.421875" style="0" bestFit="1" customWidth="1"/>
    <col min="3" max="3" width="22.421875" style="0" bestFit="1" customWidth="1"/>
    <col min="4" max="4" width="7.140625" style="0" bestFit="1" customWidth="1"/>
    <col min="5" max="5" width="10.7109375" style="0" bestFit="1" customWidth="1"/>
  </cols>
  <sheetData>
    <row r="1" ht="12.75">
      <c r="A1" s="1" t="s">
        <v>59</v>
      </c>
    </row>
    <row r="2" ht="12.75" hidden="1" outlineLevel="1">
      <c r="A2" s="1" t="s">
        <v>60</v>
      </c>
    </row>
    <row r="3" ht="12.75" hidden="1" outlineLevel="1">
      <c r="A3" s="1"/>
    </row>
    <row r="4" ht="12.75" hidden="1" outlineLevel="1"/>
    <row r="5" ht="12.75" hidden="1" outlineLevel="1"/>
    <row r="6" ht="13.5" collapsed="1" thickBot="1">
      <c r="A6" t="s">
        <v>1</v>
      </c>
    </row>
    <row r="7" spans="2:5" ht="12.75">
      <c r="B7" s="57"/>
      <c r="C7" s="57"/>
      <c r="D7" s="57" t="s">
        <v>2</v>
      </c>
      <c r="E7" s="57" t="s">
        <v>3</v>
      </c>
    </row>
    <row r="8" spans="2:5" ht="13.5" thickBot="1">
      <c r="B8" s="58" t="s">
        <v>4</v>
      </c>
      <c r="C8" s="58" t="s">
        <v>5</v>
      </c>
      <c r="D8" s="58" t="s">
        <v>6</v>
      </c>
      <c r="E8" s="58" t="s">
        <v>7</v>
      </c>
    </row>
    <row r="9" spans="2:5" ht="12.75">
      <c r="B9" s="4" t="s">
        <v>30</v>
      </c>
      <c r="C9" s="4" t="s">
        <v>31</v>
      </c>
      <c r="D9" s="5">
        <v>0.5300930888744674</v>
      </c>
      <c r="E9" s="5">
        <v>0</v>
      </c>
    </row>
    <row r="10" spans="2:5" ht="12.75">
      <c r="B10" s="4" t="s">
        <v>32</v>
      </c>
      <c r="C10" s="4" t="s">
        <v>33</v>
      </c>
      <c r="D10" s="5">
        <v>0.3564108887046826</v>
      </c>
      <c r="E10" s="5">
        <v>0</v>
      </c>
    </row>
    <row r="11" spans="2:5" ht="13.5" thickBot="1">
      <c r="B11" s="6" t="s">
        <v>34</v>
      </c>
      <c r="C11" s="6" t="s">
        <v>35</v>
      </c>
      <c r="D11" s="7">
        <v>0.11349702242084991</v>
      </c>
      <c r="E11" s="7">
        <v>0</v>
      </c>
    </row>
    <row r="12" ht="12.75" hidden="1" outlineLevel="1"/>
    <row r="13" ht="13.5" collapsed="1" thickBot="1">
      <c r="A13" t="s">
        <v>12</v>
      </c>
    </row>
    <row r="14" spans="2:5" ht="12.75">
      <c r="B14" s="57"/>
      <c r="C14" s="57"/>
      <c r="D14" s="57" t="s">
        <v>2</v>
      </c>
      <c r="E14" s="57" t="s">
        <v>13</v>
      </c>
    </row>
    <row r="15" spans="2:5" ht="13.5" thickBot="1">
      <c r="B15" s="58" t="s">
        <v>4</v>
      </c>
      <c r="C15" s="58" t="s">
        <v>5</v>
      </c>
      <c r="D15" s="58" t="s">
        <v>6</v>
      </c>
      <c r="E15" s="58" t="s">
        <v>14</v>
      </c>
    </row>
    <row r="16" spans="2:5" ht="12.75">
      <c r="B16" s="4" t="s">
        <v>38</v>
      </c>
      <c r="C16" s="4" t="s">
        <v>39</v>
      </c>
      <c r="D16" s="34">
        <v>1.000001</v>
      </c>
      <c r="E16" s="59">
        <v>-0.007567119875671116</v>
      </c>
    </row>
    <row r="17" spans="2:5" ht="13.5" thickBot="1">
      <c r="B17" s="6" t="s">
        <v>36</v>
      </c>
      <c r="C17" s="6" t="s">
        <v>37</v>
      </c>
      <c r="D17" s="9">
        <v>0.15000009573002537</v>
      </c>
      <c r="E17" s="60">
        <v>0.3243936520232628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1"/>
  <sheetViews>
    <sheetView zoomScale="200" zoomScaleNormal="200" zoomScalePageLayoutView="0" workbookViewId="0" topLeftCell="A1">
      <selection activeCell="A10" sqref="A1:IV65536"/>
    </sheetView>
  </sheetViews>
  <sheetFormatPr defaultColWidth="9.140625" defaultRowHeight="12.75"/>
  <cols>
    <col min="1" max="1" width="1.421875" style="0" customWidth="1"/>
    <col min="2" max="2" width="15.7109375" style="0" customWidth="1"/>
    <col min="3" max="5" width="12.140625" style="0" customWidth="1"/>
    <col min="6" max="6" width="6.57421875" style="0" customWidth="1"/>
    <col min="7" max="7" width="11.421875" style="0" customWidth="1"/>
    <col min="8" max="8" width="1.7109375" style="0" customWidth="1"/>
    <col min="9" max="9" width="13.421875" style="0" customWidth="1"/>
    <col min="10" max="10" width="10.28125" style="0" bestFit="1" customWidth="1"/>
    <col min="11" max="11" width="14.8515625" style="0" customWidth="1"/>
    <col min="12" max="15" width="10.140625" style="0" bestFit="1" customWidth="1"/>
    <col min="16" max="16" width="13.140625" style="0" customWidth="1"/>
    <col min="17" max="17" width="12.421875" style="0" customWidth="1"/>
    <col min="18" max="18" width="11.421875" style="0" customWidth="1"/>
    <col min="19" max="19" width="12.00390625" style="0" customWidth="1"/>
    <col min="20" max="20" width="12.57421875" style="0" customWidth="1"/>
    <col min="21" max="21" width="13.421875" style="0" customWidth="1"/>
    <col min="22" max="22" width="11.421875" style="0" customWidth="1"/>
    <col min="23" max="23" width="11.57421875" style="0" customWidth="1"/>
    <col min="24" max="24" width="12.57421875" style="0" customWidth="1"/>
    <col min="25" max="25" width="11.28125" style="0" customWidth="1"/>
  </cols>
  <sheetData>
    <row r="1" spans="1:8" ht="12.75">
      <c r="A1" s="11"/>
      <c r="B1" s="56" t="s">
        <v>19</v>
      </c>
      <c r="C1" s="37" t="s">
        <v>64</v>
      </c>
      <c r="D1" s="37" t="s">
        <v>61</v>
      </c>
      <c r="E1" s="37" t="s">
        <v>65</v>
      </c>
      <c r="F1" s="37" t="s">
        <v>43</v>
      </c>
      <c r="G1" s="11"/>
      <c r="H1" s="11"/>
    </row>
    <row r="2" spans="1:8" ht="12.75">
      <c r="A2" s="11"/>
      <c r="B2" s="11"/>
      <c r="C2" s="38">
        <f>T30/100</f>
        <v>0.086</v>
      </c>
      <c r="D2" s="38">
        <f>U30/100</f>
        <v>0.122</v>
      </c>
      <c r="E2" s="38">
        <f>V30/100</f>
        <v>-0.23600000000000002</v>
      </c>
      <c r="F2" s="26">
        <v>1</v>
      </c>
      <c r="G2" s="11"/>
      <c r="H2" s="11"/>
    </row>
    <row r="3" spans="1:8" ht="12.75">
      <c r="A3" s="11"/>
      <c r="B3" s="11"/>
      <c r="C3" s="38">
        <f aca="true" t="shared" si="0" ref="C3:C13">T31/100</f>
        <v>0.073</v>
      </c>
      <c r="D3" s="38">
        <f aca="true" t="shared" si="1" ref="D3:D13">U31/100</f>
        <v>-0.184</v>
      </c>
      <c r="E3" s="38">
        <f aca="true" t="shared" si="2" ref="E3:E13">V31/100</f>
        <v>6.803</v>
      </c>
      <c r="F3" s="26">
        <v>2</v>
      </c>
      <c r="G3" s="11"/>
      <c r="H3" s="11"/>
    </row>
    <row r="4" spans="1:10" ht="12.75">
      <c r="A4" s="11"/>
      <c r="B4" s="11"/>
      <c r="C4" s="38">
        <f t="shared" si="0"/>
        <v>0.094</v>
      </c>
      <c r="D4" s="38">
        <f t="shared" si="1"/>
        <v>-1.169</v>
      </c>
      <c r="E4" s="38">
        <f t="shared" si="2"/>
        <v>1.196</v>
      </c>
      <c r="F4" s="26">
        <v>3</v>
      </c>
      <c r="G4" s="11"/>
      <c r="H4" s="11"/>
      <c r="J4" t="s">
        <v>44</v>
      </c>
    </row>
    <row r="5" spans="1:14" ht="12.75">
      <c r="A5" s="11"/>
      <c r="B5" s="11"/>
      <c r="C5" s="38">
        <f t="shared" si="0"/>
        <v>0.09</v>
      </c>
      <c r="D5" s="38">
        <f t="shared" si="1"/>
        <v>0.268</v>
      </c>
      <c r="E5" s="38">
        <f t="shared" si="2"/>
        <v>0.085</v>
      </c>
      <c r="F5" s="26">
        <v>4</v>
      </c>
      <c r="G5" s="11"/>
      <c r="H5" s="11"/>
      <c r="K5" t="s">
        <v>45</v>
      </c>
      <c r="L5" t="s">
        <v>41</v>
      </c>
      <c r="M5" t="s">
        <v>42</v>
      </c>
      <c r="N5" t="s">
        <v>46</v>
      </c>
    </row>
    <row r="6" spans="1:14" ht="12.75">
      <c r="A6" s="11"/>
      <c r="B6" s="11"/>
      <c r="C6" s="38">
        <f t="shared" si="0"/>
        <v>-0.054000000000000006</v>
      </c>
      <c r="D6" s="38">
        <f t="shared" si="1"/>
        <v>0.247</v>
      </c>
      <c r="E6" s="38">
        <f t="shared" si="2"/>
        <v>0.009000000000000001</v>
      </c>
      <c r="F6" s="26">
        <v>5</v>
      </c>
      <c r="G6" s="11"/>
      <c r="H6" s="11"/>
      <c r="J6" t="s">
        <v>47</v>
      </c>
      <c r="K6">
        <v>0.103</v>
      </c>
      <c r="L6">
        <v>0.512</v>
      </c>
      <c r="M6">
        <v>0.647</v>
      </c>
      <c r="N6" s="38">
        <f>SUMPRODUCT($C$19:$E$19,K6:M6)</f>
        <v>0.23366021890986577</v>
      </c>
    </row>
    <row r="7" spans="1:14" ht="12.75">
      <c r="A7" s="11"/>
      <c r="B7" s="11"/>
      <c r="C7" s="38">
        <f t="shared" si="0"/>
        <v>0.026000000000000002</v>
      </c>
      <c r="D7" s="38">
        <f t="shared" si="1"/>
        <v>0.27899999999999997</v>
      </c>
      <c r="E7" s="38">
        <f t="shared" si="2"/>
        <v>-0.9279999999999999</v>
      </c>
      <c r="F7" s="26">
        <v>6</v>
      </c>
      <c r="G7" s="11"/>
      <c r="H7" s="11"/>
      <c r="J7" t="s">
        <v>48</v>
      </c>
      <c r="K7">
        <v>0.039</v>
      </c>
      <c r="L7">
        <v>-0.05</v>
      </c>
      <c r="M7">
        <v>0.322</v>
      </c>
      <c r="N7" s="38">
        <f>SUMPRODUCT($C$19:$E$19,K7:M7)</f>
        <v>0.04918967129294263</v>
      </c>
    </row>
    <row r="8" spans="1:14" ht="12.75">
      <c r="A8" s="11"/>
      <c r="B8" s="11"/>
      <c r="C8" s="38">
        <f t="shared" si="0"/>
        <v>0.048</v>
      </c>
      <c r="D8" s="38">
        <f t="shared" si="1"/>
        <v>0.162</v>
      </c>
      <c r="E8" s="38">
        <f t="shared" si="2"/>
        <v>0.3</v>
      </c>
      <c r="F8" s="26">
        <v>7</v>
      </c>
      <c r="G8" s="11"/>
      <c r="H8" s="11"/>
      <c r="J8" t="s">
        <v>49</v>
      </c>
      <c r="K8">
        <v>0.03</v>
      </c>
      <c r="L8">
        <v>-0.2</v>
      </c>
      <c r="M8">
        <v>-0.266</v>
      </c>
      <c r="N8" s="38">
        <f>SUMPRODUCT($C$19:$E$19,K8:M8)</f>
        <v>-0.042522170946196675</v>
      </c>
    </row>
    <row r="9" spans="1:8" ht="12.75">
      <c r="A9" s="11"/>
      <c r="B9" s="11"/>
      <c r="C9" s="38">
        <f t="shared" si="0"/>
        <v>0.083</v>
      </c>
      <c r="D9" s="38">
        <f t="shared" si="1"/>
        <v>0.235</v>
      </c>
      <c r="E9" s="38">
        <f t="shared" si="2"/>
        <v>0.423</v>
      </c>
      <c r="F9" s="26">
        <v>8</v>
      </c>
      <c r="G9" s="11"/>
      <c r="H9" s="11"/>
    </row>
    <row r="10" spans="1:8" ht="12.75">
      <c r="A10" s="11"/>
      <c r="B10" s="11"/>
      <c r="C10" s="38">
        <f t="shared" si="0"/>
        <v>0.059000000000000004</v>
      </c>
      <c r="D10" s="38">
        <f t="shared" si="1"/>
        <v>0.22</v>
      </c>
      <c r="E10" s="38">
        <f t="shared" si="2"/>
        <v>0.2</v>
      </c>
      <c r="F10" s="26">
        <v>9</v>
      </c>
      <c r="G10" s="11"/>
      <c r="H10" s="11"/>
    </row>
    <row r="11" spans="1:8" ht="12.75">
      <c r="A11" s="11"/>
      <c r="B11" s="11"/>
      <c r="C11" s="38">
        <f t="shared" si="0"/>
        <v>0.016</v>
      </c>
      <c r="D11" s="38">
        <f t="shared" si="1"/>
        <v>0.142</v>
      </c>
      <c r="E11" s="38">
        <f t="shared" si="2"/>
        <v>0.16699999999999998</v>
      </c>
      <c r="F11" s="26">
        <v>10</v>
      </c>
      <c r="G11" s="11"/>
      <c r="H11" s="11"/>
    </row>
    <row r="12" spans="1:8" ht="12.75">
      <c r="A12" s="11"/>
      <c r="B12" s="11"/>
      <c r="C12" s="38">
        <f t="shared" si="0"/>
        <v>0.031</v>
      </c>
      <c r="D12" s="38">
        <f t="shared" si="1"/>
        <v>0.124</v>
      </c>
      <c r="E12" s="38">
        <f t="shared" si="2"/>
        <v>0.131</v>
      </c>
      <c r="F12" s="26">
        <v>11</v>
      </c>
      <c r="G12" s="11"/>
      <c r="H12" s="11"/>
    </row>
    <row r="13" spans="1:8" ht="12.75">
      <c r="A13" s="11"/>
      <c r="B13" s="11"/>
      <c r="C13" s="38">
        <f t="shared" si="0"/>
        <v>0.043</v>
      </c>
      <c r="D13" s="38">
        <f t="shared" si="1"/>
        <v>0.095</v>
      </c>
      <c r="E13" s="38">
        <f t="shared" si="2"/>
        <v>0.087</v>
      </c>
      <c r="F13" s="26">
        <v>12</v>
      </c>
      <c r="G13" s="11"/>
      <c r="H13" s="11"/>
    </row>
    <row r="14" spans="1:8" ht="12" customHeight="1">
      <c r="A14" s="11"/>
      <c r="B14" s="40" t="s">
        <v>50</v>
      </c>
      <c r="C14" s="41">
        <f>AVERAGE(C2:C13)</f>
        <v>0.04958333333333334</v>
      </c>
      <c r="D14" s="41">
        <f>AVERAGE(D2:D13)</f>
        <v>0.045083333333333316</v>
      </c>
      <c r="E14" s="41">
        <f>AVERAGE(E2:E13)</f>
        <v>0.6864166666666667</v>
      </c>
      <c r="F14" s="11"/>
      <c r="G14" s="11"/>
      <c r="H14" s="11"/>
    </row>
    <row r="15" spans="1:8" ht="13.5" thickBot="1">
      <c r="A15" s="11"/>
      <c r="B15" s="42" t="s">
        <v>51</v>
      </c>
      <c r="C15" s="37" t="s">
        <v>64</v>
      </c>
      <c r="D15" s="37" t="s">
        <v>61</v>
      </c>
      <c r="E15" s="37" t="s">
        <v>65</v>
      </c>
      <c r="F15" s="11"/>
      <c r="G15" s="11"/>
      <c r="H15" s="11"/>
    </row>
    <row r="16" spans="1:8" ht="12" customHeight="1" thickTop="1">
      <c r="A16" s="11"/>
      <c r="B16" s="37" t="s">
        <v>64</v>
      </c>
      <c r="C16" s="45">
        <f>COVAR(C2:C13,$C$2:$C$13)</f>
        <v>0.0016242430555555559</v>
      </c>
      <c r="D16" s="46">
        <f>COVAR(D2:D13,$C$2:$C$13)</f>
        <v>-0.005929381944444444</v>
      </c>
      <c r="E16" s="47">
        <f>COVAR(E2:E13,$C$2:$C$13)</f>
        <v>0.019595673611111107</v>
      </c>
      <c r="F16" s="11"/>
      <c r="G16" s="11"/>
      <c r="H16" s="11"/>
    </row>
    <row r="17" spans="1:8" ht="12.75">
      <c r="A17" s="11"/>
      <c r="B17" s="37" t="s">
        <v>61</v>
      </c>
      <c r="C17" s="48">
        <f>COVAR(C2:C13,$D$2:$D$13)</f>
        <v>-0.005929381944444444</v>
      </c>
      <c r="D17" s="47">
        <f>COVAR(D2:D13,$D$2:$D$13)</f>
        <v>0.1480015763888889</v>
      </c>
      <c r="E17" s="47">
        <f>COVAR(E2:E13,$D$2:$D$13)</f>
        <v>-0.25364170138888886</v>
      </c>
      <c r="F17" s="11"/>
      <c r="G17" s="55" t="s">
        <v>58</v>
      </c>
      <c r="H17" s="11"/>
    </row>
    <row r="18" spans="1:11" ht="13.5" thickBot="1">
      <c r="A18" s="11"/>
      <c r="B18" s="37" t="s">
        <v>65</v>
      </c>
      <c r="C18" s="48">
        <f>COVAR(C2:C13,$E$2:$E$13)</f>
        <v>0.019595673611111107</v>
      </c>
      <c r="D18" s="47">
        <f>COVAR(D2:D13,$E$2:$E$13)</f>
        <v>-0.25364170138888886</v>
      </c>
      <c r="E18" s="47">
        <f>COVAR(E2:E13,$E$2:$E$13)</f>
        <v>3.6119120763888883</v>
      </c>
      <c r="F18" s="14" t="s">
        <v>22</v>
      </c>
      <c r="G18" s="13" t="s">
        <v>57</v>
      </c>
      <c r="H18" s="11"/>
      <c r="I18" s="26" t="s">
        <v>52</v>
      </c>
      <c r="J18" s="49" t="s">
        <v>53</v>
      </c>
      <c r="K18" s="49" t="s">
        <v>54</v>
      </c>
    </row>
    <row r="19" spans="1:11" ht="13.5" thickBot="1">
      <c r="A19" s="11"/>
      <c r="B19" s="42" t="s">
        <v>55</v>
      </c>
      <c r="C19" s="66">
        <v>0.7122981682235173</v>
      </c>
      <c r="D19" s="67">
        <v>0.19147835241882283</v>
      </c>
      <c r="E19" s="68">
        <v>0.09622347935766024</v>
      </c>
      <c r="F19" s="52">
        <f>SUM(C19:E19)</f>
        <v>1.0000000000000004</v>
      </c>
      <c r="G19" s="69">
        <f>SUMPRODUCT(MMULT(C19:E19,C16:E18),C19:E19)</f>
        <v>0.03141515914734921</v>
      </c>
      <c r="H19" s="11"/>
      <c r="I19">
        <f>SQRT(G19)</f>
        <v>0.17724322031420328</v>
      </c>
      <c r="J19" s="38">
        <f>$F$21-2*$I$19</f>
        <v>-0.24448644077668796</v>
      </c>
      <c r="K19" s="38">
        <f>$F$21+2*$I$19</f>
        <v>0.46448644048012516</v>
      </c>
    </row>
    <row r="20" spans="1:8" ht="12.75">
      <c r="A20" s="11"/>
      <c r="B20" s="42" t="s">
        <v>24</v>
      </c>
      <c r="C20" s="19">
        <v>0.75</v>
      </c>
      <c r="D20" s="19">
        <v>0.75</v>
      </c>
      <c r="E20" s="19">
        <v>0.75</v>
      </c>
      <c r="F20" s="20">
        <v>1</v>
      </c>
      <c r="G20" s="11"/>
      <c r="H20" s="11"/>
    </row>
    <row r="21" spans="1:25" ht="12.75">
      <c r="A21" s="11"/>
      <c r="B21" s="42" t="s">
        <v>56</v>
      </c>
      <c r="C21" s="54">
        <f>C19*C14</f>
        <v>0.03531811750774941</v>
      </c>
      <c r="D21" s="54">
        <f>D19*D14</f>
        <v>0.008632482388215259</v>
      </c>
      <c r="E21" s="54">
        <f>E19*E14</f>
        <v>0.06604939995575394</v>
      </c>
      <c r="F21" s="63">
        <f>SUM(C21:E21)</f>
        <v>0.10999999985171861</v>
      </c>
      <c r="G21" s="23">
        <v>0.11</v>
      </c>
      <c r="H21" s="11"/>
      <c r="N21">
        <f aca="true" t="shared" si="3" ref="N21:W21">O21-1</f>
        <v>1</v>
      </c>
      <c r="O21">
        <f t="shared" si="3"/>
        <v>2</v>
      </c>
      <c r="P21">
        <f t="shared" si="3"/>
        <v>3</v>
      </c>
      <c r="Q21">
        <f t="shared" si="3"/>
        <v>4</v>
      </c>
      <c r="R21">
        <f t="shared" si="3"/>
        <v>5</v>
      </c>
      <c r="S21">
        <f t="shared" si="3"/>
        <v>6</v>
      </c>
      <c r="T21">
        <f t="shared" si="3"/>
        <v>7</v>
      </c>
      <c r="U21">
        <f t="shared" si="3"/>
        <v>8</v>
      </c>
      <c r="V21">
        <f t="shared" si="3"/>
        <v>9</v>
      </c>
      <c r="W21">
        <f t="shared" si="3"/>
        <v>10</v>
      </c>
      <c r="X21">
        <f>Y21-1</f>
        <v>11</v>
      </c>
      <c r="Y21">
        <v>12</v>
      </c>
    </row>
    <row r="22" spans="1:25" ht="12.75">
      <c r="A22" s="11"/>
      <c r="B22" s="11"/>
      <c r="C22" s="11"/>
      <c r="D22" s="11"/>
      <c r="E22" s="11"/>
      <c r="F22" s="11"/>
      <c r="G22" s="11"/>
      <c r="H22" s="11"/>
      <c r="K22" t="s">
        <v>62</v>
      </c>
      <c r="L22" s="64">
        <v>34334</v>
      </c>
      <c r="M22" s="64">
        <v>34699</v>
      </c>
      <c r="N22" s="64">
        <v>35064</v>
      </c>
      <c r="O22" s="64">
        <v>35430</v>
      </c>
      <c r="P22" s="64">
        <v>35795</v>
      </c>
      <c r="Q22" s="64">
        <v>36160</v>
      </c>
      <c r="R22" s="64">
        <v>36525</v>
      </c>
      <c r="S22" s="64">
        <v>36891</v>
      </c>
      <c r="T22" s="64">
        <v>37256</v>
      </c>
      <c r="U22" s="64">
        <v>37621</v>
      </c>
      <c r="V22" s="64">
        <v>37986</v>
      </c>
      <c r="W22" s="64">
        <v>38352</v>
      </c>
      <c r="X22" s="64">
        <v>38717</v>
      </c>
      <c r="Y22" s="64">
        <v>38945</v>
      </c>
    </row>
    <row r="23" spans="10:25" ht="12.75">
      <c r="J23" t="s">
        <v>64</v>
      </c>
      <c r="K23" t="s">
        <v>63</v>
      </c>
      <c r="L23">
        <v>6.2</v>
      </c>
      <c r="M23">
        <v>6</v>
      </c>
      <c r="N23">
        <v>8.6</v>
      </c>
      <c r="O23">
        <v>7.3</v>
      </c>
      <c r="P23">
        <v>9.4</v>
      </c>
      <c r="Q23">
        <v>9</v>
      </c>
      <c r="R23">
        <v>-5.4</v>
      </c>
      <c r="S23">
        <v>2.6</v>
      </c>
      <c r="T23">
        <v>4.8</v>
      </c>
      <c r="U23">
        <v>8.3</v>
      </c>
      <c r="V23">
        <v>5.9</v>
      </c>
      <c r="W23">
        <v>1.6</v>
      </c>
      <c r="X23">
        <v>3.1</v>
      </c>
      <c r="Y23">
        <v>4.3</v>
      </c>
    </row>
    <row r="24" spans="10:25" ht="12.75">
      <c r="J24" t="s">
        <v>61</v>
      </c>
      <c r="K24" t="s">
        <v>63</v>
      </c>
      <c r="L24">
        <v>6.4</v>
      </c>
      <c r="M24">
        <v>15.5</v>
      </c>
      <c r="N24">
        <v>12.2</v>
      </c>
      <c r="O24">
        <v>-18.4</v>
      </c>
      <c r="P24">
        <v>-116.9</v>
      </c>
      <c r="Q24">
        <v>26.8</v>
      </c>
      <c r="R24">
        <v>24.7</v>
      </c>
      <c r="S24">
        <v>27.9</v>
      </c>
      <c r="T24">
        <v>16.2</v>
      </c>
      <c r="U24">
        <v>23.5</v>
      </c>
      <c r="V24">
        <v>22</v>
      </c>
      <c r="W24">
        <v>14.2</v>
      </c>
      <c r="X24">
        <v>12.4</v>
      </c>
      <c r="Y24">
        <v>9.5</v>
      </c>
    </row>
    <row r="25" spans="10:25" ht="12.75">
      <c r="J25" t="s">
        <v>65</v>
      </c>
      <c r="K25" t="s">
        <v>63</v>
      </c>
      <c r="L25">
        <v>62</v>
      </c>
      <c r="M25">
        <v>-92.5</v>
      </c>
      <c r="N25">
        <v>-23.6</v>
      </c>
      <c r="O25">
        <v>680.3</v>
      </c>
      <c r="P25">
        <v>119.6</v>
      </c>
      <c r="Q25">
        <v>8.5</v>
      </c>
      <c r="R25">
        <v>0.9</v>
      </c>
      <c r="S25">
        <v>-92.8</v>
      </c>
      <c r="T25">
        <v>30</v>
      </c>
      <c r="U25">
        <v>42.3</v>
      </c>
      <c r="V25">
        <v>20</v>
      </c>
      <c r="W25">
        <v>16.7</v>
      </c>
      <c r="X25">
        <v>13.1</v>
      </c>
      <c r="Y25">
        <v>8.7</v>
      </c>
    </row>
    <row r="27" ht="12.75">
      <c r="K27" s="62">
        <f>G19</f>
        <v>0.03141515914734921</v>
      </c>
    </row>
    <row r="28" ht="12.75">
      <c r="K28" s="62">
        <v>0.013181705236056256</v>
      </c>
    </row>
    <row r="29" spans="10:11" ht="12.75">
      <c r="J29" s="61">
        <v>0.08</v>
      </c>
      <c r="K29" s="62">
        <v>0.013181705236056256</v>
      </c>
    </row>
    <row r="30" spans="10:22" ht="12.75">
      <c r="J30" s="61">
        <v>0.09</v>
      </c>
      <c r="K30" s="62">
        <v>0.013181705236056256</v>
      </c>
      <c r="T30" s="65">
        <v>8.6</v>
      </c>
      <c r="U30" s="65">
        <v>12.2</v>
      </c>
      <c r="V30" s="65">
        <v>-23.6</v>
      </c>
    </row>
    <row r="31" spans="10:22" ht="12.75">
      <c r="J31" s="61">
        <v>0.1</v>
      </c>
      <c r="K31" s="62">
        <v>0.013181705236056256</v>
      </c>
      <c r="T31">
        <v>7.3</v>
      </c>
      <c r="U31">
        <v>-18.4</v>
      </c>
      <c r="V31">
        <v>680.3</v>
      </c>
    </row>
    <row r="32" spans="10:22" ht="12.75">
      <c r="J32" s="61">
        <v>0.11</v>
      </c>
      <c r="K32" s="62">
        <v>0.013181705236056256</v>
      </c>
      <c r="T32">
        <v>9.4</v>
      </c>
      <c r="U32">
        <v>-116.9</v>
      </c>
      <c r="V32">
        <v>119.6</v>
      </c>
    </row>
    <row r="33" spans="10:22" ht="12.75">
      <c r="J33" s="61">
        <v>0.12</v>
      </c>
      <c r="K33" s="62">
        <v>0.015041000074635588</v>
      </c>
      <c r="T33">
        <v>9</v>
      </c>
      <c r="U33">
        <v>26.8</v>
      </c>
      <c r="V33">
        <v>8.5</v>
      </c>
    </row>
    <row r="34" spans="10:22" ht="12.75">
      <c r="J34" s="61">
        <v>0.13</v>
      </c>
      <c r="K34" s="62">
        <v>0.01754775106161024</v>
      </c>
      <c r="T34">
        <v>-5.4</v>
      </c>
      <c r="U34">
        <v>24.7</v>
      </c>
      <c r="V34">
        <v>0.9</v>
      </c>
    </row>
    <row r="35" spans="10:22" ht="12.75">
      <c r="J35" s="61">
        <v>0.14</v>
      </c>
      <c r="K35" s="62">
        <v>0.020545962143073006</v>
      </c>
      <c r="T35">
        <v>2.6</v>
      </c>
      <c r="U35">
        <v>27.9</v>
      </c>
      <c r="V35">
        <v>-92.8</v>
      </c>
    </row>
    <row r="36" spans="10:22" ht="12.75">
      <c r="J36" s="61">
        <v>0.15</v>
      </c>
      <c r="K36" s="62">
        <v>0.024035633412975262</v>
      </c>
      <c r="T36">
        <v>4.8</v>
      </c>
      <c r="U36">
        <v>16.2</v>
      </c>
      <c r="V36">
        <v>30</v>
      </c>
    </row>
    <row r="37" spans="10:22" ht="12.75">
      <c r="J37" s="61">
        <v>0.16</v>
      </c>
      <c r="K37" s="62">
        <v>0.02801676487131679</v>
      </c>
      <c r="T37">
        <v>8.3</v>
      </c>
      <c r="U37">
        <v>23.5</v>
      </c>
      <c r="V37">
        <v>42.3</v>
      </c>
    </row>
    <row r="38" spans="10:22" ht="12.75">
      <c r="J38" s="61">
        <v>0.17</v>
      </c>
      <c r="K38" s="62">
        <v>0.03248935651809744</v>
      </c>
      <c r="T38">
        <v>5.9</v>
      </c>
      <c r="U38">
        <v>22</v>
      </c>
      <c r="V38">
        <v>20</v>
      </c>
    </row>
    <row r="39" spans="10:22" ht="12.75">
      <c r="J39" s="61">
        <v>0.18</v>
      </c>
      <c r="K39" s="62">
        <v>0.037453408353317175</v>
      </c>
      <c r="T39">
        <v>1.6</v>
      </c>
      <c r="U39">
        <v>14.2</v>
      </c>
      <c r="V39">
        <v>16.7</v>
      </c>
    </row>
    <row r="40" spans="10:22" ht="12.75">
      <c r="J40" s="61">
        <v>0.19</v>
      </c>
      <c r="K40" s="62">
        <v>0.042908920376975884</v>
      </c>
      <c r="T40">
        <v>3.1</v>
      </c>
      <c r="U40">
        <v>12.4</v>
      </c>
      <c r="V40">
        <v>13.1</v>
      </c>
    </row>
    <row r="41" spans="10:22" ht="12.75">
      <c r="J41" s="61">
        <v>0.2</v>
      </c>
      <c r="T41">
        <v>4.3</v>
      </c>
      <c r="U41">
        <v>9.5</v>
      </c>
      <c r="V41">
        <v>8.7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1.421875" style="0" customWidth="1"/>
    <col min="2" max="2" width="15.7109375" style="0" customWidth="1"/>
    <col min="3" max="3" width="8.57421875" style="0" customWidth="1"/>
    <col min="4" max="5" width="7.7109375" style="0" bestFit="1" customWidth="1"/>
    <col min="6" max="6" width="6.57421875" style="0" customWidth="1"/>
    <col min="7" max="7" width="11.421875" style="0" customWidth="1"/>
    <col min="8" max="8" width="1.7109375" style="0" customWidth="1"/>
    <col min="9" max="9" width="13.421875" style="0" customWidth="1"/>
    <col min="10" max="10" width="10.140625" style="0" bestFit="1" customWidth="1"/>
    <col min="11" max="12" width="9.421875" style="0" bestFit="1" customWidth="1"/>
  </cols>
  <sheetData>
    <row r="1" spans="1:8" ht="12.75">
      <c r="A1" s="11"/>
      <c r="B1" s="56" t="s">
        <v>19</v>
      </c>
      <c r="C1" s="37" t="s">
        <v>40</v>
      </c>
      <c r="D1" s="37" t="s">
        <v>41</v>
      </c>
      <c r="E1" s="37" t="s">
        <v>42</v>
      </c>
      <c r="F1" s="37" t="s">
        <v>43</v>
      </c>
      <c r="G1" s="11"/>
      <c r="H1" s="11"/>
    </row>
    <row r="2" spans="1:8" ht="12.75">
      <c r="A2" s="11"/>
      <c r="B2" s="11"/>
      <c r="C2" s="38">
        <v>0.3</v>
      </c>
      <c r="D2" s="38">
        <v>0.225</v>
      </c>
      <c r="E2" s="38">
        <v>0.149</v>
      </c>
      <c r="F2" s="26">
        <v>1</v>
      </c>
      <c r="G2" s="11"/>
      <c r="H2" s="11"/>
    </row>
    <row r="3" spans="1:8" ht="12.75">
      <c r="A3" s="11"/>
      <c r="B3" s="11"/>
      <c r="C3" s="38">
        <v>0.103</v>
      </c>
      <c r="D3" s="38">
        <v>0.29</v>
      </c>
      <c r="E3" s="38">
        <v>0.26</v>
      </c>
      <c r="F3" s="26">
        <v>2</v>
      </c>
      <c r="G3" s="11"/>
      <c r="H3" s="11"/>
    </row>
    <row r="4" spans="1:10" ht="12.75">
      <c r="A4" s="11"/>
      <c r="B4" s="11"/>
      <c r="C4" s="38">
        <v>0.216</v>
      </c>
      <c r="D4" s="38">
        <v>0.216</v>
      </c>
      <c r="E4" s="38">
        <v>0.419</v>
      </c>
      <c r="F4" s="26">
        <v>3</v>
      </c>
      <c r="G4" s="11"/>
      <c r="H4" s="11"/>
      <c r="J4" t="s">
        <v>44</v>
      </c>
    </row>
    <row r="5" spans="1:14" ht="12.75">
      <c r="A5" s="11"/>
      <c r="B5" s="11"/>
      <c r="C5" s="38">
        <v>-0.046</v>
      </c>
      <c r="D5" s="38">
        <v>-0.272</v>
      </c>
      <c r="E5" s="38">
        <v>-0.078</v>
      </c>
      <c r="F5" s="26">
        <v>4</v>
      </c>
      <c r="G5" s="11"/>
      <c r="H5" s="11"/>
      <c r="K5" t="s">
        <v>45</v>
      </c>
      <c r="L5" t="s">
        <v>41</v>
      </c>
      <c r="M5" t="s">
        <v>42</v>
      </c>
      <c r="N5" t="s">
        <v>46</v>
      </c>
    </row>
    <row r="6" spans="1:14" ht="12.75">
      <c r="A6" s="11"/>
      <c r="B6" s="11"/>
      <c r="C6" s="38">
        <v>-0.071</v>
      </c>
      <c r="D6" s="38">
        <v>0.144</v>
      </c>
      <c r="E6" s="38">
        <v>0.169</v>
      </c>
      <c r="F6" s="26">
        <v>5</v>
      </c>
      <c r="G6" s="11"/>
      <c r="H6" s="11"/>
      <c r="J6" t="s">
        <v>47</v>
      </c>
      <c r="K6">
        <v>0.103</v>
      </c>
      <c r="L6">
        <v>0.512</v>
      </c>
      <c r="M6">
        <v>0.647</v>
      </c>
      <c r="N6" s="38">
        <f>SUMPRODUCT($C$19:$E$19,K6:M6)</f>
        <v>0.3105146011084211</v>
      </c>
    </row>
    <row r="7" spans="1:14" ht="12.75">
      <c r="A7" s="11"/>
      <c r="B7" s="11"/>
      <c r="C7" s="38">
        <v>0.056</v>
      </c>
      <c r="D7" s="38">
        <v>0.107</v>
      </c>
      <c r="E7" s="38">
        <v>-0.035</v>
      </c>
      <c r="F7" s="26">
        <v>6</v>
      </c>
      <c r="G7" s="11"/>
      <c r="H7" s="11"/>
      <c r="J7" t="s">
        <v>48</v>
      </c>
      <c r="K7">
        <v>0.039</v>
      </c>
      <c r="L7">
        <v>-0.05</v>
      </c>
      <c r="M7">
        <v>0.322</v>
      </c>
      <c r="N7" s="38">
        <f>SUMPRODUCT($C$19:$E$19,K7:M7)</f>
        <v>0.039400187164838715</v>
      </c>
    </row>
    <row r="8" spans="1:14" ht="12.75">
      <c r="A8" s="11"/>
      <c r="B8" s="11"/>
      <c r="C8" s="38">
        <v>0.038</v>
      </c>
      <c r="D8" s="38">
        <v>0.321</v>
      </c>
      <c r="E8" s="38">
        <v>0.133</v>
      </c>
      <c r="F8" s="26">
        <v>7</v>
      </c>
      <c r="G8" s="11"/>
      <c r="H8" s="11"/>
      <c r="J8" t="s">
        <v>49</v>
      </c>
      <c r="K8">
        <v>0.03</v>
      </c>
      <c r="L8">
        <v>-0.2</v>
      </c>
      <c r="M8">
        <v>-0.266</v>
      </c>
      <c r="N8" s="38">
        <f>SUMPRODUCT($C$19:$E$19,K8:M8)</f>
        <v>-0.08556968914193082</v>
      </c>
    </row>
    <row r="9" spans="1:8" ht="12.75">
      <c r="A9" s="11"/>
      <c r="B9" s="11"/>
      <c r="C9" s="38">
        <v>0.089</v>
      </c>
      <c r="D9" s="38">
        <v>0.305</v>
      </c>
      <c r="E9" s="38">
        <v>0.732</v>
      </c>
      <c r="F9" s="26">
        <v>8</v>
      </c>
      <c r="G9" s="11"/>
      <c r="H9" s="11"/>
    </row>
    <row r="10" spans="1:8" ht="12.75">
      <c r="A10" s="11"/>
      <c r="B10" s="11"/>
      <c r="C10" s="38">
        <v>0.09</v>
      </c>
      <c r="D10" s="38">
        <v>0.195</v>
      </c>
      <c r="E10" s="38">
        <v>0.021</v>
      </c>
      <c r="F10" s="26">
        <v>9</v>
      </c>
      <c r="G10" s="11"/>
      <c r="H10" s="11"/>
    </row>
    <row r="11" spans="1:8" ht="12.75">
      <c r="A11" s="11"/>
      <c r="B11" s="11"/>
      <c r="C11" s="38">
        <v>0.083</v>
      </c>
      <c r="D11" s="38">
        <v>0.39</v>
      </c>
      <c r="E11" s="38">
        <v>0.131</v>
      </c>
      <c r="F11" s="26">
        <v>10</v>
      </c>
      <c r="G11" s="11"/>
      <c r="H11" s="11"/>
    </row>
    <row r="12" spans="1:8" ht="12.75">
      <c r="A12" s="11"/>
      <c r="B12" s="11"/>
      <c r="C12" s="38">
        <v>0.035</v>
      </c>
      <c r="D12" s="38">
        <v>-0.072</v>
      </c>
      <c r="E12" s="38">
        <v>0.006</v>
      </c>
      <c r="F12" s="26">
        <v>11</v>
      </c>
      <c r="G12" s="11"/>
      <c r="H12" s="11"/>
    </row>
    <row r="13" spans="1:8" ht="12.75">
      <c r="A13" s="11"/>
      <c r="B13" s="11"/>
      <c r="C13" s="39">
        <v>0.176</v>
      </c>
      <c r="D13" s="39">
        <v>0.715</v>
      </c>
      <c r="E13" s="39">
        <v>0.908</v>
      </c>
      <c r="F13" s="26">
        <v>12</v>
      </c>
      <c r="G13" s="11"/>
      <c r="H13" s="11"/>
    </row>
    <row r="14" spans="1:8" ht="12" customHeight="1">
      <c r="A14" s="11"/>
      <c r="B14" s="40" t="s">
        <v>50</v>
      </c>
      <c r="C14" s="41">
        <f>AVERAGE(C2:C13)</f>
        <v>0.08908333333333333</v>
      </c>
      <c r="D14" s="41">
        <f>AVERAGE(D2:D13)</f>
        <v>0.21366666666666664</v>
      </c>
      <c r="E14" s="41">
        <f>AVERAGE(E2:E13)</f>
        <v>0.23458333333333334</v>
      </c>
      <c r="F14" s="11"/>
      <c r="G14" s="11"/>
      <c r="H14" s="11"/>
    </row>
    <row r="15" spans="1:8" ht="13.5" thickBot="1">
      <c r="A15" s="11"/>
      <c r="B15" s="42" t="s">
        <v>51</v>
      </c>
      <c r="C15" s="43" t="s">
        <v>40</v>
      </c>
      <c r="D15" s="43" t="s">
        <v>41</v>
      </c>
      <c r="E15" s="43" t="s">
        <v>42</v>
      </c>
      <c r="F15" s="11"/>
      <c r="G15" s="11"/>
      <c r="H15" s="11"/>
    </row>
    <row r="16" spans="1:8" ht="12" customHeight="1" thickTop="1">
      <c r="A16" s="11"/>
      <c r="B16" s="44" t="s">
        <v>40</v>
      </c>
      <c r="C16" s="45">
        <f>COVAR(C2:C13,$C$2:$C$13)</f>
        <v>0.009906909722222223</v>
      </c>
      <c r="D16" s="46">
        <f>COVAR(D2:D13,$C$2:$C$13)</f>
        <v>0.011373277777777779</v>
      </c>
      <c r="E16" s="47">
        <f>COVAR(E2:E13,$C$2:$C$13)</f>
        <v>0.011985534722222224</v>
      </c>
      <c r="F16" s="11"/>
      <c r="G16" s="11"/>
      <c r="H16" s="11"/>
    </row>
    <row r="17" spans="1:8" ht="12.75">
      <c r="A17" s="11"/>
      <c r="B17" s="44" t="s">
        <v>41</v>
      </c>
      <c r="C17" s="48">
        <f>COVAR(C2:C13,$D$2:$D$13)</f>
        <v>0.011373277777777779</v>
      </c>
      <c r="D17" s="47">
        <f>COVAR(D2:D13,$D$2:$D$13)</f>
        <v>0.05352572222222222</v>
      </c>
      <c r="E17" s="47">
        <f>COVAR(E2:E13,$D$2:$D$13)</f>
        <v>0.05080752777777777</v>
      </c>
      <c r="F17" s="11"/>
      <c r="G17" s="55" t="s">
        <v>58</v>
      </c>
      <c r="H17" s="11"/>
    </row>
    <row r="18" spans="1:11" ht="13.5" thickBot="1">
      <c r="A18" s="11"/>
      <c r="B18" s="44" t="s">
        <v>42</v>
      </c>
      <c r="C18" s="48">
        <f>COVAR(C2:C13,$E$2:$E$13)</f>
        <v>0.011985534722222224</v>
      </c>
      <c r="D18" s="47">
        <f>COVAR(D2:D13,$E$2:$E$13)</f>
        <v>0.05080752777777777</v>
      </c>
      <c r="E18" s="47">
        <f>COVAR(E2:E13,$E$2:$E$13)</f>
        <v>0.08637457638888889</v>
      </c>
      <c r="F18" s="14" t="s">
        <v>22</v>
      </c>
      <c r="G18" s="13" t="s">
        <v>57</v>
      </c>
      <c r="H18" s="11"/>
      <c r="I18" s="26" t="s">
        <v>52</v>
      </c>
      <c r="J18" s="49" t="s">
        <v>53</v>
      </c>
      <c r="K18" s="49" t="s">
        <v>54</v>
      </c>
    </row>
    <row r="19" spans="1:11" ht="13.5" thickBot="1">
      <c r="A19" s="11"/>
      <c r="B19" s="42" t="s">
        <v>55</v>
      </c>
      <c r="C19" s="16">
        <v>0.5300926131644803</v>
      </c>
      <c r="D19" s="50">
        <v>0.3564075357785305</v>
      </c>
      <c r="E19" s="51">
        <v>0.11349985105698918</v>
      </c>
      <c r="F19" s="52">
        <f>SUM(C19:E19)</f>
        <v>1</v>
      </c>
      <c r="G19" s="53">
        <f>SUMPRODUCT(MMULT(C19:E19,C16:E18),C19:E19)</f>
        <v>0.02054596227159498</v>
      </c>
      <c r="H19" s="11"/>
      <c r="I19">
        <f>SQRT(G19)</f>
        <v>0.14333862798141672</v>
      </c>
      <c r="J19" s="38">
        <f>$F$21-2*$I$19</f>
        <v>-0.13667725546829962</v>
      </c>
      <c r="K19" s="38">
        <f>$F$21+2*$I$19</f>
        <v>0.43667725645736727</v>
      </c>
    </row>
    <row r="20" spans="1:8" ht="12.75">
      <c r="A20" s="11"/>
      <c r="B20" s="42" t="s">
        <v>24</v>
      </c>
      <c r="C20" s="19">
        <v>0.75</v>
      </c>
      <c r="D20" s="19">
        <v>0.75</v>
      </c>
      <c r="E20" s="19">
        <v>0.75</v>
      </c>
      <c r="F20" s="20">
        <v>1</v>
      </c>
      <c r="G20" s="11"/>
      <c r="H20" s="11"/>
    </row>
    <row r="21" spans="1:8" ht="12.75">
      <c r="A21" s="11"/>
      <c r="B21" s="42" t="s">
        <v>56</v>
      </c>
      <c r="C21" s="54">
        <f>C19*C14</f>
        <v>0.04722241695606912</v>
      </c>
      <c r="D21" s="54">
        <f>D19*D14</f>
        <v>0.07615241014467934</v>
      </c>
      <c r="E21" s="54">
        <f>E19*E14</f>
        <v>0.026625173393785378</v>
      </c>
      <c r="F21" s="63">
        <f>SUM(C21:E21)</f>
        <v>0.15000000049453383</v>
      </c>
      <c r="G21" s="23">
        <v>0.15</v>
      </c>
      <c r="H21" s="11"/>
    </row>
    <row r="22" spans="1:8" ht="12.75">
      <c r="A22" s="11"/>
      <c r="B22" s="11"/>
      <c r="C22" s="11"/>
      <c r="D22" s="11"/>
      <c r="E22" s="11"/>
      <c r="F22" s="11"/>
      <c r="G22" s="11"/>
      <c r="H22" s="11"/>
    </row>
    <row r="30" ht="12.75">
      <c r="K30" s="62">
        <f>G19</f>
        <v>0.02054596227159498</v>
      </c>
    </row>
    <row r="31" spans="10:11" ht="12.75">
      <c r="J31" s="61">
        <v>0.08</v>
      </c>
      <c r="K31" s="62">
        <v>0.013181705236056256</v>
      </c>
    </row>
    <row r="32" spans="10:11" ht="12.75">
      <c r="J32" s="61">
        <v>0.09</v>
      </c>
      <c r="K32" s="62">
        <v>0.013181705236056256</v>
      </c>
    </row>
    <row r="33" spans="10:11" ht="12.75">
      <c r="J33" s="61">
        <v>0.1</v>
      </c>
      <c r="K33" s="62">
        <v>0.013181705236056256</v>
      </c>
    </row>
    <row r="34" spans="10:11" ht="12.75">
      <c r="J34" s="61">
        <v>0.11</v>
      </c>
      <c r="K34" s="62">
        <v>0.013181705236056256</v>
      </c>
    </row>
    <row r="35" spans="10:11" ht="12.75">
      <c r="J35" s="61">
        <v>0.12</v>
      </c>
      <c r="K35" s="62">
        <v>0.013181705236056256</v>
      </c>
    </row>
    <row r="36" spans="10:11" ht="12.75">
      <c r="J36" s="61">
        <v>0.13</v>
      </c>
      <c r="K36" s="62">
        <v>0.015041000074635588</v>
      </c>
    </row>
    <row r="37" spans="10:11" ht="12.75">
      <c r="J37" s="61">
        <v>0.14</v>
      </c>
      <c r="K37" s="62">
        <v>0.01754775106161024</v>
      </c>
    </row>
    <row r="38" spans="10:11" ht="12.75">
      <c r="J38" s="61">
        <v>0.15</v>
      </c>
      <c r="K38" s="62">
        <v>0.020545962143073006</v>
      </c>
    </row>
    <row r="39" spans="10:11" ht="12.75">
      <c r="J39" s="61">
        <v>0.16</v>
      </c>
      <c r="K39" s="62">
        <v>0.024035633412975262</v>
      </c>
    </row>
    <row r="40" spans="10:11" ht="12.75">
      <c r="J40" s="61">
        <v>0.17</v>
      </c>
      <c r="K40" s="62">
        <v>0.02801676487131679</v>
      </c>
    </row>
    <row r="41" spans="10:11" ht="12.75">
      <c r="J41" s="61">
        <v>0.18</v>
      </c>
      <c r="K41" s="62">
        <v>0.03248935651809744</v>
      </c>
    </row>
    <row r="42" spans="10:11" ht="12.75">
      <c r="J42" s="61">
        <v>0.19</v>
      </c>
      <c r="K42" s="62">
        <v>0.037453408353317175</v>
      </c>
    </row>
    <row r="43" spans="10:11" ht="12.75">
      <c r="J43" s="61">
        <v>0.2</v>
      </c>
      <c r="K43" s="62">
        <v>0.042908920376975884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Moore</dc:creator>
  <cp:keywords/>
  <dc:description/>
  <cp:lastModifiedBy>mmattos</cp:lastModifiedBy>
  <dcterms:created xsi:type="dcterms:W3CDTF">1997-10-08T06:45:49Z</dcterms:created>
  <dcterms:modified xsi:type="dcterms:W3CDTF">2010-08-10T13:31:08Z</dcterms:modified>
  <cp:category/>
  <cp:version/>
  <cp:contentType/>
  <cp:contentStatus/>
</cp:coreProperties>
</file>