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Plan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2" l="1"/>
  <c r="H63" i="2" l="1"/>
  <c r="H62" i="2"/>
  <c r="G63" i="2"/>
  <c r="G62" i="2"/>
  <c r="F63" i="2"/>
  <c r="F62" i="2"/>
  <c r="E63" i="2"/>
  <c r="E62" i="2"/>
  <c r="E61" i="2"/>
  <c r="D63" i="2"/>
  <c r="D62" i="2"/>
  <c r="D61" i="2"/>
  <c r="F61" i="2" s="1"/>
  <c r="B63" i="2"/>
  <c r="B62" i="2"/>
  <c r="B61" i="2"/>
  <c r="E56" i="2"/>
  <c r="D56" i="2"/>
  <c r="G55" i="2"/>
  <c r="G54" i="2"/>
  <c r="G53" i="2"/>
  <c r="F55" i="2"/>
  <c r="F54" i="2"/>
  <c r="F53" i="2"/>
  <c r="E55" i="2"/>
  <c r="E54" i="2"/>
  <c r="E53" i="2"/>
  <c r="D55" i="2"/>
  <c r="D54" i="2"/>
  <c r="D53" i="2"/>
  <c r="C56" i="2"/>
  <c r="B56" i="2"/>
  <c r="G48" i="2"/>
  <c r="D47" i="2"/>
  <c r="D46" i="2"/>
  <c r="D45" i="2"/>
  <c r="D48" i="2" s="1"/>
  <c r="C48" i="2"/>
  <c r="C47" i="2"/>
  <c r="C46" i="2"/>
  <c r="C45" i="2"/>
  <c r="B47" i="2"/>
  <c r="B46" i="2"/>
  <c r="B45" i="2"/>
  <c r="D43" i="2"/>
  <c r="D44" i="2" s="1"/>
  <c r="C43" i="2"/>
  <c r="C44" i="2" s="1"/>
  <c r="B43" i="2"/>
  <c r="B22" i="2"/>
  <c r="G33" i="2"/>
  <c r="G32" i="2"/>
  <c r="L12" i="2"/>
  <c r="L11" i="2"/>
  <c r="L10" i="2"/>
  <c r="K12" i="2"/>
  <c r="K11" i="2"/>
  <c r="K10" i="2"/>
  <c r="M12" i="2"/>
  <c r="M11" i="2"/>
  <c r="M10" i="2"/>
  <c r="M7" i="2"/>
  <c r="L7" i="2"/>
  <c r="K7" i="2"/>
  <c r="P19" i="2"/>
  <c r="L23" i="2" s="1"/>
  <c r="P18" i="2"/>
  <c r="O22" i="2" s="1"/>
  <c r="F64" i="2" l="1"/>
  <c r="G61" i="2"/>
  <c r="G64" i="2" s="1"/>
  <c r="L22" i="2"/>
  <c r="M22" i="2"/>
  <c r="N22" i="2"/>
  <c r="M23" i="2"/>
  <c r="N23" i="2"/>
  <c r="F2" i="2"/>
  <c r="C24" i="2" s="1"/>
  <c r="E2" i="2"/>
  <c r="F25" i="2" s="1"/>
  <c r="G25" i="2" s="1"/>
  <c r="B31" i="2" s="1"/>
  <c r="D2" i="2"/>
  <c r="F33" i="2"/>
  <c r="F39" i="2" s="1"/>
  <c r="E32" i="2"/>
  <c r="D32" i="2"/>
  <c r="G27" i="2"/>
  <c r="B33" i="2" s="1"/>
  <c r="B39" i="2" s="1"/>
  <c r="G26" i="2"/>
  <c r="B32" i="2" s="1"/>
  <c r="B24" i="2"/>
  <c r="H61" i="2" l="1"/>
  <c r="H64" i="2" s="1"/>
  <c r="H66" i="2" s="1"/>
  <c r="B21" i="2"/>
  <c r="E38" i="2" s="1"/>
  <c r="B37" i="2"/>
  <c r="F32" i="2"/>
  <c r="C33" i="2"/>
  <c r="C39" i="2" s="1"/>
  <c r="G39" i="2" s="1"/>
  <c r="D31" i="2"/>
  <c r="D37" i="2" s="1"/>
  <c r="D33" i="2"/>
  <c r="D39" i="2" s="1"/>
  <c r="E31" i="2"/>
  <c r="E37" i="2" s="1"/>
  <c r="E33" i="2"/>
  <c r="E39" i="2" s="1"/>
  <c r="F31" i="2"/>
  <c r="F37" i="2" s="1"/>
  <c r="G24" i="2"/>
  <c r="C32" i="2"/>
  <c r="C31" i="2"/>
  <c r="C37" i="2" s="1"/>
  <c r="D38" i="2" l="1"/>
  <c r="G38" i="2" s="1"/>
  <c r="B38" i="2"/>
  <c r="C38" i="2"/>
  <c r="F38" i="2"/>
  <c r="G37" i="2"/>
  <c r="G31" i="2"/>
  <c r="B30" i="2"/>
  <c r="F30" i="2"/>
  <c r="F36" i="2" s="1"/>
  <c r="F40" i="2" s="1"/>
  <c r="E30" i="2"/>
  <c r="E36" i="2" s="1"/>
  <c r="E40" i="2" s="1"/>
  <c r="D30" i="2"/>
  <c r="D36" i="2" s="1"/>
  <c r="C30" i="2"/>
  <c r="C36" i="2" s="1"/>
  <c r="C40" i="2" s="1"/>
  <c r="D40" i="2" l="1"/>
  <c r="B36" i="2"/>
  <c r="G30" i="2"/>
  <c r="B41" i="2"/>
  <c r="E41" i="2"/>
  <c r="E42" i="2" s="1"/>
  <c r="D41" i="2"/>
  <c r="C41" i="2"/>
  <c r="C42" i="2" s="1"/>
  <c r="F41" i="2"/>
  <c r="D42" i="2" l="1"/>
  <c r="G36" i="2"/>
  <c r="G40" i="2" s="1"/>
  <c r="B40" i="2"/>
  <c r="B42" i="2" s="1"/>
  <c r="G42" i="2" s="1"/>
  <c r="E43" i="2"/>
  <c r="G41" i="2"/>
  <c r="G43" i="2" l="1"/>
  <c r="B44" i="2"/>
  <c r="G46" i="2" l="1"/>
  <c r="G44" i="2"/>
  <c r="G47" i="2"/>
  <c r="B48" i="2" l="1"/>
  <c r="G45" i="2"/>
</calcChain>
</file>

<file path=xl/sharedStrings.xml><?xml version="1.0" encoding="utf-8"?>
<sst xmlns="http://schemas.openxmlformats.org/spreadsheetml/2006/main" count="106" uniqueCount="48">
  <si>
    <t>Produtivo 1</t>
  </si>
  <si>
    <t>Produtivo 2</t>
  </si>
  <si>
    <t>Produtivo 3</t>
  </si>
  <si>
    <t>Aluguel</t>
  </si>
  <si>
    <t>Área (m2)</t>
  </si>
  <si>
    <t>Ano nascimento</t>
  </si>
  <si>
    <t>(4 ultimo digitos nº usp</t>
  </si>
  <si>
    <t>Salarios Adm Produção</t>
  </si>
  <si>
    <t>Manutenção</t>
  </si>
  <si>
    <t>Adm Produção</t>
  </si>
  <si>
    <t>Produto A</t>
  </si>
  <si>
    <t>Produto B</t>
  </si>
  <si>
    <t>Produto C</t>
  </si>
  <si>
    <t>Gasto MP</t>
  </si>
  <si>
    <t>Gasto MOD</t>
  </si>
  <si>
    <t>Produção</t>
  </si>
  <si>
    <t>Mão de obra indireta</t>
  </si>
  <si>
    <t>Horas de Mão de obra</t>
  </si>
  <si>
    <t>(3 ultimos digitos do numero usp)</t>
  </si>
  <si>
    <t>Energia Eletrica</t>
  </si>
  <si>
    <t>(2 ultimos digitos numero usp vezes R$1.000)</t>
  </si>
  <si>
    <t>Consumo Kwh</t>
  </si>
  <si>
    <t>Número de funcionários</t>
  </si>
  <si>
    <t>Ano</t>
  </si>
  <si>
    <t>Numero USP</t>
  </si>
  <si>
    <t>Total</t>
  </si>
  <si>
    <t>Horas de acompanhamento</t>
  </si>
  <si>
    <t>Horas de manutenção</t>
  </si>
  <si>
    <t>Distribuição Adm Prod</t>
  </si>
  <si>
    <t>Distribuição manute</t>
  </si>
  <si>
    <t>Aluguel Área (m2)</t>
  </si>
  <si>
    <t>MOI - Horas de Mão de obra</t>
  </si>
  <si>
    <t>EE-Consumo Kwh</t>
  </si>
  <si>
    <t>Sal Adm Prod - Número de funcionários</t>
  </si>
  <si>
    <t>Preço de Venda</t>
  </si>
  <si>
    <t>Custos Diretos</t>
  </si>
  <si>
    <t>Quantidade Prod</t>
  </si>
  <si>
    <t>Custo Indireto</t>
  </si>
  <si>
    <t>Custo total</t>
  </si>
  <si>
    <t>Custo unitário</t>
  </si>
  <si>
    <t>Vendas</t>
  </si>
  <si>
    <t>Quant vend</t>
  </si>
  <si>
    <t>Preço de venda</t>
  </si>
  <si>
    <t>Receita venda</t>
  </si>
  <si>
    <t>Custo produto</t>
  </si>
  <si>
    <t>Resultdo bruto</t>
  </si>
  <si>
    <t>Despeas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</si>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</sst>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164" fontId="0" fillId="0" borderId="0" xfId="2" applyNumberFormat="1" applyFont="1"/>
    <xf numFmtId="44" fontId="0" fillId="0" borderId="0" xfId="0" applyNumberFormat="1"/>
    <xf numFmtId="0" fontId="0" fillId="0" borderId="1" xfId="0" applyBorder="1"/>
    <xf numFmtId="44" fontId="0" fillId="0" borderId="1" xfId="1" applyFont="1" applyBorder="1"/>
    <xf numFmtId="9" fontId="0" fillId="0" borderId="0" xfId="2" applyFont="1"/>
    <xf numFmtId="164" fontId="0" fillId="0" borderId="0" xfId="0" applyNumberFormat="1"/>
    <xf numFmtId="0" fontId="0" fillId="0" borderId="2" xfId="0" applyBorder="1"/>
    <xf numFmtId="44" fontId="0" fillId="0" borderId="2" xfId="1" applyFont="1" applyBorder="1"/>
    <xf numFmtId="44" fontId="0" fillId="0" borderId="1" xfId="0" applyNumberFormat="1" applyBorder="1"/>
    <xf numFmtId="0" fontId="0" fillId="2" borderId="1" xfId="0" applyFill="1" applyBorder="1"/>
    <xf numFmtId="44" fontId="0" fillId="2" borderId="1" xfId="0" applyNumberFormat="1" applyFill="1" applyBorder="1"/>
    <xf numFmtId="9" fontId="0" fillId="0" borderId="0" xfId="0" applyNumberFormat="1"/>
    <xf numFmtId="0" fontId="0" fillId="0" borderId="1" xfId="0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A38" workbookViewId="0">
      <selection activeCell="C46" sqref="C46"/>
    </sheetView>
  </sheetViews>
  <sheetFormatPr defaultRowHeight="15" x14ac:dyDescent="0.25"/>
  <cols>
    <col min="1" max="1" width="22.42578125" customWidth="1"/>
    <col min="2" max="2" width="43.140625" bestFit="1" customWidth="1"/>
    <col min="3" max="3" width="21.85546875" bestFit="1" customWidth="1"/>
    <col min="4" max="5" width="14.28515625" bestFit="1" customWidth="1"/>
    <col min="6" max="6" width="31.42578125" bestFit="1" customWidth="1"/>
    <col min="7" max="7" width="14.28515625" bestFit="1" customWidth="1"/>
    <col min="8" max="8" width="13.28515625" bestFit="1" customWidth="1"/>
    <col min="11" max="11" width="25.7109375" bestFit="1" customWidth="1"/>
    <col min="12" max="12" width="13.28515625" bestFit="1" customWidth="1"/>
    <col min="13" max="13" width="16.140625" bestFit="1" customWidth="1"/>
    <col min="14" max="14" width="15" bestFit="1" customWidth="1"/>
  </cols>
  <sheetData>
    <row r="1" spans="1:14" x14ac:dyDescent="0.25">
      <c r="B1" t="s">
        <v>23</v>
      </c>
      <c r="C1">
        <v>1970</v>
      </c>
      <c r="D1">
        <v>2</v>
      </c>
      <c r="E1">
        <v>3</v>
      </c>
      <c r="F1">
        <v>4</v>
      </c>
    </row>
    <row r="2" spans="1:14" x14ac:dyDescent="0.25">
      <c r="B2" t="s">
        <v>24</v>
      </c>
      <c r="C2">
        <v>239650</v>
      </c>
      <c r="D2" t="str">
        <f>RIGHT(C2,2)</f>
        <v>50</v>
      </c>
      <c r="E2" t="str">
        <f>RIGHT(C2,3)</f>
        <v>650</v>
      </c>
      <c r="F2" t="str">
        <f>RIGHT(C2,4)</f>
        <v>9650</v>
      </c>
      <c r="J2" s="14"/>
      <c r="K2" s="14" t="s">
        <v>35</v>
      </c>
      <c r="L2" s="14"/>
      <c r="M2" s="14" t="s">
        <v>36</v>
      </c>
      <c r="N2" s="14" t="s">
        <v>34</v>
      </c>
    </row>
    <row r="3" spans="1:14" x14ac:dyDescent="0.25">
      <c r="J3" s="14"/>
      <c r="K3" s="4" t="s">
        <v>13</v>
      </c>
      <c r="L3" s="4" t="s">
        <v>14</v>
      </c>
      <c r="M3" s="14"/>
      <c r="N3" s="14"/>
    </row>
    <row r="4" spans="1:14" x14ac:dyDescent="0.25">
      <c r="J4" s="4" t="s">
        <v>10</v>
      </c>
      <c r="K4" s="5">
        <v>55000</v>
      </c>
      <c r="L4" s="5">
        <v>27000</v>
      </c>
      <c r="M4" s="4">
        <v>10000</v>
      </c>
      <c r="N4" s="5">
        <v>18</v>
      </c>
    </row>
    <row r="5" spans="1:14" x14ac:dyDescent="0.25">
      <c r="J5" s="4" t="s">
        <v>11</v>
      </c>
      <c r="K5" s="5">
        <v>67000</v>
      </c>
      <c r="L5" s="5">
        <v>35000</v>
      </c>
      <c r="M5" s="4">
        <v>5500</v>
      </c>
      <c r="N5" s="5">
        <v>25</v>
      </c>
    </row>
    <row r="6" spans="1:14" x14ac:dyDescent="0.25">
      <c r="A6" s="4" t="s">
        <v>3</v>
      </c>
      <c r="B6" s="5">
        <v>25000</v>
      </c>
      <c r="J6" s="4" t="s">
        <v>12</v>
      </c>
      <c r="K6" s="5">
        <v>30000</v>
      </c>
      <c r="L6" s="5">
        <v>18000</v>
      </c>
      <c r="M6" s="4">
        <v>8500</v>
      </c>
      <c r="N6" s="5">
        <v>15</v>
      </c>
    </row>
    <row r="7" spans="1:14" x14ac:dyDescent="0.25">
      <c r="A7" s="4" t="s">
        <v>7</v>
      </c>
      <c r="B7" s="5">
        <v>10000</v>
      </c>
      <c r="K7" s="3">
        <f>SUM(K4:K6)</f>
        <v>152000</v>
      </c>
      <c r="L7" s="3">
        <f>SUM(L4:L6)</f>
        <v>80000</v>
      </c>
      <c r="M7" s="3">
        <f>SUM(M4:M6)</f>
        <v>24000</v>
      </c>
    </row>
    <row r="8" spans="1:14" x14ac:dyDescent="0.25">
      <c r="A8" s="4" t="s">
        <v>16</v>
      </c>
      <c r="B8" s="5">
        <v>20000</v>
      </c>
    </row>
    <row r="9" spans="1:14" x14ac:dyDescent="0.25">
      <c r="A9" s="4" t="s">
        <v>19</v>
      </c>
      <c r="B9" s="5" t="s">
        <v>20</v>
      </c>
      <c r="K9" t="s">
        <v>13</v>
      </c>
      <c r="L9" t="s">
        <v>14</v>
      </c>
      <c r="M9" t="s">
        <v>15</v>
      </c>
    </row>
    <row r="10" spans="1:14" x14ac:dyDescent="0.25">
      <c r="J10" t="s">
        <v>10</v>
      </c>
      <c r="K10" s="2">
        <f t="shared" ref="K10:M12" si="0">K4/K$7</f>
        <v>0.36184210526315791</v>
      </c>
      <c r="L10" s="2">
        <f t="shared" si="0"/>
        <v>0.33750000000000002</v>
      </c>
      <c r="M10" s="2">
        <f t="shared" si="0"/>
        <v>0.41666666666666669</v>
      </c>
    </row>
    <row r="11" spans="1:14" x14ac:dyDescent="0.25">
      <c r="A11" s="4"/>
      <c r="B11" s="4" t="s">
        <v>0</v>
      </c>
      <c r="C11" s="4" t="s">
        <v>1</v>
      </c>
      <c r="D11" s="4" t="s">
        <v>2</v>
      </c>
      <c r="E11" s="4" t="s">
        <v>8</v>
      </c>
      <c r="F11" s="4" t="s">
        <v>9</v>
      </c>
      <c r="J11" t="s">
        <v>11</v>
      </c>
      <c r="K11" s="2">
        <f t="shared" si="0"/>
        <v>0.44078947368421051</v>
      </c>
      <c r="L11" s="2">
        <f t="shared" si="0"/>
        <v>0.4375</v>
      </c>
      <c r="M11" s="2">
        <f t="shared" si="0"/>
        <v>0.22916666666666666</v>
      </c>
    </row>
    <row r="12" spans="1:14" x14ac:dyDescent="0.25">
      <c r="A12" s="4" t="s">
        <v>4</v>
      </c>
      <c r="B12" s="4" t="s">
        <v>5</v>
      </c>
      <c r="C12" s="4" t="s">
        <v>6</v>
      </c>
      <c r="D12" s="4">
        <v>500</v>
      </c>
      <c r="E12" s="4">
        <v>200</v>
      </c>
      <c r="F12" s="4">
        <v>250</v>
      </c>
      <c r="J12" t="s">
        <v>12</v>
      </c>
      <c r="K12" s="2">
        <f t="shared" si="0"/>
        <v>0.19736842105263158</v>
      </c>
      <c r="L12" s="2">
        <f t="shared" si="0"/>
        <v>0.22500000000000001</v>
      </c>
      <c r="M12" s="2">
        <f t="shared" si="0"/>
        <v>0.35416666666666669</v>
      </c>
    </row>
    <row r="13" spans="1:14" x14ac:dyDescent="0.25">
      <c r="A13" s="4" t="s">
        <v>17</v>
      </c>
      <c r="B13" s="4">
        <v>25000</v>
      </c>
      <c r="C13" s="4">
        <v>12000</v>
      </c>
      <c r="D13" s="4">
        <v>7500</v>
      </c>
      <c r="E13" s="4">
        <v>500</v>
      </c>
      <c r="F13" s="4" t="s">
        <v>18</v>
      </c>
    </row>
    <row r="14" spans="1:14" x14ac:dyDescent="0.25">
      <c r="A14" s="4" t="s">
        <v>21</v>
      </c>
      <c r="B14" s="4">
        <v>3000</v>
      </c>
      <c r="C14" s="4">
        <v>2000</v>
      </c>
      <c r="D14" s="4">
        <v>5600</v>
      </c>
      <c r="E14" s="4">
        <v>300</v>
      </c>
      <c r="F14" s="4">
        <v>100</v>
      </c>
    </row>
    <row r="15" spans="1:14" x14ac:dyDescent="0.25">
      <c r="A15" s="4" t="s">
        <v>22</v>
      </c>
      <c r="B15" s="4">
        <v>20</v>
      </c>
      <c r="C15" s="4">
        <v>15</v>
      </c>
      <c r="D15" s="4">
        <v>30</v>
      </c>
      <c r="E15" s="4">
        <v>5</v>
      </c>
      <c r="F15" s="4">
        <v>5</v>
      </c>
    </row>
    <row r="17" spans="1:16" x14ac:dyDescent="0.25">
      <c r="K17" s="4"/>
      <c r="L17" s="4" t="s">
        <v>0</v>
      </c>
      <c r="M17" s="4" t="s">
        <v>1</v>
      </c>
      <c r="N17" s="4" t="s">
        <v>2</v>
      </c>
      <c r="O17" s="4" t="s">
        <v>8</v>
      </c>
    </row>
    <row r="18" spans="1:16" x14ac:dyDescent="0.25">
      <c r="A18" t="s">
        <v>3</v>
      </c>
      <c r="B18" s="1">
        <v>25000</v>
      </c>
      <c r="K18" s="4" t="s">
        <v>26</v>
      </c>
      <c r="L18" s="4">
        <v>500</v>
      </c>
      <c r="M18" s="4">
        <v>100</v>
      </c>
      <c r="N18" s="4">
        <v>200</v>
      </c>
      <c r="O18" s="4">
        <v>50</v>
      </c>
      <c r="P18">
        <f>SUM(L18:O18)</f>
        <v>850</v>
      </c>
    </row>
    <row r="19" spans="1:16" x14ac:dyDescent="0.25">
      <c r="A19" t="s">
        <v>7</v>
      </c>
      <c r="B19" s="1">
        <v>10000</v>
      </c>
      <c r="K19" s="4" t="s">
        <v>27</v>
      </c>
      <c r="L19" s="4">
        <v>1000</v>
      </c>
      <c r="M19" s="4">
        <v>200</v>
      </c>
      <c r="N19" s="4">
        <v>300</v>
      </c>
      <c r="O19" s="4"/>
      <c r="P19">
        <f>SUM(L19:O19)</f>
        <v>1500</v>
      </c>
    </row>
    <row r="20" spans="1:16" x14ac:dyDescent="0.25">
      <c r="A20" t="s">
        <v>16</v>
      </c>
      <c r="B20" s="1">
        <v>20000</v>
      </c>
    </row>
    <row r="21" spans="1:16" x14ac:dyDescent="0.25">
      <c r="A21" t="s">
        <v>19</v>
      </c>
      <c r="B21" s="1">
        <f>1000*D2</f>
        <v>50000</v>
      </c>
      <c r="L21" t="s">
        <v>0</v>
      </c>
      <c r="M21" t="s">
        <v>1</v>
      </c>
      <c r="N21" t="s">
        <v>2</v>
      </c>
      <c r="O21" t="s">
        <v>8</v>
      </c>
    </row>
    <row r="22" spans="1:16" x14ac:dyDescent="0.25">
      <c r="B22" s="3">
        <f>SUM(B18:B21)</f>
        <v>105000</v>
      </c>
      <c r="K22" t="s">
        <v>26</v>
      </c>
      <c r="L22" s="2">
        <f>L18/$P18</f>
        <v>0.58823529411764708</v>
      </c>
      <c r="M22" s="2">
        <f>M18/$P18</f>
        <v>0.11764705882352941</v>
      </c>
      <c r="N22" s="2">
        <f>N18/$P18</f>
        <v>0.23529411764705882</v>
      </c>
      <c r="O22" s="2">
        <f>O18/$P18</f>
        <v>5.8823529411764705E-2</v>
      </c>
    </row>
    <row r="23" spans="1:16" x14ac:dyDescent="0.25">
      <c r="B23" t="s">
        <v>0</v>
      </c>
      <c r="C23" t="s">
        <v>1</v>
      </c>
      <c r="D23" t="s">
        <v>2</v>
      </c>
      <c r="E23" t="s">
        <v>8</v>
      </c>
      <c r="F23" t="s">
        <v>9</v>
      </c>
      <c r="K23" t="s">
        <v>27</v>
      </c>
      <c r="L23" s="2">
        <f>L19/$P19</f>
        <v>0.66666666666666663</v>
      </c>
      <c r="M23" s="2">
        <f>M19/$P19</f>
        <v>0.13333333333333333</v>
      </c>
      <c r="N23" s="2">
        <f>N19/$P19</f>
        <v>0.2</v>
      </c>
    </row>
    <row r="24" spans="1:16" x14ac:dyDescent="0.25">
      <c r="A24" t="s">
        <v>4</v>
      </c>
      <c r="B24">
        <f>C1</f>
        <v>1970</v>
      </c>
      <c r="C24">
        <f>VALUE(F2)</f>
        <v>9650</v>
      </c>
      <c r="D24">
        <v>500</v>
      </c>
      <c r="E24">
        <v>200</v>
      </c>
      <c r="F24">
        <v>250</v>
      </c>
      <c r="G24">
        <f>SUM(B24:F24)</f>
        <v>12570</v>
      </c>
    </row>
    <row r="25" spans="1:16" x14ac:dyDescent="0.25">
      <c r="A25" t="s">
        <v>17</v>
      </c>
      <c r="B25">
        <v>25000</v>
      </c>
      <c r="C25">
        <v>12000</v>
      </c>
      <c r="D25">
        <v>7500</v>
      </c>
      <c r="E25">
        <v>500</v>
      </c>
      <c r="F25">
        <f>VALUE(E2)</f>
        <v>650</v>
      </c>
      <c r="G25">
        <f t="shared" ref="G25:G27" si="1">SUM(B25:F25)</f>
        <v>45650</v>
      </c>
    </row>
    <row r="26" spans="1:16" x14ac:dyDescent="0.25">
      <c r="A26" t="s">
        <v>21</v>
      </c>
      <c r="B26">
        <v>3000</v>
      </c>
      <c r="C26">
        <v>2000</v>
      </c>
      <c r="D26">
        <v>5600</v>
      </c>
      <c r="E26">
        <v>300</v>
      </c>
      <c r="F26">
        <v>100</v>
      </c>
      <c r="G26">
        <f t="shared" si="1"/>
        <v>11000</v>
      </c>
    </row>
    <row r="27" spans="1:16" x14ac:dyDescent="0.25">
      <c r="A27" t="s">
        <v>22</v>
      </c>
      <c r="B27">
        <v>20</v>
      </c>
      <c r="C27">
        <v>15</v>
      </c>
      <c r="D27">
        <v>30</v>
      </c>
      <c r="E27">
        <v>5</v>
      </c>
      <c r="F27">
        <v>5</v>
      </c>
      <c r="G27">
        <f t="shared" si="1"/>
        <v>75</v>
      </c>
      <c r="K27" s="2"/>
      <c r="L27" s="2"/>
    </row>
    <row r="28" spans="1:16" x14ac:dyDescent="0.25">
      <c r="K28" s="2"/>
      <c r="L28" s="2"/>
    </row>
    <row r="29" spans="1:16" x14ac:dyDescent="0.25">
      <c r="B29" t="s">
        <v>0</v>
      </c>
      <c r="C29" t="s">
        <v>1</v>
      </c>
      <c r="D29" t="s">
        <v>2</v>
      </c>
      <c r="E29" t="s">
        <v>8</v>
      </c>
      <c r="F29" t="s">
        <v>9</v>
      </c>
      <c r="K29" s="2"/>
      <c r="L29" s="2"/>
    </row>
    <row r="30" spans="1:16" x14ac:dyDescent="0.25">
      <c r="A30" t="s">
        <v>4</v>
      </c>
      <c r="B30" s="2">
        <f>B24/$G$24</f>
        <v>0.15672235481304694</v>
      </c>
      <c r="C30" s="2">
        <f t="shared" ref="C30:F30" si="2">C24/$G$24</f>
        <v>0.76770087509944307</v>
      </c>
      <c r="D30" s="2">
        <f t="shared" si="2"/>
        <v>3.9777247414478918E-2</v>
      </c>
      <c r="E30" s="2">
        <f t="shared" si="2"/>
        <v>1.5910898965791568E-2</v>
      </c>
      <c r="F30" s="2">
        <f t="shared" si="2"/>
        <v>1.9888623707239459E-2</v>
      </c>
      <c r="G30" s="7">
        <f>SUM(B30:F30)</f>
        <v>1</v>
      </c>
    </row>
    <row r="31" spans="1:16" x14ac:dyDescent="0.25">
      <c r="A31" t="s">
        <v>17</v>
      </c>
      <c r="B31" s="2">
        <f t="shared" ref="B31:F33" si="3">B25/$G25</f>
        <v>0.547645125958379</v>
      </c>
      <c r="C31" s="2">
        <f t="shared" si="3"/>
        <v>0.26286966046002191</v>
      </c>
      <c r="D31" s="2">
        <f t="shared" si="3"/>
        <v>0.16429353778751368</v>
      </c>
      <c r="E31" s="2">
        <f t="shared" si="3"/>
        <v>1.0952902519167579E-2</v>
      </c>
      <c r="F31" s="2">
        <f t="shared" si="3"/>
        <v>1.4238773274917854E-2</v>
      </c>
      <c r="G31" s="7">
        <f t="shared" ref="G31:G33" si="4">SUM(B31:F31)</f>
        <v>1</v>
      </c>
    </row>
    <row r="32" spans="1:16" x14ac:dyDescent="0.25">
      <c r="A32" t="s">
        <v>21</v>
      </c>
      <c r="B32" s="2">
        <f t="shared" si="3"/>
        <v>0.27272727272727271</v>
      </c>
      <c r="C32" s="2">
        <f t="shared" si="3"/>
        <v>0.18181818181818182</v>
      </c>
      <c r="D32" s="2">
        <f t="shared" si="3"/>
        <v>0.50909090909090904</v>
      </c>
      <c r="E32" s="2">
        <f t="shared" si="3"/>
        <v>2.7272727272727271E-2</v>
      </c>
      <c r="F32" s="2">
        <f t="shared" si="3"/>
        <v>9.0909090909090905E-3</v>
      </c>
      <c r="G32" s="7">
        <f t="shared" si="4"/>
        <v>0.99999999999999989</v>
      </c>
    </row>
    <row r="33" spans="1:16" x14ac:dyDescent="0.25">
      <c r="A33" t="s">
        <v>22</v>
      </c>
      <c r="B33" s="2">
        <f t="shared" si="3"/>
        <v>0.26666666666666666</v>
      </c>
      <c r="C33" s="2">
        <f t="shared" si="3"/>
        <v>0.2</v>
      </c>
      <c r="D33" s="2">
        <f t="shared" si="3"/>
        <v>0.4</v>
      </c>
      <c r="E33" s="2">
        <f t="shared" si="3"/>
        <v>6.6666666666666666E-2</v>
      </c>
      <c r="F33" s="2">
        <f t="shared" si="3"/>
        <v>6.6666666666666666E-2</v>
      </c>
      <c r="G33" s="7">
        <f t="shared" si="4"/>
        <v>1</v>
      </c>
    </row>
    <row r="35" spans="1:16" x14ac:dyDescent="0.25">
      <c r="B35" t="s">
        <v>0</v>
      </c>
      <c r="C35" t="s">
        <v>1</v>
      </c>
      <c r="D35" t="s">
        <v>2</v>
      </c>
      <c r="E35" t="s">
        <v>8</v>
      </c>
      <c r="F35" t="s">
        <v>9</v>
      </c>
      <c r="M35" s="3"/>
      <c r="N35" s="3"/>
      <c r="P35" s="3"/>
    </row>
    <row r="36" spans="1:16" x14ac:dyDescent="0.25">
      <c r="A36" t="s">
        <v>30</v>
      </c>
      <c r="B36" s="3">
        <f>B30*$B$18</f>
        <v>3918.0588703261737</v>
      </c>
      <c r="C36" s="3">
        <f t="shared" ref="C36:F36" si="5">C30*$B$18</f>
        <v>19192.521877486077</v>
      </c>
      <c r="D36" s="3">
        <f t="shared" si="5"/>
        <v>994.43118536197301</v>
      </c>
      <c r="E36" s="3">
        <f t="shared" si="5"/>
        <v>397.77247414478921</v>
      </c>
      <c r="F36" s="3">
        <f t="shared" si="5"/>
        <v>497.2155926809865</v>
      </c>
      <c r="G36" s="3">
        <f>SUM(B36:F36)</f>
        <v>25000</v>
      </c>
      <c r="M36" s="3"/>
      <c r="N36" s="3"/>
      <c r="P36" s="3"/>
    </row>
    <row r="37" spans="1:16" x14ac:dyDescent="0.25">
      <c r="A37" t="s">
        <v>31</v>
      </c>
      <c r="B37" s="3">
        <f>B31*$B$20</f>
        <v>10952.902519167579</v>
      </c>
      <c r="C37" s="3">
        <f t="shared" ref="C37:F37" si="6">C31*$B$20</f>
        <v>5257.3932092004379</v>
      </c>
      <c r="D37" s="3">
        <f t="shared" si="6"/>
        <v>3285.8707557502735</v>
      </c>
      <c r="E37" s="3">
        <f t="shared" si="6"/>
        <v>219.05805038335157</v>
      </c>
      <c r="F37" s="3">
        <f t="shared" si="6"/>
        <v>284.77546549835705</v>
      </c>
      <c r="G37" s="3">
        <f>SUM(B37:F37)</f>
        <v>20000</v>
      </c>
      <c r="M37" s="3"/>
      <c r="N37" s="3"/>
      <c r="P37" s="3"/>
    </row>
    <row r="38" spans="1:16" x14ac:dyDescent="0.25">
      <c r="A38" t="s">
        <v>32</v>
      </c>
      <c r="B38" s="3">
        <f>$B$21*B32</f>
        <v>13636.363636363636</v>
      </c>
      <c r="C38" s="3">
        <f t="shared" ref="C38:F38" si="7">$B$21*C32</f>
        <v>9090.9090909090919</v>
      </c>
      <c r="D38" s="3">
        <f t="shared" si="7"/>
        <v>25454.545454545452</v>
      </c>
      <c r="E38" s="3">
        <f t="shared" si="7"/>
        <v>1363.6363636363635</v>
      </c>
      <c r="F38" s="3">
        <f t="shared" si="7"/>
        <v>454.5454545454545</v>
      </c>
      <c r="G38" s="3">
        <f t="shared" ref="G38:G39" si="8">SUM(B38:F38)</f>
        <v>49999.999999999993</v>
      </c>
    </row>
    <row r="39" spans="1:16" x14ac:dyDescent="0.25">
      <c r="A39" t="s">
        <v>33</v>
      </c>
      <c r="B39" s="3">
        <f>$B$19*B33</f>
        <v>2666.6666666666665</v>
      </c>
      <c r="C39" s="3">
        <f t="shared" ref="C39:F39" si="9">$B$19*C33</f>
        <v>2000</v>
      </c>
      <c r="D39" s="3">
        <f t="shared" si="9"/>
        <v>4000</v>
      </c>
      <c r="E39" s="3">
        <f t="shared" si="9"/>
        <v>666.66666666666663</v>
      </c>
      <c r="F39" s="3">
        <f t="shared" si="9"/>
        <v>666.66666666666663</v>
      </c>
      <c r="G39" s="3">
        <f t="shared" si="8"/>
        <v>9999.9999999999982</v>
      </c>
    </row>
    <row r="40" spans="1:16" x14ac:dyDescent="0.25">
      <c r="A40" t="s">
        <v>25</v>
      </c>
      <c r="B40" s="3">
        <f>SUM(B36:B39)</f>
        <v>31173.991692524058</v>
      </c>
      <c r="C40" s="3">
        <f t="shared" ref="C40:G40" si="10">SUM(C36:C39)</f>
        <v>35540.824177595612</v>
      </c>
      <c r="D40" s="3">
        <f t="shared" si="10"/>
        <v>33734.8473956577</v>
      </c>
      <c r="E40" s="3">
        <f t="shared" si="10"/>
        <v>2647.1335548311708</v>
      </c>
      <c r="F40" s="3">
        <f t="shared" si="10"/>
        <v>1903.2031793914648</v>
      </c>
      <c r="G40" s="3">
        <f t="shared" si="10"/>
        <v>105000</v>
      </c>
    </row>
    <row r="41" spans="1:16" x14ac:dyDescent="0.25">
      <c r="A41" t="s">
        <v>28</v>
      </c>
      <c r="B41" s="3">
        <f>$F$40*L22</f>
        <v>1119.5312819949793</v>
      </c>
      <c r="C41" s="3">
        <f t="shared" ref="C41:E41" si="11">$F$40*M22</f>
        <v>223.90625639899585</v>
      </c>
      <c r="D41" s="3">
        <f t="shared" si="11"/>
        <v>447.8125127979917</v>
      </c>
      <c r="E41" s="3">
        <f t="shared" si="11"/>
        <v>111.95312819949793</v>
      </c>
      <c r="F41" s="3">
        <f>-F40</f>
        <v>-1903.2031793914648</v>
      </c>
      <c r="G41" s="3">
        <f>SUM(B41:F41)</f>
        <v>0</v>
      </c>
    </row>
    <row r="42" spans="1:16" x14ac:dyDescent="0.25">
      <c r="A42" t="s">
        <v>25</v>
      </c>
      <c r="B42" s="3">
        <f>B41+B40</f>
        <v>32293.522974519037</v>
      </c>
      <c r="C42" s="3">
        <f t="shared" ref="C42:E42" si="12">C41+C40</f>
        <v>35764.730433994606</v>
      </c>
      <c r="D42" s="3">
        <f t="shared" si="12"/>
        <v>34182.659908455695</v>
      </c>
      <c r="E42" s="3">
        <f t="shared" si="12"/>
        <v>2759.0866830306686</v>
      </c>
      <c r="G42" s="3">
        <f>SUM(B42:F42)</f>
        <v>105000</v>
      </c>
    </row>
    <row r="43" spans="1:16" x14ac:dyDescent="0.25">
      <c r="A43" t="s">
        <v>29</v>
      </c>
      <c r="B43" s="3">
        <f>$E$42*L23</f>
        <v>1839.3911220204457</v>
      </c>
      <c r="C43" s="3">
        <f t="shared" ref="C43:D43" si="13">$E$42*M23</f>
        <v>367.87822440408917</v>
      </c>
      <c r="D43" s="3">
        <f t="shared" si="13"/>
        <v>551.81733660613372</v>
      </c>
      <c r="E43" s="3">
        <f>-E42</f>
        <v>-2759.0866830306686</v>
      </c>
      <c r="G43" s="3">
        <f>SUM(B43:F43)</f>
        <v>0</v>
      </c>
    </row>
    <row r="44" spans="1:16" x14ac:dyDescent="0.25">
      <c r="A44" t="s">
        <v>25</v>
      </c>
      <c r="B44" s="3">
        <f>B43+B42</f>
        <v>34132.914096539484</v>
      </c>
      <c r="C44" s="3">
        <f t="shared" ref="C44:D44" si="14">C43+C42</f>
        <v>36132.608658398698</v>
      </c>
      <c r="D44" s="3">
        <f t="shared" si="14"/>
        <v>34734.477245061826</v>
      </c>
      <c r="E44" s="3"/>
      <c r="G44" s="3">
        <f>SUM(B44:F44)</f>
        <v>105000</v>
      </c>
    </row>
    <row r="45" spans="1:16" x14ac:dyDescent="0.25">
      <c r="A45" t="s">
        <v>10</v>
      </c>
      <c r="B45" s="3">
        <f>$B$44*L10</f>
        <v>11519.858507582076</v>
      </c>
      <c r="C45" s="3">
        <f>C$44*$K10</f>
        <v>13074.299185604792</v>
      </c>
      <c r="D45" s="3">
        <f>D$44*$K10</f>
        <v>12568.396371568424</v>
      </c>
      <c r="G45" s="3">
        <f>SUM(B45:D45)</f>
        <v>37162.554064755292</v>
      </c>
    </row>
    <row r="46" spans="1:16" x14ac:dyDescent="0.25">
      <c r="A46" t="s">
        <v>11</v>
      </c>
      <c r="B46" s="3">
        <f t="shared" ref="B46:B47" si="15">$B$44*L11</f>
        <v>14933.149917236024</v>
      </c>
      <c r="C46" s="3">
        <f t="shared" ref="C46:D47" si="16">C$44*$K11</f>
        <v>15926.873553373111</v>
      </c>
      <c r="D46" s="3">
        <f t="shared" si="16"/>
        <v>15310.591943546988</v>
      </c>
      <c r="G46" s="3">
        <f t="shared" ref="G46:G47" si="17">SUM(B46:D46)</f>
        <v>46170.615414156127</v>
      </c>
    </row>
    <row r="47" spans="1:16" x14ac:dyDescent="0.25">
      <c r="A47" t="s">
        <v>12</v>
      </c>
      <c r="B47" s="3">
        <f t="shared" si="15"/>
        <v>7679.9056717213844</v>
      </c>
      <c r="C47" s="3">
        <f t="shared" si="16"/>
        <v>7131.4359194207955</v>
      </c>
      <c r="D47" s="3">
        <f t="shared" si="16"/>
        <v>6855.488929946413</v>
      </c>
      <c r="G47" s="3">
        <f t="shared" si="17"/>
        <v>21666.830521088592</v>
      </c>
    </row>
    <row r="48" spans="1:16" x14ac:dyDescent="0.25">
      <c r="B48" s="3">
        <f>SUM(B45:B47)</f>
        <v>34132.914096539484</v>
      </c>
      <c r="C48" s="3">
        <f t="shared" ref="C48:D48" si="18">SUM(C45:C47)</f>
        <v>36132.608658398698</v>
      </c>
      <c r="D48" s="3">
        <f t="shared" si="18"/>
        <v>34734.477245061826</v>
      </c>
      <c r="G48" s="3">
        <f>SUM(B48:D48)</f>
        <v>105000</v>
      </c>
    </row>
    <row r="51" spans="1:8" x14ac:dyDescent="0.25">
      <c r="A51" s="14"/>
      <c r="B51" s="14" t="s">
        <v>35</v>
      </c>
      <c r="C51" s="14"/>
    </row>
    <row r="52" spans="1:8" x14ac:dyDescent="0.25">
      <c r="A52" s="14"/>
      <c r="B52" s="4" t="s">
        <v>13</v>
      </c>
      <c r="C52" s="8" t="s">
        <v>14</v>
      </c>
      <c r="D52" s="4" t="s">
        <v>37</v>
      </c>
      <c r="E52" s="4" t="s">
        <v>38</v>
      </c>
      <c r="F52" s="4" t="s">
        <v>15</v>
      </c>
      <c r="G52" s="11" t="s">
        <v>39</v>
      </c>
    </row>
    <row r="53" spans="1:8" x14ac:dyDescent="0.25">
      <c r="A53" s="4" t="s">
        <v>10</v>
      </c>
      <c r="B53" s="5">
        <v>55000</v>
      </c>
      <c r="C53" s="9">
        <v>27000</v>
      </c>
      <c r="D53" s="10">
        <f>G45</f>
        <v>37162.554064755292</v>
      </c>
      <c r="E53" s="10">
        <f>SUM(B53:D53)</f>
        <v>119162.5540647553</v>
      </c>
      <c r="F53" s="4">
        <f>M4</f>
        <v>10000</v>
      </c>
      <c r="G53" s="12">
        <f>E53/F53</f>
        <v>11.91625540647553</v>
      </c>
    </row>
    <row r="54" spans="1:8" x14ac:dyDescent="0.25">
      <c r="A54" s="4" t="s">
        <v>11</v>
      </c>
      <c r="B54" s="5">
        <v>67000</v>
      </c>
      <c r="C54" s="9">
        <v>35000</v>
      </c>
      <c r="D54" s="10">
        <f t="shared" ref="D54:D55" si="19">G46</f>
        <v>46170.615414156127</v>
      </c>
      <c r="E54" s="10">
        <f t="shared" ref="E54:E55" si="20">SUM(B54:D54)</f>
        <v>148170.61541415611</v>
      </c>
      <c r="F54" s="4">
        <f t="shared" ref="F54:F55" si="21">M5</f>
        <v>5500</v>
      </c>
      <c r="G54" s="12">
        <f t="shared" ref="G54:G55" si="22">E54/F54</f>
        <v>26.940111893482928</v>
      </c>
    </row>
    <row r="55" spans="1:8" x14ac:dyDescent="0.25">
      <c r="A55" s="4" t="s">
        <v>12</v>
      </c>
      <c r="B55" s="5">
        <v>30000</v>
      </c>
      <c r="C55" s="9">
        <v>18000</v>
      </c>
      <c r="D55" s="10">
        <f t="shared" si="19"/>
        <v>21666.830521088592</v>
      </c>
      <c r="E55" s="10">
        <f t="shared" si="20"/>
        <v>69666.830521088588</v>
      </c>
      <c r="F55" s="4">
        <f t="shared" si="21"/>
        <v>8500</v>
      </c>
      <c r="G55" s="12">
        <f t="shared" si="22"/>
        <v>8.1960977083633626</v>
      </c>
    </row>
    <row r="56" spans="1:8" x14ac:dyDescent="0.25">
      <c r="B56" s="3">
        <f>SUM(B53:B55)</f>
        <v>152000</v>
      </c>
      <c r="C56" s="3">
        <f>SUM(C53:C55)</f>
        <v>80000</v>
      </c>
      <c r="D56" s="10">
        <f t="shared" ref="D56:E56" si="23">SUM(D53:D55)</f>
        <v>105000</v>
      </c>
      <c r="E56" s="10">
        <f t="shared" si="23"/>
        <v>337000</v>
      </c>
      <c r="F56" s="4"/>
      <c r="G56" s="4"/>
    </row>
    <row r="59" spans="1:8" x14ac:dyDescent="0.25">
      <c r="A59" s="14"/>
    </row>
    <row r="60" spans="1:8" x14ac:dyDescent="0.25">
      <c r="A60" s="14"/>
      <c r="B60" t="s">
        <v>15</v>
      </c>
      <c r="C60" t="s">
        <v>40</v>
      </c>
      <c r="D60" t="s">
        <v>41</v>
      </c>
      <c r="E60" t="s">
        <v>42</v>
      </c>
      <c r="F60" t="s">
        <v>43</v>
      </c>
      <c r="G60" t="s">
        <v>44</v>
      </c>
      <c r="H60" t="s">
        <v>45</v>
      </c>
    </row>
    <row r="61" spans="1:8" x14ac:dyDescent="0.25">
      <c r="A61" s="4" t="s">
        <v>10</v>
      </c>
      <c r="B61">
        <f>F53</f>
        <v>10000</v>
      </c>
      <c r="C61" s="6">
        <f>VALUE(RIGHT(C1,2))/100</f>
        <v>0.7</v>
      </c>
      <c r="D61">
        <f>B61*C61</f>
        <v>7000</v>
      </c>
      <c r="E61" s="3">
        <f>N4</f>
        <v>18</v>
      </c>
      <c r="F61" s="3">
        <f>E61*D61</f>
        <v>126000</v>
      </c>
      <c r="G61" s="3">
        <f>D61*G53</f>
        <v>83413.787845328712</v>
      </c>
      <c r="H61" s="3">
        <f>F61-G61</f>
        <v>42586.212154671288</v>
      </c>
    </row>
    <row r="62" spans="1:8" x14ac:dyDescent="0.25">
      <c r="A62" s="4" t="s">
        <v>11</v>
      </c>
      <c r="B62">
        <f t="shared" ref="B62:B63" si="24">F54</f>
        <v>5500</v>
      </c>
      <c r="C62" s="13">
        <v>0.8</v>
      </c>
      <c r="D62">
        <f t="shared" ref="D62:D63" si="25">B62*C62</f>
        <v>4400</v>
      </c>
      <c r="E62" s="3">
        <f t="shared" ref="E62:E63" si="26">N5</f>
        <v>25</v>
      </c>
      <c r="F62" s="3">
        <f t="shared" ref="F62:F63" si="27">E62*D62</f>
        <v>110000</v>
      </c>
      <c r="G62" s="3">
        <f t="shared" ref="G62:G63" si="28">D62*G54</f>
        <v>118536.49233132489</v>
      </c>
      <c r="H62" s="3">
        <f t="shared" ref="H62:H63" si="29">F62-G62</f>
        <v>-8536.4923313248873</v>
      </c>
    </row>
    <row r="63" spans="1:8" x14ac:dyDescent="0.25">
      <c r="A63" s="4" t="s">
        <v>12</v>
      </c>
      <c r="B63">
        <f t="shared" si="24"/>
        <v>8500</v>
      </c>
      <c r="C63" s="13">
        <v>0.7</v>
      </c>
      <c r="D63">
        <f t="shared" si="25"/>
        <v>5950</v>
      </c>
      <c r="E63" s="3">
        <f t="shared" si="26"/>
        <v>15</v>
      </c>
      <c r="F63" s="3">
        <f t="shared" si="27"/>
        <v>89250</v>
      </c>
      <c r="G63" s="3">
        <f t="shared" si="28"/>
        <v>48766.781364762006</v>
      </c>
      <c r="H63" s="3">
        <f t="shared" si="29"/>
        <v>40483.218635237994</v>
      </c>
    </row>
    <row r="64" spans="1:8" x14ac:dyDescent="0.25">
      <c r="F64" s="3">
        <f>SUM(F61:F63)</f>
        <v>325250</v>
      </c>
      <c r="G64" s="3">
        <f>SUM(G61:G63)</f>
        <v>250717.06154141558</v>
      </c>
      <c r="H64" s="3">
        <f>SUM(H61:H63)</f>
        <v>74532.938458584395</v>
      </c>
    </row>
    <row r="65" spans="7:8" x14ac:dyDescent="0.25">
      <c r="G65" t="s">
        <v>46</v>
      </c>
      <c r="H65" s="1">
        <v>30000</v>
      </c>
    </row>
    <row r="66" spans="7:8" x14ac:dyDescent="0.25">
      <c r="G66" t="s">
        <v>47</v>
      </c>
      <c r="H66" s="12">
        <f>H64-H65</f>
        <v>44532.938458584395</v>
      </c>
    </row>
  </sheetData>
  <mergeCells count="7">
    <mergeCell ref="M2:M3"/>
    <mergeCell ref="N2:N3"/>
    <mergeCell ref="A51:A52"/>
    <mergeCell ref="B51:C51"/>
    <mergeCell ref="A59:A60"/>
    <mergeCell ref="J2:J3"/>
    <mergeCell ref="K2:L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Claudio de Souza Miranda</cp:lastModifiedBy>
  <dcterms:created xsi:type="dcterms:W3CDTF">2014-09-05T23:50:56Z</dcterms:created>
  <dcterms:modified xsi:type="dcterms:W3CDTF">2015-09-03T15:34:10Z</dcterms:modified>
</cp:coreProperties>
</file>