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480" windowHeight="82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57" i="1" l="1"/>
  <c r="I57" i="1"/>
  <c r="F73" i="1" s="1"/>
  <c r="F79" i="1" s="1"/>
  <c r="F80" i="1" s="1"/>
  <c r="L58" i="1"/>
  <c r="D80" i="1"/>
  <c r="C80" i="1"/>
  <c r="D79" i="1"/>
  <c r="C79" i="1"/>
  <c r="F76" i="1"/>
  <c r="I58" i="1"/>
  <c r="I59" i="1" s="1"/>
  <c r="E76" i="1" s="1"/>
  <c r="C78" i="1"/>
  <c r="C77" i="1"/>
  <c r="C76" i="1"/>
  <c r="C73" i="1"/>
  <c r="C71" i="1"/>
  <c r="C70" i="1"/>
  <c r="F75" i="1"/>
  <c r="D75" i="1"/>
  <c r="C75" i="1"/>
  <c r="G65" i="1"/>
  <c r="G64" i="1"/>
  <c r="F65" i="1"/>
  <c r="E65" i="1"/>
  <c r="F64" i="1"/>
  <c r="E64" i="1"/>
  <c r="F52" i="1"/>
  <c r="C64" i="1"/>
  <c r="C63" i="1"/>
  <c r="C62" i="1"/>
  <c r="F62" i="1"/>
  <c r="F60" i="1"/>
  <c r="F59" i="1"/>
  <c r="F58" i="1"/>
  <c r="F57" i="1"/>
  <c r="F56" i="1"/>
  <c r="F55" i="1"/>
  <c r="F54" i="1"/>
  <c r="C60" i="1"/>
  <c r="C59" i="1"/>
  <c r="C58" i="1"/>
  <c r="C57" i="1"/>
  <c r="C56" i="1"/>
  <c r="C55" i="1"/>
  <c r="I56" i="1"/>
  <c r="L59" i="1"/>
  <c r="L57" i="1"/>
  <c r="L56" i="1"/>
  <c r="L54" i="1"/>
  <c r="K54" i="1"/>
  <c r="C52" i="1" l="1"/>
  <c r="C65" i="1"/>
  <c r="L55" i="1"/>
  <c r="D57" i="1"/>
  <c r="C61" i="1"/>
  <c r="I54" i="1"/>
  <c r="D77" i="1" l="1"/>
  <c r="D74" i="1"/>
  <c r="B73" i="1"/>
  <c r="B71" i="1"/>
  <c r="B70" i="1"/>
  <c r="H54" i="1"/>
  <c r="E54" i="1"/>
  <c r="C49" i="1"/>
  <c r="B49" i="1"/>
  <c r="C47" i="1"/>
  <c r="C48" i="1" s="1"/>
  <c r="B47" i="1"/>
  <c r="C45" i="1"/>
  <c r="B45" i="1"/>
  <c r="C44" i="1"/>
  <c r="B44" i="1"/>
  <c r="D34" i="1"/>
  <c r="B34" i="1"/>
  <c r="D33" i="1"/>
  <c r="D32" i="1"/>
  <c r="C22" i="1"/>
  <c r="C23" i="1" s="1"/>
  <c r="E21" i="1"/>
  <c r="F21" i="1" s="1"/>
  <c r="E14" i="1"/>
  <c r="D1" i="1"/>
  <c r="C24" i="1" l="1"/>
  <c r="E23" i="1"/>
  <c r="F23" i="1" s="1"/>
  <c r="E22" i="1"/>
  <c r="F22" i="1" s="1"/>
  <c r="C25" i="1" l="1"/>
  <c r="E24" i="1"/>
  <c r="F24" i="1" s="1"/>
  <c r="C46" i="1" s="1"/>
  <c r="C26" i="1" l="1"/>
  <c r="E25" i="1"/>
  <c r="F25" i="1" s="1"/>
  <c r="F48" i="1"/>
  <c r="F51" i="1" s="1"/>
  <c r="C51" i="1"/>
  <c r="C27" i="1" l="1"/>
  <c r="E27" i="1" s="1"/>
  <c r="F27" i="1" s="1"/>
  <c r="C54" i="1" s="1"/>
  <c r="E26" i="1"/>
  <c r="F26" i="1" s="1"/>
  <c r="D76" i="1" l="1"/>
  <c r="D73" i="1"/>
  <c r="D70" i="1"/>
  <c r="D78" i="1"/>
  <c r="D71" i="1"/>
  <c r="E73" i="1"/>
  <c r="E79" i="1" s="1"/>
  <c r="E80" i="1" s="1"/>
  <c r="E75" i="1"/>
</calcChain>
</file>

<file path=xl/sharedStrings.xml><?xml version="1.0" encoding="utf-8"?>
<sst xmlns="http://schemas.openxmlformats.org/spreadsheetml/2006/main" count="96" uniqueCount="74">
  <si>
    <t>Ativos Florestais (Ativos Biológicos)</t>
  </si>
  <si>
    <t>X11</t>
  </si>
  <si>
    <t>Implementos agrícolas</t>
  </si>
  <si>
    <t>Benfeitorias (casa e outras)</t>
  </si>
  <si>
    <t>Caixa/ Aplicações</t>
  </si>
  <si>
    <t>Despesas/ Custos</t>
  </si>
  <si>
    <t>Arrendamento</t>
  </si>
  <si>
    <t>mês</t>
  </si>
  <si>
    <t>Insumos(Herbicidas/ adubo)</t>
  </si>
  <si>
    <t>ano</t>
  </si>
  <si>
    <t>Salários de funcionários</t>
  </si>
  <si>
    <t>Preço $ por m³</t>
  </si>
  <si>
    <t>Ciclo da Floresta</t>
  </si>
  <si>
    <t>anos</t>
  </si>
  <si>
    <t>Número de Árvores por Há</t>
  </si>
  <si>
    <t>Perda de arvores  (Todo o ciclo)</t>
  </si>
  <si>
    <t>Primeiro corte:</t>
  </si>
  <si>
    <t>Àrea</t>
  </si>
  <si>
    <t>Cálculo da Produtividade (considerando as perdas))</t>
  </si>
  <si>
    <t>Período</t>
  </si>
  <si>
    <t>Produtividade em m3/ano/hectare</t>
  </si>
  <si>
    <t>Preço</t>
  </si>
  <si>
    <t>Total (há)</t>
  </si>
  <si>
    <t>Total (242 há)</t>
  </si>
  <si>
    <t>Total dos Custos de Formação da Floresta</t>
  </si>
  <si>
    <t>Custos</t>
  </si>
  <si>
    <t>Ano</t>
  </si>
  <si>
    <t>N. de Períodos</t>
  </si>
  <si>
    <t>Total</t>
  </si>
  <si>
    <t>Custos  de Implantação de 242 ha</t>
  </si>
  <si>
    <t>Custos Manutenção</t>
  </si>
  <si>
    <t>Mão-de-obra</t>
  </si>
  <si>
    <t>Balanço Patrimonial - 2010</t>
  </si>
  <si>
    <t>Ativos</t>
  </si>
  <si>
    <t>X10</t>
  </si>
  <si>
    <t>Passivos</t>
  </si>
  <si>
    <t>Empréstimos e Financimentos</t>
  </si>
  <si>
    <t>Aj. A valor Justo</t>
  </si>
  <si>
    <t>Capital</t>
  </si>
  <si>
    <t>Dep. Acumulada</t>
  </si>
  <si>
    <t>Ajuste Patrimonial</t>
  </si>
  <si>
    <t>Pessoa Jurídica</t>
  </si>
  <si>
    <t>DRE - LR</t>
  </si>
  <si>
    <t>DRE - LP</t>
  </si>
  <si>
    <t>Receita</t>
  </si>
  <si>
    <t>PIS</t>
  </si>
  <si>
    <t>Funrural</t>
  </si>
  <si>
    <t>COFINS</t>
  </si>
  <si>
    <t>ICMS</t>
  </si>
  <si>
    <t>Presunção IR</t>
  </si>
  <si>
    <t>IR</t>
  </si>
  <si>
    <t>Lucro Bruto</t>
  </si>
  <si>
    <t>Presunção CSL</t>
  </si>
  <si>
    <t>Desp. Op.</t>
  </si>
  <si>
    <t>LAIR</t>
  </si>
  <si>
    <t>IRA</t>
  </si>
  <si>
    <t>CSL</t>
  </si>
  <si>
    <t>Lucro Liq</t>
  </si>
  <si>
    <t>Quadro Comparativo</t>
  </si>
  <si>
    <t>Tributos</t>
  </si>
  <si>
    <t>Pessoa Física</t>
  </si>
  <si>
    <t>Opções</t>
  </si>
  <si>
    <t>Lucro Real</t>
  </si>
  <si>
    <t>Lucro Presumido</t>
  </si>
  <si>
    <t>Crédito PIS/COFINS</t>
  </si>
  <si>
    <t>Crédito ICMS</t>
  </si>
  <si>
    <t>FUNRURAL</t>
  </si>
  <si>
    <t>CSLL</t>
  </si>
  <si>
    <t>Carga Tributária</t>
  </si>
  <si>
    <t>DRE - Produtor Rural (Res. Presumido)</t>
  </si>
  <si>
    <t>DRE - Produtor Rural (Livro Caixa)</t>
  </si>
  <si>
    <t>IRAdicional</t>
  </si>
  <si>
    <t>Pres P.Rural</t>
  </si>
  <si>
    <t>Livro Caixa  P.Rural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</si>
</sst>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_-* #,##0_-;\-* #,##0_-;_-* &quot;-&quot;??_-;_-@_-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sz val="9"/>
      <color rgb="FFFF0000"/>
      <name val="Cambria"/>
      <family val="1"/>
    </font>
    <font>
      <b/>
      <sz val="9"/>
      <color rgb="FFFF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right"/>
    </xf>
    <xf numFmtId="0" fontId="2" fillId="0" borderId="1" xfId="0" applyFont="1" applyBorder="1" applyAlignment="1">
      <alignment horizontal="center"/>
    </xf>
    <xf numFmtId="165" fontId="2" fillId="0" borderId="1" xfId="1" applyFont="1" applyBorder="1"/>
    <xf numFmtId="0" fontId="2" fillId="0" borderId="1" xfId="0" applyFont="1" applyBorder="1"/>
    <xf numFmtId="165" fontId="2" fillId="0" borderId="1" xfId="0" applyNumberFormat="1" applyFont="1" applyBorder="1"/>
    <xf numFmtId="164" fontId="2" fillId="0" borderId="0" xfId="2" applyFont="1" applyAlignment="1">
      <alignment horizontal="right"/>
    </xf>
    <xf numFmtId="9" fontId="2" fillId="0" borderId="0" xfId="2" applyNumberFormat="1" applyFont="1" applyAlignment="1">
      <alignment horizontal="right"/>
    </xf>
    <xf numFmtId="0" fontId="2" fillId="0" borderId="0" xfId="0" applyFont="1" applyAlignment="1">
      <alignment horizontal="left"/>
    </xf>
    <xf numFmtId="166" fontId="2" fillId="0" borderId="0" xfId="1" applyNumberFormat="1" applyFont="1" applyAlignment="1">
      <alignment horizontal="right"/>
    </xf>
    <xf numFmtId="9" fontId="2" fillId="0" borderId="0" xfId="0" applyNumberFormat="1" applyFo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Font="1" applyFill="1" applyBorder="1"/>
    <xf numFmtId="165" fontId="2" fillId="2" borderId="1" xfId="1" applyFont="1" applyFill="1" applyBorder="1"/>
    <xf numFmtId="165" fontId="2" fillId="0" borderId="0" xfId="1" applyFont="1"/>
    <xf numFmtId="0" fontId="2" fillId="2" borderId="1" xfId="0" applyFont="1" applyFill="1" applyBorder="1" applyAlignment="1">
      <alignment horizontal="center"/>
    </xf>
    <xf numFmtId="164" fontId="2" fillId="2" borderId="1" xfId="2" applyFont="1" applyFill="1" applyBorder="1" applyAlignment="1">
      <alignment horizontal="center"/>
    </xf>
    <xf numFmtId="0" fontId="2" fillId="0" borderId="1" xfId="0" applyFont="1" applyFill="1" applyBorder="1"/>
    <xf numFmtId="165" fontId="2" fillId="0" borderId="1" xfId="1" applyFont="1" applyFill="1" applyBorder="1"/>
    <xf numFmtId="165" fontId="2" fillId="0" borderId="1" xfId="1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64" fontId="2" fillId="0" borderId="5" xfId="2" applyFont="1" applyBorder="1" applyAlignment="1">
      <alignment horizontal="right"/>
    </xf>
    <xf numFmtId="0" fontId="2" fillId="0" borderId="6" xfId="0" applyFont="1" applyBorder="1"/>
    <xf numFmtId="0" fontId="3" fillId="0" borderId="7" xfId="0" applyFont="1" applyFill="1" applyBorder="1"/>
    <xf numFmtId="0" fontId="3" fillId="0" borderId="0" xfId="0" applyFont="1" applyBorder="1" applyAlignment="1">
      <alignment horizontal="center"/>
    </xf>
    <xf numFmtId="164" fontId="3" fillId="0" borderId="8" xfId="2" applyFont="1" applyBorder="1" applyAlignment="1">
      <alignment horizontal="right"/>
    </xf>
    <xf numFmtId="0" fontId="2" fillId="0" borderId="7" xfId="0" applyFont="1" applyBorder="1"/>
    <xf numFmtId="0" fontId="2" fillId="0" borderId="0" xfId="0" applyFont="1" applyBorder="1" applyAlignment="1">
      <alignment horizontal="center"/>
    </xf>
    <xf numFmtId="164" fontId="2" fillId="0" borderId="8" xfId="2" applyFont="1" applyBorder="1" applyAlignment="1">
      <alignment horizontal="right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164" fontId="2" fillId="0" borderId="11" xfId="2" applyFont="1" applyBorder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/>
    <xf numFmtId="165" fontId="2" fillId="0" borderId="0" xfId="0" applyNumberFormat="1" applyFont="1"/>
    <xf numFmtId="10" fontId="2" fillId="0" borderId="0" xfId="0" applyNumberFormat="1" applyFont="1"/>
    <xf numFmtId="165" fontId="2" fillId="0" borderId="1" xfId="1" applyFont="1" applyBorder="1" applyAlignment="1">
      <alignment horizontal="center"/>
    </xf>
    <xf numFmtId="167" fontId="2" fillId="0" borderId="0" xfId="0" applyNumberFormat="1" applyFont="1"/>
    <xf numFmtId="165" fontId="2" fillId="0" borderId="0" xfId="1" applyFont="1" applyAlignment="1">
      <alignment horizontal="center"/>
    </xf>
    <xf numFmtId="43" fontId="2" fillId="0" borderId="0" xfId="0" applyNumberFormat="1" applyFont="1"/>
    <xf numFmtId="165" fontId="3" fillId="0" borderId="1" xfId="1" applyFont="1" applyBorder="1" applyAlignment="1">
      <alignment horizontal="center"/>
    </xf>
    <xf numFmtId="167" fontId="2" fillId="0" borderId="1" xfId="3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7" fontId="5" fillId="0" borderId="1" xfId="3" applyNumberFormat="1" applyFont="1" applyBorder="1" applyAlignment="1">
      <alignment horizontal="center"/>
    </xf>
    <xf numFmtId="167" fontId="2" fillId="0" borderId="0" xfId="3" applyNumberFormat="1" applyFont="1" applyAlignment="1">
      <alignment horizontal="center"/>
    </xf>
    <xf numFmtId="167" fontId="2" fillId="0" borderId="0" xfId="3" applyNumberFormat="1" applyFont="1" applyAlignment="1">
      <alignment horizontal="right"/>
    </xf>
    <xf numFmtId="167" fontId="2" fillId="0" borderId="0" xfId="3" applyNumberFormat="1" applyFont="1"/>
    <xf numFmtId="0" fontId="2" fillId="5" borderId="1" xfId="0" applyFont="1" applyFill="1" applyBorder="1" applyAlignment="1">
      <alignment horizontal="center"/>
    </xf>
    <xf numFmtId="164" fontId="2" fillId="0" borderId="0" xfId="2" applyFont="1" applyAlignment="1">
      <alignment horizontal="center"/>
    </xf>
    <xf numFmtId="9" fontId="4" fillId="0" borderId="0" xfId="0" applyNumberFormat="1" applyFont="1"/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topLeftCell="A38" zoomScaleNormal="100" workbookViewId="0">
      <selection activeCell="I66" sqref="I66"/>
    </sheetView>
  </sheetViews>
  <sheetFormatPr defaultRowHeight="12" x14ac:dyDescent="0.2"/>
  <cols>
    <col min="1" max="1" width="5.85546875" style="1" bestFit="1" customWidth="1"/>
    <col min="2" max="2" width="17.42578125" style="1" customWidth="1"/>
    <col min="3" max="3" width="13.5703125" style="2" customWidth="1"/>
    <col min="4" max="4" width="14.7109375" style="8" customWidth="1"/>
    <col min="5" max="5" width="13.7109375" style="1" customWidth="1"/>
    <col min="6" max="6" width="14.85546875" style="1" customWidth="1"/>
    <col min="7" max="7" width="6.5703125" style="1" customWidth="1"/>
    <col min="8" max="8" width="10.7109375" style="1" customWidth="1"/>
    <col min="9" max="9" width="12.5703125" style="1" customWidth="1"/>
    <col min="10" max="10" width="5.85546875" style="1" bestFit="1" customWidth="1"/>
    <col min="11" max="11" width="16.42578125" style="1" customWidth="1"/>
    <col min="12" max="12" width="12.140625" style="1" bestFit="1" customWidth="1"/>
    <col min="13" max="256" width="9.140625" style="1"/>
    <col min="257" max="257" width="5.85546875" style="1" bestFit="1" customWidth="1"/>
    <col min="258" max="258" width="25.42578125" style="1" customWidth="1"/>
    <col min="259" max="259" width="12.42578125" style="1" bestFit="1" customWidth="1"/>
    <col min="260" max="260" width="13.5703125" style="1" customWidth="1"/>
    <col min="261" max="261" width="15.28515625" style="1" customWidth="1"/>
    <col min="262" max="262" width="12.5703125" style="1" bestFit="1" customWidth="1"/>
    <col min="263" max="263" width="7.28515625" style="1" customWidth="1"/>
    <col min="264" max="264" width="16.85546875" style="1" bestFit="1" customWidth="1"/>
    <col min="265" max="265" width="12" style="1" bestFit="1" customWidth="1"/>
    <col min="266" max="266" width="26.85546875" style="1" bestFit="1" customWidth="1"/>
    <col min="267" max="267" width="14" style="1" bestFit="1" customWidth="1"/>
    <col min="268" max="268" width="4" style="1" bestFit="1" customWidth="1"/>
    <col min="269" max="512" width="9.140625" style="1"/>
    <col min="513" max="513" width="5.85546875" style="1" bestFit="1" customWidth="1"/>
    <col min="514" max="514" width="25.42578125" style="1" customWidth="1"/>
    <col min="515" max="515" width="12.42578125" style="1" bestFit="1" customWidth="1"/>
    <col min="516" max="516" width="13.5703125" style="1" customWidth="1"/>
    <col min="517" max="517" width="15.28515625" style="1" customWidth="1"/>
    <col min="518" max="518" width="12.5703125" style="1" bestFit="1" customWidth="1"/>
    <col min="519" max="519" width="7.28515625" style="1" customWidth="1"/>
    <col min="520" max="520" width="16.85546875" style="1" bestFit="1" customWidth="1"/>
    <col min="521" max="521" width="12" style="1" bestFit="1" customWidth="1"/>
    <col min="522" max="522" width="26.85546875" style="1" bestFit="1" customWidth="1"/>
    <col min="523" max="523" width="14" style="1" bestFit="1" customWidth="1"/>
    <col min="524" max="524" width="4" style="1" bestFit="1" customWidth="1"/>
    <col min="525" max="768" width="9.140625" style="1"/>
    <col min="769" max="769" width="5.85546875" style="1" bestFit="1" customWidth="1"/>
    <col min="770" max="770" width="25.42578125" style="1" customWidth="1"/>
    <col min="771" max="771" width="12.42578125" style="1" bestFit="1" customWidth="1"/>
    <col min="772" max="772" width="13.5703125" style="1" customWidth="1"/>
    <col min="773" max="773" width="15.28515625" style="1" customWidth="1"/>
    <col min="774" max="774" width="12.5703125" style="1" bestFit="1" customWidth="1"/>
    <col min="775" max="775" width="7.28515625" style="1" customWidth="1"/>
    <col min="776" max="776" width="16.85546875" style="1" bestFit="1" customWidth="1"/>
    <col min="777" max="777" width="12" style="1" bestFit="1" customWidth="1"/>
    <col min="778" max="778" width="26.85546875" style="1" bestFit="1" customWidth="1"/>
    <col min="779" max="779" width="14" style="1" bestFit="1" customWidth="1"/>
    <col min="780" max="780" width="4" style="1" bestFit="1" customWidth="1"/>
    <col min="781" max="1024" width="9.140625" style="1"/>
    <col min="1025" max="1025" width="5.85546875" style="1" bestFit="1" customWidth="1"/>
    <col min="1026" max="1026" width="25.42578125" style="1" customWidth="1"/>
    <col min="1027" max="1027" width="12.42578125" style="1" bestFit="1" customWidth="1"/>
    <col min="1028" max="1028" width="13.5703125" style="1" customWidth="1"/>
    <col min="1029" max="1029" width="15.28515625" style="1" customWidth="1"/>
    <col min="1030" max="1030" width="12.5703125" style="1" bestFit="1" customWidth="1"/>
    <col min="1031" max="1031" width="7.28515625" style="1" customWidth="1"/>
    <col min="1032" max="1032" width="16.85546875" style="1" bestFit="1" customWidth="1"/>
    <col min="1033" max="1033" width="12" style="1" bestFit="1" customWidth="1"/>
    <col min="1034" max="1034" width="26.85546875" style="1" bestFit="1" customWidth="1"/>
    <col min="1035" max="1035" width="14" style="1" bestFit="1" customWidth="1"/>
    <col min="1036" max="1036" width="4" style="1" bestFit="1" customWidth="1"/>
    <col min="1037" max="1280" width="9.140625" style="1"/>
    <col min="1281" max="1281" width="5.85546875" style="1" bestFit="1" customWidth="1"/>
    <col min="1282" max="1282" width="25.42578125" style="1" customWidth="1"/>
    <col min="1283" max="1283" width="12.42578125" style="1" bestFit="1" customWidth="1"/>
    <col min="1284" max="1284" width="13.5703125" style="1" customWidth="1"/>
    <col min="1285" max="1285" width="15.28515625" style="1" customWidth="1"/>
    <col min="1286" max="1286" width="12.5703125" style="1" bestFit="1" customWidth="1"/>
    <col min="1287" max="1287" width="7.28515625" style="1" customWidth="1"/>
    <col min="1288" max="1288" width="16.85546875" style="1" bestFit="1" customWidth="1"/>
    <col min="1289" max="1289" width="12" style="1" bestFit="1" customWidth="1"/>
    <col min="1290" max="1290" width="26.85546875" style="1" bestFit="1" customWidth="1"/>
    <col min="1291" max="1291" width="14" style="1" bestFit="1" customWidth="1"/>
    <col min="1292" max="1292" width="4" style="1" bestFit="1" customWidth="1"/>
    <col min="1293" max="1536" width="9.140625" style="1"/>
    <col min="1537" max="1537" width="5.85546875" style="1" bestFit="1" customWidth="1"/>
    <col min="1538" max="1538" width="25.42578125" style="1" customWidth="1"/>
    <col min="1539" max="1539" width="12.42578125" style="1" bestFit="1" customWidth="1"/>
    <col min="1540" max="1540" width="13.5703125" style="1" customWidth="1"/>
    <col min="1541" max="1541" width="15.28515625" style="1" customWidth="1"/>
    <col min="1542" max="1542" width="12.5703125" style="1" bestFit="1" customWidth="1"/>
    <col min="1543" max="1543" width="7.28515625" style="1" customWidth="1"/>
    <col min="1544" max="1544" width="16.85546875" style="1" bestFit="1" customWidth="1"/>
    <col min="1545" max="1545" width="12" style="1" bestFit="1" customWidth="1"/>
    <col min="1546" max="1546" width="26.85546875" style="1" bestFit="1" customWidth="1"/>
    <col min="1547" max="1547" width="14" style="1" bestFit="1" customWidth="1"/>
    <col min="1548" max="1548" width="4" style="1" bestFit="1" customWidth="1"/>
    <col min="1549" max="1792" width="9.140625" style="1"/>
    <col min="1793" max="1793" width="5.85546875" style="1" bestFit="1" customWidth="1"/>
    <col min="1794" max="1794" width="25.42578125" style="1" customWidth="1"/>
    <col min="1795" max="1795" width="12.42578125" style="1" bestFit="1" customWidth="1"/>
    <col min="1796" max="1796" width="13.5703125" style="1" customWidth="1"/>
    <col min="1797" max="1797" width="15.28515625" style="1" customWidth="1"/>
    <col min="1798" max="1798" width="12.5703125" style="1" bestFit="1" customWidth="1"/>
    <col min="1799" max="1799" width="7.28515625" style="1" customWidth="1"/>
    <col min="1800" max="1800" width="16.85546875" style="1" bestFit="1" customWidth="1"/>
    <col min="1801" max="1801" width="12" style="1" bestFit="1" customWidth="1"/>
    <col min="1802" max="1802" width="26.85546875" style="1" bestFit="1" customWidth="1"/>
    <col min="1803" max="1803" width="14" style="1" bestFit="1" customWidth="1"/>
    <col min="1804" max="1804" width="4" style="1" bestFit="1" customWidth="1"/>
    <col min="1805" max="2048" width="9.140625" style="1"/>
    <col min="2049" max="2049" width="5.85546875" style="1" bestFit="1" customWidth="1"/>
    <col min="2050" max="2050" width="25.42578125" style="1" customWidth="1"/>
    <col min="2051" max="2051" width="12.42578125" style="1" bestFit="1" customWidth="1"/>
    <col min="2052" max="2052" width="13.5703125" style="1" customWidth="1"/>
    <col min="2053" max="2053" width="15.28515625" style="1" customWidth="1"/>
    <col min="2054" max="2054" width="12.5703125" style="1" bestFit="1" customWidth="1"/>
    <col min="2055" max="2055" width="7.28515625" style="1" customWidth="1"/>
    <col min="2056" max="2056" width="16.85546875" style="1" bestFit="1" customWidth="1"/>
    <col min="2057" max="2057" width="12" style="1" bestFit="1" customWidth="1"/>
    <col min="2058" max="2058" width="26.85546875" style="1" bestFit="1" customWidth="1"/>
    <col min="2059" max="2059" width="14" style="1" bestFit="1" customWidth="1"/>
    <col min="2060" max="2060" width="4" style="1" bestFit="1" customWidth="1"/>
    <col min="2061" max="2304" width="9.140625" style="1"/>
    <col min="2305" max="2305" width="5.85546875" style="1" bestFit="1" customWidth="1"/>
    <col min="2306" max="2306" width="25.42578125" style="1" customWidth="1"/>
    <col min="2307" max="2307" width="12.42578125" style="1" bestFit="1" customWidth="1"/>
    <col min="2308" max="2308" width="13.5703125" style="1" customWidth="1"/>
    <col min="2309" max="2309" width="15.28515625" style="1" customWidth="1"/>
    <col min="2310" max="2310" width="12.5703125" style="1" bestFit="1" customWidth="1"/>
    <col min="2311" max="2311" width="7.28515625" style="1" customWidth="1"/>
    <col min="2312" max="2312" width="16.85546875" style="1" bestFit="1" customWidth="1"/>
    <col min="2313" max="2313" width="12" style="1" bestFit="1" customWidth="1"/>
    <col min="2314" max="2314" width="26.85546875" style="1" bestFit="1" customWidth="1"/>
    <col min="2315" max="2315" width="14" style="1" bestFit="1" customWidth="1"/>
    <col min="2316" max="2316" width="4" style="1" bestFit="1" customWidth="1"/>
    <col min="2317" max="2560" width="9.140625" style="1"/>
    <col min="2561" max="2561" width="5.85546875" style="1" bestFit="1" customWidth="1"/>
    <col min="2562" max="2562" width="25.42578125" style="1" customWidth="1"/>
    <col min="2563" max="2563" width="12.42578125" style="1" bestFit="1" customWidth="1"/>
    <col min="2564" max="2564" width="13.5703125" style="1" customWidth="1"/>
    <col min="2565" max="2565" width="15.28515625" style="1" customWidth="1"/>
    <col min="2566" max="2566" width="12.5703125" style="1" bestFit="1" customWidth="1"/>
    <col min="2567" max="2567" width="7.28515625" style="1" customWidth="1"/>
    <col min="2568" max="2568" width="16.85546875" style="1" bestFit="1" customWidth="1"/>
    <col min="2569" max="2569" width="12" style="1" bestFit="1" customWidth="1"/>
    <col min="2570" max="2570" width="26.85546875" style="1" bestFit="1" customWidth="1"/>
    <col min="2571" max="2571" width="14" style="1" bestFit="1" customWidth="1"/>
    <col min="2572" max="2572" width="4" style="1" bestFit="1" customWidth="1"/>
    <col min="2573" max="2816" width="9.140625" style="1"/>
    <col min="2817" max="2817" width="5.85546875" style="1" bestFit="1" customWidth="1"/>
    <col min="2818" max="2818" width="25.42578125" style="1" customWidth="1"/>
    <col min="2819" max="2819" width="12.42578125" style="1" bestFit="1" customWidth="1"/>
    <col min="2820" max="2820" width="13.5703125" style="1" customWidth="1"/>
    <col min="2821" max="2821" width="15.28515625" style="1" customWidth="1"/>
    <col min="2822" max="2822" width="12.5703125" style="1" bestFit="1" customWidth="1"/>
    <col min="2823" max="2823" width="7.28515625" style="1" customWidth="1"/>
    <col min="2824" max="2824" width="16.85546875" style="1" bestFit="1" customWidth="1"/>
    <col min="2825" max="2825" width="12" style="1" bestFit="1" customWidth="1"/>
    <col min="2826" max="2826" width="26.85546875" style="1" bestFit="1" customWidth="1"/>
    <col min="2827" max="2827" width="14" style="1" bestFit="1" customWidth="1"/>
    <col min="2828" max="2828" width="4" style="1" bestFit="1" customWidth="1"/>
    <col min="2829" max="3072" width="9.140625" style="1"/>
    <col min="3073" max="3073" width="5.85546875" style="1" bestFit="1" customWidth="1"/>
    <col min="3074" max="3074" width="25.42578125" style="1" customWidth="1"/>
    <col min="3075" max="3075" width="12.42578125" style="1" bestFit="1" customWidth="1"/>
    <col min="3076" max="3076" width="13.5703125" style="1" customWidth="1"/>
    <col min="3077" max="3077" width="15.28515625" style="1" customWidth="1"/>
    <col min="3078" max="3078" width="12.5703125" style="1" bestFit="1" customWidth="1"/>
    <col min="3079" max="3079" width="7.28515625" style="1" customWidth="1"/>
    <col min="3080" max="3080" width="16.85546875" style="1" bestFit="1" customWidth="1"/>
    <col min="3081" max="3081" width="12" style="1" bestFit="1" customWidth="1"/>
    <col min="3082" max="3082" width="26.85546875" style="1" bestFit="1" customWidth="1"/>
    <col min="3083" max="3083" width="14" style="1" bestFit="1" customWidth="1"/>
    <col min="3084" max="3084" width="4" style="1" bestFit="1" customWidth="1"/>
    <col min="3085" max="3328" width="9.140625" style="1"/>
    <col min="3329" max="3329" width="5.85546875" style="1" bestFit="1" customWidth="1"/>
    <col min="3330" max="3330" width="25.42578125" style="1" customWidth="1"/>
    <col min="3331" max="3331" width="12.42578125" style="1" bestFit="1" customWidth="1"/>
    <col min="3332" max="3332" width="13.5703125" style="1" customWidth="1"/>
    <col min="3333" max="3333" width="15.28515625" style="1" customWidth="1"/>
    <col min="3334" max="3334" width="12.5703125" style="1" bestFit="1" customWidth="1"/>
    <col min="3335" max="3335" width="7.28515625" style="1" customWidth="1"/>
    <col min="3336" max="3336" width="16.85546875" style="1" bestFit="1" customWidth="1"/>
    <col min="3337" max="3337" width="12" style="1" bestFit="1" customWidth="1"/>
    <col min="3338" max="3338" width="26.85546875" style="1" bestFit="1" customWidth="1"/>
    <col min="3339" max="3339" width="14" style="1" bestFit="1" customWidth="1"/>
    <col min="3340" max="3340" width="4" style="1" bestFit="1" customWidth="1"/>
    <col min="3341" max="3584" width="9.140625" style="1"/>
    <col min="3585" max="3585" width="5.85546875" style="1" bestFit="1" customWidth="1"/>
    <col min="3586" max="3586" width="25.42578125" style="1" customWidth="1"/>
    <col min="3587" max="3587" width="12.42578125" style="1" bestFit="1" customWidth="1"/>
    <col min="3588" max="3588" width="13.5703125" style="1" customWidth="1"/>
    <col min="3589" max="3589" width="15.28515625" style="1" customWidth="1"/>
    <col min="3590" max="3590" width="12.5703125" style="1" bestFit="1" customWidth="1"/>
    <col min="3591" max="3591" width="7.28515625" style="1" customWidth="1"/>
    <col min="3592" max="3592" width="16.85546875" style="1" bestFit="1" customWidth="1"/>
    <col min="3593" max="3593" width="12" style="1" bestFit="1" customWidth="1"/>
    <col min="3594" max="3594" width="26.85546875" style="1" bestFit="1" customWidth="1"/>
    <col min="3595" max="3595" width="14" style="1" bestFit="1" customWidth="1"/>
    <col min="3596" max="3596" width="4" style="1" bestFit="1" customWidth="1"/>
    <col min="3597" max="3840" width="9.140625" style="1"/>
    <col min="3841" max="3841" width="5.85546875" style="1" bestFit="1" customWidth="1"/>
    <col min="3842" max="3842" width="25.42578125" style="1" customWidth="1"/>
    <col min="3843" max="3843" width="12.42578125" style="1" bestFit="1" customWidth="1"/>
    <col min="3844" max="3844" width="13.5703125" style="1" customWidth="1"/>
    <col min="3845" max="3845" width="15.28515625" style="1" customWidth="1"/>
    <col min="3846" max="3846" width="12.5703125" style="1" bestFit="1" customWidth="1"/>
    <col min="3847" max="3847" width="7.28515625" style="1" customWidth="1"/>
    <col min="3848" max="3848" width="16.85546875" style="1" bestFit="1" customWidth="1"/>
    <col min="3849" max="3849" width="12" style="1" bestFit="1" customWidth="1"/>
    <col min="3850" max="3850" width="26.85546875" style="1" bestFit="1" customWidth="1"/>
    <col min="3851" max="3851" width="14" style="1" bestFit="1" customWidth="1"/>
    <col min="3852" max="3852" width="4" style="1" bestFit="1" customWidth="1"/>
    <col min="3853" max="4096" width="9.140625" style="1"/>
    <col min="4097" max="4097" width="5.85546875" style="1" bestFit="1" customWidth="1"/>
    <col min="4098" max="4098" width="25.42578125" style="1" customWidth="1"/>
    <col min="4099" max="4099" width="12.42578125" style="1" bestFit="1" customWidth="1"/>
    <col min="4100" max="4100" width="13.5703125" style="1" customWidth="1"/>
    <col min="4101" max="4101" width="15.28515625" style="1" customWidth="1"/>
    <col min="4102" max="4102" width="12.5703125" style="1" bestFit="1" customWidth="1"/>
    <col min="4103" max="4103" width="7.28515625" style="1" customWidth="1"/>
    <col min="4104" max="4104" width="16.85546875" style="1" bestFit="1" customWidth="1"/>
    <col min="4105" max="4105" width="12" style="1" bestFit="1" customWidth="1"/>
    <col min="4106" max="4106" width="26.85546875" style="1" bestFit="1" customWidth="1"/>
    <col min="4107" max="4107" width="14" style="1" bestFit="1" customWidth="1"/>
    <col min="4108" max="4108" width="4" style="1" bestFit="1" customWidth="1"/>
    <col min="4109" max="4352" width="9.140625" style="1"/>
    <col min="4353" max="4353" width="5.85546875" style="1" bestFit="1" customWidth="1"/>
    <col min="4354" max="4354" width="25.42578125" style="1" customWidth="1"/>
    <col min="4355" max="4355" width="12.42578125" style="1" bestFit="1" customWidth="1"/>
    <col min="4356" max="4356" width="13.5703125" style="1" customWidth="1"/>
    <col min="4357" max="4357" width="15.28515625" style="1" customWidth="1"/>
    <col min="4358" max="4358" width="12.5703125" style="1" bestFit="1" customWidth="1"/>
    <col min="4359" max="4359" width="7.28515625" style="1" customWidth="1"/>
    <col min="4360" max="4360" width="16.85546875" style="1" bestFit="1" customWidth="1"/>
    <col min="4361" max="4361" width="12" style="1" bestFit="1" customWidth="1"/>
    <col min="4362" max="4362" width="26.85546875" style="1" bestFit="1" customWidth="1"/>
    <col min="4363" max="4363" width="14" style="1" bestFit="1" customWidth="1"/>
    <col min="4364" max="4364" width="4" style="1" bestFit="1" customWidth="1"/>
    <col min="4365" max="4608" width="9.140625" style="1"/>
    <col min="4609" max="4609" width="5.85546875" style="1" bestFit="1" customWidth="1"/>
    <col min="4610" max="4610" width="25.42578125" style="1" customWidth="1"/>
    <col min="4611" max="4611" width="12.42578125" style="1" bestFit="1" customWidth="1"/>
    <col min="4612" max="4612" width="13.5703125" style="1" customWidth="1"/>
    <col min="4613" max="4613" width="15.28515625" style="1" customWidth="1"/>
    <col min="4614" max="4614" width="12.5703125" style="1" bestFit="1" customWidth="1"/>
    <col min="4615" max="4615" width="7.28515625" style="1" customWidth="1"/>
    <col min="4616" max="4616" width="16.85546875" style="1" bestFit="1" customWidth="1"/>
    <col min="4617" max="4617" width="12" style="1" bestFit="1" customWidth="1"/>
    <col min="4618" max="4618" width="26.85546875" style="1" bestFit="1" customWidth="1"/>
    <col min="4619" max="4619" width="14" style="1" bestFit="1" customWidth="1"/>
    <col min="4620" max="4620" width="4" style="1" bestFit="1" customWidth="1"/>
    <col min="4621" max="4864" width="9.140625" style="1"/>
    <col min="4865" max="4865" width="5.85546875" style="1" bestFit="1" customWidth="1"/>
    <col min="4866" max="4866" width="25.42578125" style="1" customWidth="1"/>
    <col min="4867" max="4867" width="12.42578125" style="1" bestFit="1" customWidth="1"/>
    <col min="4868" max="4868" width="13.5703125" style="1" customWidth="1"/>
    <col min="4869" max="4869" width="15.28515625" style="1" customWidth="1"/>
    <col min="4870" max="4870" width="12.5703125" style="1" bestFit="1" customWidth="1"/>
    <col min="4871" max="4871" width="7.28515625" style="1" customWidth="1"/>
    <col min="4872" max="4872" width="16.85546875" style="1" bestFit="1" customWidth="1"/>
    <col min="4873" max="4873" width="12" style="1" bestFit="1" customWidth="1"/>
    <col min="4874" max="4874" width="26.85546875" style="1" bestFit="1" customWidth="1"/>
    <col min="4875" max="4875" width="14" style="1" bestFit="1" customWidth="1"/>
    <col min="4876" max="4876" width="4" style="1" bestFit="1" customWidth="1"/>
    <col min="4877" max="5120" width="9.140625" style="1"/>
    <col min="5121" max="5121" width="5.85546875" style="1" bestFit="1" customWidth="1"/>
    <col min="5122" max="5122" width="25.42578125" style="1" customWidth="1"/>
    <col min="5123" max="5123" width="12.42578125" style="1" bestFit="1" customWidth="1"/>
    <col min="5124" max="5124" width="13.5703125" style="1" customWidth="1"/>
    <col min="5125" max="5125" width="15.28515625" style="1" customWidth="1"/>
    <col min="5126" max="5126" width="12.5703125" style="1" bestFit="1" customWidth="1"/>
    <col min="5127" max="5127" width="7.28515625" style="1" customWidth="1"/>
    <col min="5128" max="5128" width="16.85546875" style="1" bestFit="1" customWidth="1"/>
    <col min="5129" max="5129" width="12" style="1" bestFit="1" customWidth="1"/>
    <col min="5130" max="5130" width="26.85546875" style="1" bestFit="1" customWidth="1"/>
    <col min="5131" max="5131" width="14" style="1" bestFit="1" customWidth="1"/>
    <col min="5132" max="5132" width="4" style="1" bestFit="1" customWidth="1"/>
    <col min="5133" max="5376" width="9.140625" style="1"/>
    <col min="5377" max="5377" width="5.85546875" style="1" bestFit="1" customWidth="1"/>
    <col min="5378" max="5378" width="25.42578125" style="1" customWidth="1"/>
    <col min="5379" max="5379" width="12.42578125" style="1" bestFit="1" customWidth="1"/>
    <col min="5380" max="5380" width="13.5703125" style="1" customWidth="1"/>
    <col min="5381" max="5381" width="15.28515625" style="1" customWidth="1"/>
    <col min="5382" max="5382" width="12.5703125" style="1" bestFit="1" customWidth="1"/>
    <col min="5383" max="5383" width="7.28515625" style="1" customWidth="1"/>
    <col min="5384" max="5384" width="16.85546875" style="1" bestFit="1" customWidth="1"/>
    <col min="5385" max="5385" width="12" style="1" bestFit="1" customWidth="1"/>
    <col min="5386" max="5386" width="26.85546875" style="1" bestFit="1" customWidth="1"/>
    <col min="5387" max="5387" width="14" style="1" bestFit="1" customWidth="1"/>
    <col min="5388" max="5388" width="4" style="1" bestFit="1" customWidth="1"/>
    <col min="5389" max="5632" width="9.140625" style="1"/>
    <col min="5633" max="5633" width="5.85546875" style="1" bestFit="1" customWidth="1"/>
    <col min="5634" max="5634" width="25.42578125" style="1" customWidth="1"/>
    <col min="5635" max="5635" width="12.42578125" style="1" bestFit="1" customWidth="1"/>
    <col min="5636" max="5636" width="13.5703125" style="1" customWidth="1"/>
    <col min="5637" max="5637" width="15.28515625" style="1" customWidth="1"/>
    <col min="5638" max="5638" width="12.5703125" style="1" bestFit="1" customWidth="1"/>
    <col min="5639" max="5639" width="7.28515625" style="1" customWidth="1"/>
    <col min="5640" max="5640" width="16.85546875" style="1" bestFit="1" customWidth="1"/>
    <col min="5641" max="5641" width="12" style="1" bestFit="1" customWidth="1"/>
    <col min="5642" max="5642" width="26.85546875" style="1" bestFit="1" customWidth="1"/>
    <col min="5643" max="5643" width="14" style="1" bestFit="1" customWidth="1"/>
    <col min="5644" max="5644" width="4" style="1" bestFit="1" customWidth="1"/>
    <col min="5645" max="5888" width="9.140625" style="1"/>
    <col min="5889" max="5889" width="5.85546875" style="1" bestFit="1" customWidth="1"/>
    <col min="5890" max="5890" width="25.42578125" style="1" customWidth="1"/>
    <col min="5891" max="5891" width="12.42578125" style="1" bestFit="1" customWidth="1"/>
    <col min="5892" max="5892" width="13.5703125" style="1" customWidth="1"/>
    <col min="5893" max="5893" width="15.28515625" style="1" customWidth="1"/>
    <col min="5894" max="5894" width="12.5703125" style="1" bestFit="1" customWidth="1"/>
    <col min="5895" max="5895" width="7.28515625" style="1" customWidth="1"/>
    <col min="5896" max="5896" width="16.85546875" style="1" bestFit="1" customWidth="1"/>
    <col min="5897" max="5897" width="12" style="1" bestFit="1" customWidth="1"/>
    <col min="5898" max="5898" width="26.85546875" style="1" bestFit="1" customWidth="1"/>
    <col min="5899" max="5899" width="14" style="1" bestFit="1" customWidth="1"/>
    <col min="5900" max="5900" width="4" style="1" bestFit="1" customWidth="1"/>
    <col min="5901" max="6144" width="9.140625" style="1"/>
    <col min="6145" max="6145" width="5.85546875" style="1" bestFit="1" customWidth="1"/>
    <col min="6146" max="6146" width="25.42578125" style="1" customWidth="1"/>
    <col min="6147" max="6147" width="12.42578125" style="1" bestFit="1" customWidth="1"/>
    <col min="6148" max="6148" width="13.5703125" style="1" customWidth="1"/>
    <col min="6149" max="6149" width="15.28515625" style="1" customWidth="1"/>
    <col min="6150" max="6150" width="12.5703125" style="1" bestFit="1" customWidth="1"/>
    <col min="6151" max="6151" width="7.28515625" style="1" customWidth="1"/>
    <col min="6152" max="6152" width="16.85546875" style="1" bestFit="1" customWidth="1"/>
    <col min="6153" max="6153" width="12" style="1" bestFit="1" customWidth="1"/>
    <col min="6154" max="6154" width="26.85546875" style="1" bestFit="1" customWidth="1"/>
    <col min="6155" max="6155" width="14" style="1" bestFit="1" customWidth="1"/>
    <col min="6156" max="6156" width="4" style="1" bestFit="1" customWidth="1"/>
    <col min="6157" max="6400" width="9.140625" style="1"/>
    <col min="6401" max="6401" width="5.85546875" style="1" bestFit="1" customWidth="1"/>
    <col min="6402" max="6402" width="25.42578125" style="1" customWidth="1"/>
    <col min="6403" max="6403" width="12.42578125" style="1" bestFit="1" customWidth="1"/>
    <col min="6404" max="6404" width="13.5703125" style="1" customWidth="1"/>
    <col min="6405" max="6405" width="15.28515625" style="1" customWidth="1"/>
    <col min="6406" max="6406" width="12.5703125" style="1" bestFit="1" customWidth="1"/>
    <col min="6407" max="6407" width="7.28515625" style="1" customWidth="1"/>
    <col min="6408" max="6408" width="16.85546875" style="1" bestFit="1" customWidth="1"/>
    <col min="6409" max="6409" width="12" style="1" bestFit="1" customWidth="1"/>
    <col min="6410" max="6410" width="26.85546875" style="1" bestFit="1" customWidth="1"/>
    <col min="6411" max="6411" width="14" style="1" bestFit="1" customWidth="1"/>
    <col min="6412" max="6412" width="4" style="1" bestFit="1" customWidth="1"/>
    <col min="6413" max="6656" width="9.140625" style="1"/>
    <col min="6657" max="6657" width="5.85546875" style="1" bestFit="1" customWidth="1"/>
    <col min="6658" max="6658" width="25.42578125" style="1" customWidth="1"/>
    <col min="6659" max="6659" width="12.42578125" style="1" bestFit="1" customWidth="1"/>
    <col min="6660" max="6660" width="13.5703125" style="1" customWidth="1"/>
    <col min="6661" max="6661" width="15.28515625" style="1" customWidth="1"/>
    <col min="6662" max="6662" width="12.5703125" style="1" bestFit="1" customWidth="1"/>
    <col min="6663" max="6663" width="7.28515625" style="1" customWidth="1"/>
    <col min="6664" max="6664" width="16.85546875" style="1" bestFit="1" customWidth="1"/>
    <col min="6665" max="6665" width="12" style="1" bestFit="1" customWidth="1"/>
    <col min="6666" max="6666" width="26.85546875" style="1" bestFit="1" customWidth="1"/>
    <col min="6667" max="6667" width="14" style="1" bestFit="1" customWidth="1"/>
    <col min="6668" max="6668" width="4" style="1" bestFit="1" customWidth="1"/>
    <col min="6669" max="6912" width="9.140625" style="1"/>
    <col min="6913" max="6913" width="5.85546875" style="1" bestFit="1" customWidth="1"/>
    <col min="6914" max="6914" width="25.42578125" style="1" customWidth="1"/>
    <col min="6915" max="6915" width="12.42578125" style="1" bestFit="1" customWidth="1"/>
    <col min="6916" max="6916" width="13.5703125" style="1" customWidth="1"/>
    <col min="6917" max="6917" width="15.28515625" style="1" customWidth="1"/>
    <col min="6918" max="6918" width="12.5703125" style="1" bestFit="1" customWidth="1"/>
    <col min="6919" max="6919" width="7.28515625" style="1" customWidth="1"/>
    <col min="6920" max="6920" width="16.85546875" style="1" bestFit="1" customWidth="1"/>
    <col min="6921" max="6921" width="12" style="1" bestFit="1" customWidth="1"/>
    <col min="6922" max="6922" width="26.85546875" style="1" bestFit="1" customWidth="1"/>
    <col min="6923" max="6923" width="14" style="1" bestFit="1" customWidth="1"/>
    <col min="6924" max="6924" width="4" style="1" bestFit="1" customWidth="1"/>
    <col min="6925" max="7168" width="9.140625" style="1"/>
    <col min="7169" max="7169" width="5.85546875" style="1" bestFit="1" customWidth="1"/>
    <col min="7170" max="7170" width="25.42578125" style="1" customWidth="1"/>
    <col min="7171" max="7171" width="12.42578125" style="1" bestFit="1" customWidth="1"/>
    <col min="7172" max="7172" width="13.5703125" style="1" customWidth="1"/>
    <col min="7173" max="7173" width="15.28515625" style="1" customWidth="1"/>
    <col min="7174" max="7174" width="12.5703125" style="1" bestFit="1" customWidth="1"/>
    <col min="7175" max="7175" width="7.28515625" style="1" customWidth="1"/>
    <col min="7176" max="7176" width="16.85546875" style="1" bestFit="1" customWidth="1"/>
    <col min="7177" max="7177" width="12" style="1" bestFit="1" customWidth="1"/>
    <col min="7178" max="7178" width="26.85546875" style="1" bestFit="1" customWidth="1"/>
    <col min="7179" max="7179" width="14" style="1" bestFit="1" customWidth="1"/>
    <col min="7180" max="7180" width="4" style="1" bestFit="1" customWidth="1"/>
    <col min="7181" max="7424" width="9.140625" style="1"/>
    <col min="7425" max="7425" width="5.85546875" style="1" bestFit="1" customWidth="1"/>
    <col min="7426" max="7426" width="25.42578125" style="1" customWidth="1"/>
    <col min="7427" max="7427" width="12.42578125" style="1" bestFit="1" customWidth="1"/>
    <col min="7428" max="7428" width="13.5703125" style="1" customWidth="1"/>
    <col min="7429" max="7429" width="15.28515625" style="1" customWidth="1"/>
    <col min="7430" max="7430" width="12.5703125" style="1" bestFit="1" customWidth="1"/>
    <col min="7431" max="7431" width="7.28515625" style="1" customWidth="1"/>
    <col min="7432" max="7432" width="16.85546875" style="1" bestFit="1" customWidth="1"/>
    <col min="7433" max="7433" width="12" style="1" bestFit="1" customWidth="1"/>
    <col min="7434" max="7434" width="26.85546875" style="1" bestFit="1" customWidth="1"/>
    <col min="7435" max="7435" width="14" style="1" bestFit="1" customWidth="1"/>
    <col min="7436" max="7436" width="4" style="1" bestFit="1" customWidth="1"/>
    <col min="7437" max="7680" width="9.140625" style="1"/>
    <col min="7681" max="7681" width="5.85546875" style="1" bestFit="1" customWidth="1"/>
    <col min="7682" max="7682" width="25.42578125" style="1" customWidth="1"/>
    <col min="7683" max="7683" width="12.42578125" style="1" bestFit="1" customWidth="1"/>
    <col min="7684" max="7684" width="13.5703125" style="1" customWidth="1"/>
    <col min="7685" max="7685" width="15.28515625" style="1" customWidth="1"/>
    <col min="7686" max="7686" width="12.5703125" style="1" bestFit="1" customWidth="1"/>
    <col min="7687" max="7687" width="7.28515625" style="1" customWidth="1"/>
    <col min="7688" max="7688" width="16.85546875" style="1" bestFit="1" customWidth="1"/>
    <col min="7689" max="7689" width="12" style="1" bestFit="1" customWidth="1"/>
    <col min="7690" max="7690" width="26.85546875" style="1" bestFit="1" customWidth="1"/>
    <col min="7691" max="7691" width="14" style="1" bestFit="1" customWidth="1"/>
    <col min="7692" max="7692" width="4" style="1" bestFit="1" customWidth="1"/>
    <col min="7693" max="7936" width="9.140625" style="1"/>
    <col min="7937" max="7937" width="5.85546875" style="1" bestFit="1" customWidth="1"/>
    <col min="7938" max="7938" width="25.42578125" style="1" customWidth="1"/>
    <col min="7939" max="7939" width="12.42578125" style="1" bestFit="1" customWidth="1"/>
    <col min="7940" max="7940" width="13.5703125" style="1" customWidth="1"/>
    <col min="7941" max="7941" width="15.28515625" style="1" customWidth="1"/>
    <col min="7942" max="7942" width="12.5703125" style="1" bestFit="1" customWidth="1"/>
    <col min="7943" max="7943" width="7.28515625" style="1" customWidth="1"/>
    <col min="7944" max="7944" width="16.85546875" style="1" bestFit="1" customWidth="1"/>
    <col min="7945" max="7945" width="12" style="1" bestFit="1" customWidth="1"/>
    <col min="7946" max="7946" width="26.85546875" style="1" bestFit="1" customWidth="1"/>
    <col min="7947" max="7947" width="14" style="1" bestFit="1" customWidth="1"/>
    <col min="7948" max="7948" width="4" style="1" bestFit="1" customWidth="1"/>
    <col min="7949" max="8192" width="9.140625" style="1"/>
    <col min="8193" max="8193" width="5.85546875" style="1" bestFit="1" customWidth="1"/>
    <col min="8194" max="8194" width="25.42578125" style="1" customWidth="1"/>
    <col min="8195" max="8195" width="12.42578125" style="1" bestFit="1" customWidth="1"/>
    <col min="8196" max="8196" width="13.5703125" style="1" customWidth="1"/>
    <col min="8197" max="8197" width="15.28515625" style="1" customWidth="1"/>
    <col min="8198" max="8198" width="12.5703125" style="1" bestFit="1" customWidth="1"/>
    <col min="8199" max="8199" width="7.28515625" style="1" customWidth="1"/>
    <col min="8200" max="8200" width="16.85546875" style="1" bestFit="1" customWidth="1"/>
    <col min="8201" max="8201" width="12" style="1" bestFit="1" customWidth="1"/>
    <col min="8202" max="8202" width="26.85546875" style="1" bestFit="1" customWidth="1"/>
    <col min="8203" max="8203" width="14" style="1" bestFit="1" customWidth="1"/>
    <col min="8204" max="8204" width="4" style="1" bestFit="1" customWidth="1"/>
    <col min="8205" max="8448" width="9.140625" style="1"/>
    <col min="8449" max="8449" width="5.85546875" style="1" bestFit="1" customWidth="1"/>
    <col min="8450" max="8450" width="25.42578125" style="1" customWidth="1"/>
    <col min="8451" max="8451" width="12.42578125" style="1" bestFit="1" customWidth="1"/>
    <col min="8452" max="8452" width="13.5703125" style="1" customWidth="1"/>
    <col min="8453" max="8453" width="15.28515625" style="1" customWidth="1"/>
    <col min="8454" max="8454" width="12.5703125" style="1" bestFit="1" customWidth="1"/>
    <col min="8455" max="8455" width="7.28515625" style="1" customWidth="1"/>
    <col min="8456" max="8456" width="16.85546875" style="1" bestFit="1" customWidth="1"/>
    <col min="8457" max="8457" width="12" style="1" bestFit="1" customWidth="1"/>
    <col min="8458" max="8458" width="26.85546875" style="1" bestFit="1" customWidth="1"/>
    <col min="8459" max="8459" width="14" style="1" bestFit="1" customWidth="1"/>
    <col min="8460" max="8460" width="4" style="1" bestFit="1" customWidth="1"/>
    <col min="8461" max="8704" width="9.140625" style="1"/>
    <col min="8705" max="8705" width="5.85546875" style="1" bestFit="1" customWidth="1"/>
    <col min="8706" max="8706" width="25.42578125" style="1" customWidth="1"/>
    <col min="8707" max="8707" width="12.42578125" style="1" bestFit="1" customWidth="1"/>
    <col min="8708" max="8708" width="13.5703125" style="1" customWidth="1"/>
    <col min="8709" max="8709" width="15.28515625" style="1" customWidth="1"/>
    <col min="8710" max="8710" width="12.5703125" style="1" bestFit="1" customWidth="1"/>
    <col min="8711" max="8711" width="7.28515625" style="1" customWidth="1"/>
    <col min="8712" max="8712" width="16.85546875" style="1" bestFit="1" customWidth="1"/>
    <col min="8713" max="8713" width="12" style="1" bestFit="1" customWidth="1"/>
    <col min="8714" max="8714" width="26.85546875" style="1" bestFit="1" customWidth="1"/>
    <col min="8715" max="8715" width="14" style="1" bestFit="1" customWidth="1"/>
    <col min="8716" max="8716" width="4" style="1" bestFit="1" customWidth="1"/>
    <col min="8717" max="8960" width="9.140625" style="1"/>
    <col min="8961" max="8961" width="5.85546875" style="1" bestFit="1" customWidth="1"/>
    <col min="8962" max="8962" width="25.42578125" style="1" customWidth="1"/>
    <col min="8963" max="8963" width="12.42578125" style="1" bestFit="1" customWidth="1"/>
    <col min="8964" max="8964" width="13.5703125" style="1" customWidth="1"/>
    <col min="8965" max="8965" width="15.28515625" style="1" customWidth="1"/>
    <col min="8966" max="8966" width="12.5703125" style="1" bestFit="1" customWidth="1"/>
    <col min="8967" max="8967" width="7.28515625" style="1" customWidth="1"/>
    <col min="8968" max="8968" width="16.85546875" style="1" bestFit="1" customWidth="1"/>
    <col min="8969" max="8969" width="12" style="1" bestFit="1" customWidth="1"/>
    <col min="8970" max="8970" width="26.85546875" style="1" bestFit="1" customWidth="1"/>
    <col min="8971" max="8971" width="14" style="1" bestFit="1" customWidth="1"/>
    <col min="8972" max="8972" width="4" style="1" bestFit="1" customWidth="1"/>
    <col min="8973" max="9216" width="9.140625" style="1"/>
    <col min="9217" max="9217" width="5.85546875" style="1" bestFit="1" customWidth="1"/>
    <col min="9218" max="9218" width="25.42578125" style="1" customWidth="1"/>
    <col min="9219" max="9219" width="12.42578125" style="1" bestFit="1" customWidth="1"/>
    <col min="9220" max="9220" width="13.5703125" style="1" customWidth="1"/>
    <col min="9221" max="9221" width="15.28515625" style="1" customWidth="1"/>
    <col min="9222" max="9222" width="12.5703125" style="1" bestFit="1" customWidth="1"/>
    <col min="9223" max="9223" width="7.28515625" style="1" customWidth="1"/>
    <col min="9224" max="9224" width="16.85546875" style="1" bestFit="1" customWidth="1"/>
    <col min="9225" max="9225" width="12" style="1" bestFit="1" customWidth="1"/>
    <col min="9226" max="9226" width="26.85546875" style="1" bestFit="1" customWidth="1"/>
    <col min="9227" max="9227" width="14" style="1" bestFit="1" customWidth="1"/>
    <col min="9228" max="9228" width="4" style="1" bestFit="1" customWidth="1"/>
    <col min="9229" max="9472" width="9.140625" style="1"/>
    <col min="9473" max="9473" width="5.85546875" style="1" bestFit="1" customWidth="1"/>
    <col min="9474" max="9474" width="25.42578125" style="1" customWidth="1"/>
    <col min="9475" max="9475" width="12.42578125" style="1" bestFit="1" customWidth="1"/>
    <col min="9476" max="9476" width="13.5703125" style="1" customWidth="1"/>
    <col min="9477" max="9477" width="15.28515625" style="1" customWidth="1"/>
    <col min="9478" max="9478" width="12.5703125" style="1" bestFit="1" customWidth="1"/>
    <col min="9479" max="9479" width="7.28515625" style="1" customWidth="1"/>
    <col min="9480" max="9480" width="16.85546875" style="1" bestFit="1" customWidth="1"/>
    <col min="9481" max="9481" width="12" style="1" bestFit="1" customWidth="1"/>
    <col min="9482" max="9482" width="26.85546875" style="1" bestFit="1" customWidth="1"/>
    <col min="9483" max="9483" width="14" style="1" bestFit="1" customWidth="1"/>
    <col min="9484" max="9484" width="4" style="1" bestFit="1" customWidth="1"/>
    <col min="9485" max="9728" width="9.140625" style="1"/>
    <col min="9729" max="9729" width="5.85546875" style="1" bestFit="1" customWidth="1"/>
    <col min="9730" max="9730" width="25.42578125" style="1" customWidth="1"/>
    <col min="9731" max="9731" width="12.42578125" style="1" bestFit="1" customWidth="1"/>
    <col min="9732" max="9732" width="13.5703125" style="1" customWidth="1"/>
    <col min="9733" max="9733" width="15.28515625" style="1" customWidth="1"/>
    <col min="9734" max="9734" width="12.5703125" style="1" bestFit="1" customWidth="1"/>
    <col min="9735" max="9735" width="7.28515625" style="1" customWidth="1"/>
    <col min="9736" max="9736" width="16.85546875" style="1" bestFit="1" customWidth="1"/>
    <col min="9737" max="9737" width="12" style="1" bestFit="1" customWidth="1"/>
    <col min="9738" max="9738" width="26.85546875" style="1" bestFit="1" customWidth="1"/>
    <col min="9739" max="9739" width="14" style="1" bestFit="1" customWidth="1"/>
    <col min="9740" max="9740" width="4" style="1" bestFit="1" customWidth="1"/>
    <col min="9741" max="9984" width="9.140625" style="1"/>
    <col min="9985" max="9985" width="5.85546875" style="1" bestFit="1" customWidth="1"/>
    <col min="9986" max="9986" width="25.42578125" style="1" customWidth="1"/>
    <col min="9987" max="9987" width="12.42578125" style="1" bestFit="1" customWidth="1"/>
    <col min="9988" max="9988" width="13.5703125" style="1" customWidth="1"/>
    <col min="9989" max="9989" width="15.28515625" style="1" customWidth="1"/>
    <col min="9990" max="9990" width="12.5703125" style="1" bestFit="1" customWidth="1"/>
    <col min="9991" max="9991" width="7.28515625" style="1" customWidth="1"/>
    <col min="9992" max="9992" width="16.85546875" style="1" bestFit="1" customWidth="1"/>
    <col min="9993" max="9993" width="12" style="1" bestFit="1" customWidth="1"/>
    <col min="9994" max="9994" width="26.85546875" style="1" bestFit="1" customWidth="1"/>
    <col min="9995" max="9995" width="14" style="1" bestFit="1" customWidth="1"/>
    <col min="9996" max="9996" width="4" style="1" bestFit="1" customWidth="1"/>
    <col min="9997" max="10240" width="9.140625" style="1"/>
    <col min="10241" max="10241" width="5.85546875" style="1" bestFit="1" customWidth="1"/>
    <col min="10242" max="10242" width="25.42578125" style="1" customWidth="1"/>
    <col min="10243" max="10243" width="12.42578125" style="1" bestFit="1" customWidth="1"/>
    <col min="10244" max="10244" width="13.5703125" style="1" customWidth="1"/>
    <col min="10245" max="10245" width="15.28515625" style="1" customWidth="1"/>
    <col min="10246" max="10246" width="12.5703125" style="1" bestFit="1" customWidth="1"/>
    <col min="10247" max="10247" width="7.28515625" style="1" customWidth="1"/>
    <col min="10248" max="10248" width="16.85546875" style="1" bestFit="1" customWidth="1"/>
    <col min="10249" max="10249" width="12" style="1" bestFit="1" customWidth="1"/>
    <col min="10250" max="10250" width="26.85546875" style="1" bestFit="1" customWidth="1"/>
    <col min="10251" max="10251" width="14" style="1" bestFit="1" customWidth="1"/>
    <col min="10252" max="10252" width="4" style="1" bestFit="1" customWidth="1"/>
    <col min="10253" max="10496" width="9.140625" style="1"/>
    <col min="10497" max="10497" width="5.85546875" style="1" bestFit="1" customWidth="1"/>
    <col min="10498" max="10498" width="25.42578125" style="1" customWidth="1"/>
    <col min="10499" max="10499" width="12.42578125" style="1" bestFit="1" customWidth="1"/>
    <col min="10500" max="10500" width="13.5703125" style="1" customWidth="1"/>
    <col min="10501" max="10501" width="15.28515625" style="1" customWidth="1"/>
    <col min="10502" max="10502" width="12.5703125" style="1" bestFit="1" customWidth="1"/>
    <col min="10503" max="10503" width="7.28515625" style="1" customWidth="1"/>
    <col min="10504" max="10504" width="16.85546875" style="1" bestFit="1" customWidth="1"/>
    <col min="10505" max="10505" width="12" style="1" bestFit="1" customWidth="1"/>
    <col min="10506" max="10506" width="26.85546875" style="1" bestFit="1" customWidth="1"/>
    <col min="10507" max="10507" width="14" style="1" bestFit="1" customWidth="1"/>
    <col min="10508" max="10508" width="4" style="1" bestFit="1" customWidth="1"/>
    <col min="10509" max="10752" width="9.140625" style="1"/>
    <col min="10753" max="10753" width="5.85546875" style="1" bestFit="1" customWidth="1"/>
    <col min="10754" max="10754" width="25.42578125" style="1" customWidth="1"/>
    <col min="10755" max="10755" width="12.42578125" style="1" bestFit="1" customWidth="1"/>
    <col min="10756" max="10756" width="13.5703125" style="1" customWidth="1"/>
    <col min="10757" max="10757" width="15.28515625" style="1" customWidth="1"/>
    <col min="10758" max="10758" width="12.5703125" style="1" bestFit="1" customWidth="1"/>
    <col min="10759" max="10759" width="7.28515625" style="1" customWidth="1"/>
    <col min="10760" max="10760" width="16.85546875" style="1" bestFit="1" customWidth="1"/>
    <col min="10761" max="10761" width="12" style="1" bestFit="1" customWidth="1"/>
    <col min="10762" max="10762" width="26.85546875" style="1" bestFit="1" customWidth="1"/>
    <col min="10763" max="10763" width="14" style="1" bestFit="1" customWidth="1"/>
    <col min="10764" max="10764" width="4" style="1" bestFit="1" customWidth="1"/>
    <col min="10765" max="11008" width="9.140625" style="1"/>
    <col min="11009" max="11009" width="5.85546875" style="1" bestFit="1" customWidth="1"/>
    <col min="11010" max="11010" width="25.42578125" style="1" customWidth="1"/>
    <col min="11011" max="11011" width="12.42578125" style="1" bestFit="1" customWidth="1"/>
    <col min="11012" max="11012" width="13.5703125" style="1" customWidth="1"/>
    <col min="11013" max="11013" width="15.28515625" style="1" customWidth="1"/>
    <col min="11014" max="11014" width="12.5703125" style="1" bestFit="1" customWidth="1"/>
    <col min="11015" max="11015" width="7.28515625" style="1" customWidth="1"/>
    <col min="11016" max="11016" width="16.85546875" style="1" bestFit="1" customWidth="1"/>
    <col min="11017" max="11017" width="12" style="1" bestFit="1" customWidth="1"/>
    <col min="11018" max="11018" width="26.85546875" style="1" bestFit="1" customWidth="1"/>
    <col min="11019" max="11019" width="14" style="1" bestFit="1" customWidth="1"/>
    <col min="11020" max="11020" width="4" style="1" bestFit="1" customWidth="1"/>
    <col min="11021" max="11264" width="9.140625" style="1"/>
    <col min="11265" max="11265" width="5.85546875" style="1" bestFit="1" customWidth="1"/>
    <col min="11266" max="11266" width="25.42578125" style="1" customWidth="1"/>
    <col min="11267" max="11267" width="12.42578125" style="1" bestFit="1" customWidth="1"/>
    <col min="11268" max="11268" width="13.5703125" style="1" customWidth="1"/>
    <col min="11269" max="11269" width="15.28515625" style="1" customWidth="1"/>
    <col min="11270" max="11270" width="12.5703125" style="1" bestFit="1" customWidth="1"/>
    <col min="11271" max="11271" width="7.28515625" style="1" customWidth="1"/>
    <col min="11272" max="11272" width="16.85546875" style="1" bestFit="1" customWidth="1"/>
    <col min="11273" max="11273" width="12" style="1" bestFit="1" customWidth="1"/>
    <col min="11274" max="11274" width="26.85546875" style="1" bestFit="1" customWidth="1"/>
    <col min="11275" max="11275" width="14" style="1" bestFit="1" customWidth="1"/>
    <col min="11276" max="11276" width="4" style="1" bestFit="1" customWidth="1"/>
    <col min="11277" max="11520" width="9.140625" style="1"/>
    <col min="11521" max="11521" width="5.85546875" style="1" bestFit="1" customWidth="1"/>
    <col min="11522" max="11522" width="25.42578125" style="1" customWidth="1"/>
    <col min="11523" max="11523" width="12.42578125" style="1" bestFit="1" customWidth="1"/>
    <col min="11524" max="11524" width="13.5703125" style="1" customWidth="1"/>
    <col min="11525" max="11525" width="15.28515625" style="1" customWidth="1"/>
    <col min="11526" max="11526" width="12.5703125" style="1" bestFit="1" customWidth="1"/>
    <col min="11527" max="11527" width="7.28515625" style="1" customWidth="1"/>
    <col min="11528" max="11528" width="16.85546875" style="1" bestFit="1" customWidth="1"/>
    <col min="11529" max="11529" width="12" style="1" bestFit="1" customWidth="1"/>
    <col min="11530" max="11530" width="26.85546875" style="1" bestFit="1" customWidth="1"/>
    <col min="11531" max="11531" width="14" style="1" bestFit="1" customWidth="1"/>
    <col min="11532" max="11532" width="4" style="1" bestFit="1" customWidth="1"/>
    <col min="11533" max="11776" width="9.140625" style="1"/>
    <col min="11777" max="11777" width="5.85546875" style="1" bestFit="1" customWidth="1"/>
    <col min="11778" max="11778" width="25.42578125" style="1" customWidth="1"/>
    <col min="11779" max="11779" width="12.42578125" style="1" bestFit="1" customWidth="1"/>
    <col min="11780" max="11780" width="13.5703125" style="1" customWidth="1"/>
    <col min="11781" max="11781" width="15.28515625" style="1" customWidth="1"/>
    <col min="11782" max="11782" width="12.5703125" style="1" bestFit="1" customWidth="1"/>
    <col min="11783" max="11783" width="7.28515625" style="1" customWidth="1"/>
    <col min="11784" max="11784" width="16.85546875" style="1" bestFit="1" customWidth="1"/>
    <col min="11785" max="11785" width="12" style="1" bestFit="1" customWidth="1"/>
    <col min="11786" max="11786" width="26.85546875" style="1" bestFit="1" customWidth="1"/>
    <col min="11787" max="11787" width="14" style="1" bestFit="1" customWidth="1"/>
    <col min="11788" max="11788" width="4" style="1" bestFit="1" customWidth="1"/>
    <col min="11789" max="12032" width="9.140625" style="1"/>
    <col min="12033" max="12033" width="5.85546875" style="1" bestFit="1" customWidth="1"/>
    <col min="12034" max="12034" width="25.42578125" style="1" customWidth="1"/>
    <col min="12035" max="12035" width="12.42578125" style="1" bestFit="1" customWidth="1"/>
    <col min="12036" max="12036" width="13.5703125" style="1" customWidth="1"/>
    <col min="12037" max="12037" width="15.28515625" style="1" customWidth="1"/>
    <col min="12038" max="12038" width="12.5703125" style="1" bestFit="1" customWidth="1"/>
    <col min="12039" max="12039" width="7.28515625" style="1" customWidth="1"/>
    <col min="12040" max="12040" width="16.85546875" style="1" bestFit="1" customWidth="1"/>
    <col min="12041" max="12041" width="12" style="1" bestFit="1" customWidth="1"/>
    <col min="12042" max="12042" width="26.85546875" style="1" bestFit="1" customWidth="1"/>
    <col min="12043" max="12043" width="14" style="1" bestFit="1" customWidth="1"/>
    <col min="12044" max="12044" width="4" style="1" bestFit="1" customWidth="1"/>
    <col min="12045" max="12288" width="9.140625" style="1"/>
    <col min="12289" max="12289" width="5.85546875" style="1" bestFit="1" customWidth="1"/>
    <col min="12290" max="12290" width="25.42578125" style="1" customWidth="1"/>
    <col min="12291" max="12291" width="12.42578125" style="1" bestFit="1" customWidth="1"/>
    <col min="12292" max="12292" width="13.5703125" style="1" customWidth="1"/>
    <col min="12293" max="12293" width="15.28515625" style="1" customWidth="1"/>
    <col min="12294" max="12294" width="12.5703125" style="1" bestFit="1" customWidth="1"/>
    <col min="12295" max="12295" width="7.28515625" style="1" customWidth="1"/>
    <col min="12296" max="12296" width="16.85546875" style="1" bestFit="1" customWidth="1"/>
    <col min="12297" max="12297" width="12" style="1" bestFit="1" customWidth="1"/>
    <col min="12298" max="12298" width="26.85546875" style="1" bestFit="1" customWidth="1"/>
    <col min="12299" max="12299" width="14" style="1" bestFit="1" customWidth="1"/>
    <col min="12300" max="12300" width="4" style="1" bestFit="1" customWidth="1"/>
    <col min="12301" max="12544" width="9.140625" style="1"/>
    <col min="12545" max="12545" width="5.85546875" style="1" bestFit="1" customWidth="1"/>
    <col min="12546" max="12546" width="25.42578125" style="1" customWidth="1"/>
    <col min="12547" max="12547" width="12.42578125" style="1" bestFit="1" customWidth="1"/>
    <col min="12548" max="12548" width="13.5703125" style="1" customWidth="1"/>
    <col min="12549" max="12549" width="15.28515625" style="1" customWidth="1"/>
    <col min="12550" max="12550" width="12.5703125" style="1" bestFit="1" customWidth="1"/>
    <col min="12551" max="12551" width="7.28515625" style="1" customWidth="1"/>
    <col min="12552" max="12552" width="16.85546875" style="1" bestFit="1" customWidth="1"/>
    <col min="12553" max="12553" width="12" style="1" bestFit="1" customWidth="1"/>
    <col min="12554" max="12554" width="26.85546875" style="1" bestFit="1" customWidth="1"/>
    <col min="12555" max="12555" width="14" style="1" bestFit="1" customWidth="1"/>
    <col min="12556" max="12556" width="4" style="1" bestFit="1" customWidth="1"/>
    <col min="12557" max="12800" width="9.140625" style="1"/>
    <col min="12801" max="12801" width="5.85546875" style="1" bestFit="1" customWidth="1"/>
    <col min="12802" max="12802" width="25.42578125" style="1" customWidth="1"/>
    <col min="12803" max="12803" width="12.42578125" style="1" bestFit="1" customWidth="1"/>
    <col min="12804" max="12804" width="13.5703125" style="1" customWidth="1"/>
    <col min="12805" max="12805" width="15.28515625" style="1" customWidth="1"/>
    <col min="12806" max="12806" width="12.5703125" style="1" bestFit="1" customWidth="1"/>
    <col min="12807" max="12807" width="7.28515625" style="1" customWidth="1"/>
    <col min="12808" max="12808" width="16.85546875" style="1" bestFit="1" customWidth="1"/>
    <col min="12809" max="12809" width="12" style="1" bestFit="1" customWidth="1"/>
    <col min="12810" max="12810" width="26.85546875" style="1" bestFit="1" customWidth="1"/>
    <col min="12811" max="12811" width="14" style="1" bestFit="1" customWidth="1"/>
    <col min="12812" max="12812" width="4" style="1" bestFit="1" customWidth="1"/>
    <col min="12813" max="13056" width="9.140625" style="1"/>
    <col min="13057" max="13057" width="5.85546875" style="1" bestFit="1" customWidth="1"/>
    <col min="13058" max="13058" width="25.42578125" style="1" customWidth="1"/>
    <col min="13059" max="13059" width="12.42578125" style="1" bestFit="1" customWidth="1"/>
    <col min="13060" max="13060" width="13.5703125" style="1" customWidth="1"/>
    <col min="13061" max="13061" width="15.28515625" style="1" customWidth="1"/>
    <col min="13062" max="13062" width="12.5703125" style="1" bestFit="1" customWidth="1"/>
    <col min="13063" max="13063" width="7.28515625" style="1" customWidth="1"/>
    <col min="13064" max="13064" width="16.85546875" style="1" bestFit="1" customWidth="1"/>
    <col min="13065" max="13065" width="12" style="1" bestFit="1" customWidth="1"/>
    <col min="13066" max="13066" width="26.85546875" style="1" bestFit="1" customWidth="1"/>
    <col min="13067" max="13067" width="14" style="1" bestFit="1" customWidth="1"/>
    <col min="13068" max="13068" width="4" style="1" bestFit="1" customWidth="1"/>
    <col min="13069" max="13312" width="9.140625" style="1"/>
    <col min="13313" max="13313" width="5.85546875" style="1" bestFit="1" customWidth="1"/>
    <col min="13314" max="13314" width="25.42578125" style="1" customWidth="1"/>
    <col min="13315" max="13315" width="12.42578125" style="1" bestFit="1" customWidth="1"/>
    <col min="13316" max="13316" width="13.5703125" style="1" customWidth="1"/>
    <col min="13317" max="13317" width="15.28515625" style="1" customWidth="1"/>
    <col min="13318" max="13318" width="12.5703125" style="1" bestFit="1" customWidth="1"/>
    <col min="13319" max="13319" width="7.28515625" style="1" customWidth="1"/>
    <col min="13320" max="13320" width="16.85546875" style="1" bestFit="1" customWidth="1"/>
    <col min="13321" max="13321" width="12" style="1" bestFit="1" customWidth="1"/>
    <col min="13322" max="13322" width="26.85546875" style="1" bestFit="1" customWidth="1"/>
    <col min="13323" max="13323" width="14" style="1" bestFit="1" customWidth="1"/>
    <col min="13324" max="13324" width="4" style="1" bestFit="1" customWidth="1"/>
    <col min="13325" max="13568" width="9.140625" style="1"/>
    <col min="13569" max="13569" width="5.85546875" style="1" bestFit="1" customWidth="1"/>
    <col min="13570" max="13570" width="25.42578125" style="1" customWidth="1"/>
    <col min="13571" max="13571" width="12.42578125" style="1" bestFit="1" customWidth="1"/>
    <col min="13572" max="13572" width="13.5703125" style="1" customWidth="1"/>
    <col min="13573" max="13573" width="15.28515625" style="1" customWidth="1"/>
    <col min="13574" max="13574" width="12.5703125" style="1" bestFit="1" customWidth="1"/>
    <col min="13575" max="13575" width="7.28515625" style="1" customWidth="1"/>
    <col min="13576" max="13576" width="16.85546875" style="1" bestFit="1" customWidth="1"/>
    <col min="13577" max="13577" width="12" style="1" bestFit="1" customWidth="1"/>
    <col min="13578" max="13578" width="26.85546875" style="1" bestFit="1" customWidth="1"/>
    <col min="13579" max="13579" width="14" style="1" bestFit="1" customWidth="1"/>
    <col min="13580" max="13580" width="4" style="1" bestFit="1" customWidth="1"/>
    <col min="13581" max="13824" width="9.140625" style="1"/>
    <col min="13825" max="13825" width="5.85546875" style="1" bestFit="1" customWidth="1"/>
    <col min="13826" max="13826" width="25.42578125" style="1" customWidth="1"/>
    <col min="13827" max="13827" width="12.42578125" style="1" bestFit="1" customWidth="1"/>
    <col min="13828" max="13828" width="13.5703125" style="1" customWidth="1"/>
    <col min="13829" max="13829" width="15.28515625" style="1" customWidth="1"/>
    <col min="13830" max="13830" width="12.5703125" style="1" bestFit="1" customWidth="1"/>
    <col min="13831" max="13831" width="7.28515625" style="1" customWidth="1"/>
    <col min="13832" max="13832" width="16.85546875" style="1" bestFit="1" customWidth="1"/>
    <col min="13833" max="13833" width="12" style="1" bestFit="1" customWidth="1"/>
    <col min="13834" max="13834" width="26.85546875" style="1" bestFit="1" customWidth="1"/>
    <col min="13835" max="13835" width="14" style="1" bestFit="1" customWidth="1"/>
    <col min="13836" max="13836" width="4" style="1" bestFit="1" customWidth="1"/>
    <col min="13837" max="14080" width="9.140625" style="1"/>
    <col min="14081" max="14081" width="5.85546875" style="1" bestFit="1" customWidth="1"/>
    <col min="14082" max="14082" width="25.42578125" style="1" customWidth="1"/>
    <col min="14083" max="14083" width="12.42578125" style="1" bestFit="1" customWidth="1"/>
    <col min="14084" max="14084" width="13.5703125" style="1" customWidth="1"/>
    <col min="14085" max="14085" width="15.28515625" style="1" customWidth="1"/>
    <col min="14086" max="14086" width="12.5703125" style="1" bestFit="1" customWidth="1"/>
    <col min="14087" max="14087" width="7.28515625" style="1" customWidth="1"/>
    <col min="14088" max="14088" width="16.85546875" style="1" bestFit="1" customWidth="1"/>
    <col min="14089" max="14089" width="12" style="1" bestFit="1" customWidth="1"/>
    <col min="14090" max="14090" width="26.85546875" style="1" bestFit="1" customWidth="1"/>
    <col min="14091" max="14091" width="14" style="1" bestFit="1" customWidth="1"/>
    <col min="14092" max="14092" width="4" style="1" bestFit="1" customWidth="1"/>
    <col min="14093" max="14336" width="9.140625" style="1"/>
    <col min="14337" max="14337" width="5.85546875" style="1" bestFit="1" customWidth="1"/>
    <col min="14338" max="14338" width="25.42578125" style="1" customWidth="1"/>
    <col min="14339" max="14339" width="12.42578125" style="1" bestFit="1" customWidth="1"/>
    <col min="14340" max="14340" width="13.5703125" style="1" customWidth="1"/>
    <col min="14341" max="14341" width="15.28515625" style="1" customWidth="1"/>
    <col min="14342" max="14342" width="12.5703125" style="1" bestFit="1" customWidth="1"/>
    <col min="14343" max="14343" width="7.28515625" style="1" customWidth="1"/>
    <col min="14344" max="14344" width="16.85546875" style="1" bestFit="1" customWidth="1"/>
    <col min="14345" max="14345" width="12" style="1" bestFit="1" customWidth="1"/>
    <col min="14346" max="14346" width="26.85546875" style="1" bestFit="1" customWidth="1"/>
    <col min="14347" max="14347" width="14" style="1" bestFit="1" customWidth="1"/>
    <col min="14348" max="14348" width="4" style="1" bestFit="1" customWidth="1"/>
    <col min="14349" max="14592" width="9.140625" style="1"/>
    <col min="14593" max="14593" width="5.85546875" style="1" bestFit="1" customWidth="1"/>
    <col min="14594" max="14594" width="25.42578125" style="1" customWidth="1"/>
    <col min="14595" max="14595" width="12.42578125" style="1" bestFit="1" customWidth="1"/>
    <col min="14596" max="14596" width="13.5703125" style="1" customWidth="1"/>
    <col min="14597" max="14597" width="15.28515625" style="1" customWidth="1"/>
    <col min="14598" max="14598" width="12.5703125" style="1" bestFit="1" customWidth="1"/>
    <col min="14599" max="14599" width="7.28515625" style="1" customWidth="1"/>
    <col min="14600" max="14600" width="16.85546875" style="1" bestFit="1" customWidth="1"/>
    <col min="14601" max="14601" width="12" style="1" bestFit="1" customWidth="1"/>
    <col min="14602" max="14602" width="26.85546875" style="1" bestFit="1" customWidth="1"/>
    <col min="14603" max="14603" width="14" style="1" bestFit="1" customWidth="1"/>
    <col min="14604" max="14604" width="4" style="1" bestFit="1" customWidth="1"/>
    <col min="14605" max="14848" width="9.140625" style="1"/>
    <col min="14849" max="14849" width="5.85546875" style="1" bestFit="1" customWidth="1"/>
    <col min="14850" max="14850" width="25.42578125" style="1" customWidth="1"/>
    <col min="14851" max="14851" width="12.42578125" style="1" bestFit="1" customWidth="1"/>
    <col min="14852" max="14852" width="13.5703125" style="1" customWidth="1"/>
    <col min="14853" max="14853" width="15.28515625" style="1" customWidth="1"/>
    <col min="14854" max="14854" width="12.5703125" style="1" bestFit="1" customWidth="1"/>
    <col min="14855" max="14855" width="7.28515625" style="1" customWidth="1"/>
    <col min="14856" max="14856" width="16.85546875" style="1" bestFit="1" customWidth="1"/>
    <col min="14857" max="14857" width="12" style="1" bestFit="1" customWidth="1"/>
    <col min="14858" max="14858" width="26.85546875" style="1" bestFit="1" customWidth="1"/>
    <col min="14859" max="14859" width="14" style="1" bestFit="1" customWidth="1"/>
    <col min="14860" max="14860" width="4" style="1" bestFit="1" customWidth="1"/>
    <col min="14861" max="15104" width="9.140625" style="1"/>
    <col min="15105" max="15105" width="5.85546875" style="1" bestFit="1" customWidth="1"/>
    <col min="15106" max="15106" width="25.42578125" style="1" customWidth="1"/>
    <col min="15107" max="15107" width="12.42578125" style="1" bestFit="1" customWidth="1"/>
    <col min="15108" max="15108" width="13.5703125" style="1" customWidth="1"/>
    <col min="15109" max="15109" width="15.28515625" style="1" customWidth="1"/>
    <col min="15110" max="15110" width="12.5703125" style="1" bestFit="1" customWidth="1"/>
    <col min="15111" max="15111" width="7.28515625" style="1" customWidth="1"/>
    <col min="15112" max="15112" width="16.85546875" style="1" bestFit="1" customWidth="1"/>
    <col min="15113" max="15113" width="12" style="1" bestFit="1" customWidth="1"/>
    <col min="15114" max="15114" width="26.85546875" style="1" bestFit="1" customWidth="1"/>
    <col min="15115" max="15115" width="14" style="1" bestFit="1" customWidth="1"/>
    <col min="15116" max="15116" width="4" style="1" bestFit="1" customWidth="1"/>
    <col min="15117" max="15360" width="9.140625" style="1"/>
    <col min="15361" max="15361" width="5.85546875" style="1" bestFit="1" customWidth="1"/>
    <col min="15362" max="15362" width="25.42578125" style="1" customWidth="1"/>
    <col min="15363" max="15363" width="12.42578125" style="1" bestFit="1" customWidth="1"/>
    <col min="15364" max="15364" width="13.5703125" style="1" customWidth="1"/>
    <col min="15365" max="15365" width="15.28515625" style="1" customWidth="1"/>
    <col min="15366" max="15366" width="12.5703125" style="1" bestFit="1" customWidth="1"/>
    <col min="15367" max="15367" width="7.28515625" style="1" customWidth="1"/>
    <col min="15368" max="15368" width="16.85546875" style="1" bestFit="1" customWidth="1"/>
    <col min="15369" max="15369" width="12" style="1" bestFit="1" customWidth="1"/>
    <col min="15370" max="15370" width="26.85546875" style="1" bestFit="1" customWidth="1"/>
    <col min="15371" max="15371" width="14" style="1" bestFit="1" customWidth="1"/>
    <col min="15372" max="15372" width="4" style="1" bestFit="1" customWidth="1"/>
    <col min="15373" max="15616" width="9.140625" style="1"/>
    <col min="15617" max="15617" width="5.85546875" style="1" bestFit="1" customWidth="1"/>
    <col min="15618" max="15618" width="25.42578125" style="1" customWidth="1"/>
    <col min="15619" max="15619" width="12.42578125" style="1" bestFit="1" customWidth="1"/>
    <col min="15620" max="15620" width="13.5703125" style="1" customWidth="1"/>
    <col min="15621" max="15621" width="15.28515625" style="1" customWidth="1"/>
    <col min="15622" max="15622" width="12.5703125" style="1" bestFit="1" customWidth="1"/>
    <col min="15623" max="15623" width="7.28515625" style="1" customWidth="1"/>
    <col min="15624" max="15624" width="16.85546875" style="1" bestFit="1" customWidth="1"/>
    <col min="15625" max="15625" width="12" style="1" bestFit="1" customWidth="1"/>
    <col min="15626" max="15626" width="26.85546875" style="1" bestFit="1" customWidth="1"/>
    <col min="15627" max="15627" width="14" style="1" bestFit="1" customWidth="1"/>
    <col min="15628" max="15628" width="4" style="1" bestFit="1" customWidth="1"/>
    <col min="15629" max="15872" width="9.140625" style="1"/>
    <col min="15873" max="15873" width="5.85546875" style="1" bestFit="1" customWidth="1"/>
    <col min="15874" max="15874" width="25.42578125" style="1" customWidth="1"/>
    <col min="15875" max="15875" width="12.42578125" style="1" bestFit="1" customWidth="1"/>
    <col min="15876" max="15876" width="13.5703125" style="1" customWidth="1"/>
    <col min="15877" max="15877" width="15.28515625" style="1" customWidth="1"/>
    <col min="15878" max="15878" width="12.5703125" style="1" bestFit="1" customWidth="1"/>
    <col min="15879" max="15879" width="7.28515625" style="1" customWidth="1"/>
    <col min="15880" max="15880" width="16.85546875" style="1" bestFit="1" customWidth="1"/>
    <col min="15881" max="15881" width="12" style="1" bestFit="1" customWidth="1"/>
    <col min="15882" max="15882" width="26.85546875" style="1" bestFit="1" customWidth="1"/>
    <col min="15883" max="15883" width="14" style="1" bestFit="1" customWidth="1"/>
    <col min="15884" max="15884" width="4" style="1" bestFit="1" customWidth="1"/>
    <col min="15885" max="16128" width="9.140625" style="1"/>
    <col min="16129" max="16129" width="5.85546875" style="1" bestFit="1" customWidth="1"/>
    <col min="16130" max="16130" width="25.42578125" style="1" customWidth="1"/>
    <col min="16131" max="16131" width="12.42578125" style="1" bestFit="1" customWidth="1"/>
    <col min="16132" max="16132" width="13.5703125" style="1" customWidth="1"/>
    <col min="16133" max="16133" width="15.28515625" style="1" customWidth="1"/>
    <col min="16134" max="16134" width="12.5703125" style="1" bestFit="1" customWidth="1"/>
    <col min="16135" max="16135" width="7.28515625" style="1" customWidth="1"/>
    <col min="16136" max="16136" width="16.85546875" style="1" bestFit="1" customWidth="1"/>
    <col min="16137" max="16137" width="12" style="1" bestFit="1" customWidth="1"/>
    <col min="16138" max="16138" width="26.85546875" style="1" bestFit="1" customWidth="1"/>
    <col min="16139" max="16139" width="14" style="1" bestFit="1" customWidth="1"/>
    <col min="16140" max="16140" width="4" style="1" bestFit="1" customWidth="1"/>
    <col min="16141" max="16384" width="9.140625" style="1"/>
  </cols>
  <sheetData>
    <row r="1" spans="2:12" x14ac:dyDescent="0.2">
      <c r="B1" s="1" t="s">
        <v>0</v>
      </c>
      <c r="D1" s="3">
        <f>F36</f>
        <v>636700</v>
      </c>
      <c r="L1" s="4" t="s">
        <v>1</v>
      </c>
    </row>
    <row r="2" spans="2:12" x14ac:dyDescent="0.2">
      <c r="B2" s="1" t="s">
        <v>2</v>
      </c>
      <c r="D2" s="3">
        <v>50000</v>
      </c>
      <c r="L2" s="5"/>
    </row>
    <row r="3" spans="2:12" x14ac:dyDescent="0.2">
      <c r="B3" s="1" t="s">
        <v>3</v>
      </c>
      <c r="D3" s="3">
        <v>30000</v>
      </c>
      <c r="L3" s="6"/>
    </row>
    <row r="4" spans="2:12" x14ac:dyDescent="0.2">
      <c r="D4" s="3"/>
      <c r="L4" s="6"/>
    </row>
    <row r="5" spans="2:12" x14ac:dyDescent="0.2">
      <c r="B5" s="1" t="s">
        <v>4</v>
      </c>
      <c r="D5" s="3">
        <v>75000</v>
      </c>
      <c r="L5" s="7"/>
    </row>
    <row r="6" spans="2:12" x14ac:dyDescent="0.2">
      <c r="L6" s="7"/>
    </row>
    <row r="7" spans="2:12" x14ac:dyDescent="0.2">
      <c r="B7" s="1" t="s">
        <v>5</v>
      </c>
      <c r="L7" s="6"/>
    </row>
    <row r="8" spans="2:12" x14ac:dyDescent="0.2">
      <c r="B8" s="1" t="s">
        <v>6</v>
      </c>
      <c r="D8" s="8">
        <v>5500</v>
      </c>
      <c r="E8" s="1" t="s">
        <v>7</v>
      </c>
      <c r="L8" s="6"/>
    </row>
    <row r="9" spans="2:12" x14ac:dyDescent="0.2">
      <c r="B9" s="1" t="s">
        <v>8</v>
      </c>
      <c r="D9" s="8">
        <v>10500</v>
      </c>
      <c r="E9" s="1" t="s">
        <v>9</v>
      </c>
      <c r="L9" s="7"/>
    </row>
    <row r="10" spans="2:12" x14ac:dyDescent="0.2">
      <c r="B10" s="1" t="s">
        <v>10</v>
      </c>
      <c r="D10" s="8">
        <v>950</v>
      </c>
      <c r="E10" s="1" t="s">
        <v>7</v>
      </c>
    </row>
    <row r="11" spans="2:12" x14ac:dyDescent="0.2">
      <c r="B11" s="1" t="s">
        <v>11</v>
      </c>
      <c r="D11" s="8">
        <v>55</v>
      </c>
    </row>
    <row r="12" spans="2:12" x14ac:dyDescent="0.2">
      <c r="B12" s="1" t="s">
        <v>12</v>
      </c>
      <c r="D12" s="3">
        <v>7</v>
      </c>
      <c r="E12" s="1" t="s">
        <v>13</v>
      </c>
    </row>
    <row r="13" spans="2:12" x14ac:dyDescent="0.2">
      <c r="B13" s="1" t="s">
        <v>14</v>
      </c>
      <c r="D13" s="3">
        <v>1650</v>
      </c>
    </row>
    <row r="14" spans="2:12" x14ac:dyDescent="0.2">
      <c r="B14" s="1" t="s">
        <v>15</v>
      </c>
      <c r="D14" s="9">
        <v>0.05</v>
      </c>
      <c r="E14" s="10">
        <f>D13*(1-D14)</f>
        <v>1567.5</v>
      </c>
    </row>
    <row r="15" spans="2:12" x14ac:dyDescent="0.2">
      <c r="B15" s="1" t="s">
        <v>16</v>
      </c>
      <c r="D15" s="11">
        <v>2012</v>
      </c>
    </row>
    <row r="16" spans="2:12" x14ac:dyDescent="0.2">
      <c r="B16" s="1" t="s">
        <v>17</v>
      </c>
      <c r="D16" s="12">
        <v>0.7</v>
      </c>
    </row>
    <row r="19" spans="2:6" x14ac:dyDescent="0.2">
      <c r="B19" s="54" t="s">
        <v>18</v>
      </c>
      <c r="C19" s="54"/>
      <c r="D19" s="54"/>
      <c r="E19" s="54"/>
      <c r="F19" s="54"/>
    </row>
    <row r="20" spans="2:6" x14ac:dyDescent="0.2">
      <c r="B20" s="6" t="s">
        <v>19</v>
      </c>
      <c r="C20" s="6" t="s">
        <v>20</v>
      </c>
      <c r="D20" s="6" t="s">
        <v>21</v>
      </c>
      <c r="E20" s="6" t="s">
        <v>22</v>
      </c>
      <c r="F20" s="6" t="s">
        <v>23</v>
      </c>
    </row>
    <row r="21" spans="2:6" x14ac:dyDescent="0.2">
      <c r="B21" s="13">
        <v>2008</v>
      </c>
      <c r="C21" s="5">
        <v>45</v>
      </c>
      <c r="D21" s="5">
        <v>55</v>
      </c>
      <c r="E21" s="5">
        <f>D21*C21</f>
        <v>2475</v>
      </c>
      <c r="F21" s="5">
        <f t="shared" ref="F21:F26" si="0">E21*242</f>
        <v>598950</v>
      </c>
    </row>
    <row r="22" spans="2:6" x14ac:dyDescent="0.2">
      <c r="B22" s="13">
        <v>2009</v>
      </c>
      <c r="C22" s="5">
        <f t="shared" ref="C22:C27" si="1">C21*1.3</f>
        <v>58.5</v>
      </c>
      <c r="D22" s="5">
        <v>55</v>
      </c>
      <c r="E22" s="5">
        <f t="shared" ref="E22:E27" si="2">D22*C22</f>
        <v>3217.5</v>
      </c>
      <c r="F22" s="5">
        <f t="shared" si="0"/>
        <v>778635</v>
      </c>
    </row>
    <row r="23" spans="2:6" x14ac:dyDescent="0.2">
      <c r="B23" s="13">
        <v>2010</v>
      </c>
      <c r="C23" s="5">
        <f t="shared" si="1"/>
        <v>76.05</v>
      </c>
      <c r="D23" s="5">
        <v>55</v>
      </c>
      <c r="E23" s="5">
        <f t="shared" si="2"/>
        <v>4182.75</v>
      </c>
      <c r="F23" s="5">
        <f t="shared" si="0"/>
        <v>1012225.5</v>
      </c>
    </row>
    <row r="24" spans="2:6" x14ac:dyDescent="0.2">
      <c r="B24" s="14">
        <v>2011</v>
      </c>
      <c r="C24" s="15">
        <f t="shared" si="1"/>
        <v>98.864999999999995</v>
      </c>
      <c r="D24" s="15">
        <v>55</v>
      </c>
      <c r="E24" s="15">
        <f>D24*C24</f>
        <v>5437.5749999999998</v>
      </c>
      <c r="F24" s="15">
        <f t="shared" si="0"/>
        <v>1315893.1499999999</v>
      </c>
    </row>
    <row r="25" spans="2:6" x14ac:dyDescent="0.2">
      <c r="B25" s="13">
        <v>2012</v>
      </c>
      <c r="C25" s="5">
        <f t="shared" si="1"/>
        <v>128.52449999999999</v>
      </c>
      <c r="D25" s="5">
        <v>55</v>
      </c>
      <c r="E25" s="5">
        <f t="shared" si="2"/>
        <v>7068.8474999999999</v>
      </c>
      <c r="F25" s="5">
        <f t="shared" si="0"/>
        <v>1710661.095</v>
      </c>
    </row>
    <row r="26" spans="2:6" x14ac:dyDescent="0.2">
      <c r="B26" s="13">
        <v>2013</v>
      </c>
      <c r="C26" s="5">
        <f t="shared" si="1"/>
        <v>167.08185</v>
      </c>
      <c r="D26" s="5">
        <v>55</v>
      </c>
      <c r="E26" s="5">
        <f t="shared" si="2"/>
        <v>9189.5017499999994</v>
      </c>
      <c r="F26" s="5">
        <f t="shared" si="0"/>
        <v>2223859.4235</v>
      </c>
    </row>
    <row r="27" spans="2:6" x14ac:dyDescent="0.2">
      <c r="B27" s="14">
        <v>2014</v>
      </c>
      <c r="C27" s="16">
        <f t="shared" si="1"/>
        <v>217.20640500000002</v>
      </c>
      <c r="D27" s="16">
        <v>55</v>
      </c>
      <c r="E27" s="16">
        <f t="shared" si="2"/>
        <v>11946.352275000001</v>
      </c>
      <c r="F27" s="16">
        <f>E27*242</f>
        <v>2891017.2505500005</v>
      </c>
    </row>
    <row r="28" spans="2:6" x14ac:dyDescent="0.2">
      <c r="D28" s="17"/>
    </row>
    <row r="29" spans="2:6" x14ac:dyDescent="0.2">
      <c r="B29" s="54" t="s">
        <v>24</v>
      </c>
      <c r="C29" s="54"/>
      <c r="D29" s="54"/>
      <c r="E29" s="54"/>
      <c r="F29" s="54"/>
    </row>
    <row r="30" spans="2:6" x14ac:dyDescent="0.2">
      <c r="B30" s="18" t="s">
        <v>25</v>
      </c>
      <c r="C30" s="18"/>
      <c r="D30" s="19" t="s">
        <v>26</v>
      </c>
      <c r="E30" s="18" t="s">
        <v>27</v>
      </c>
      <c r="F30" s="18" t="s">
        <v>28</v>
      </c>
    </row>
    <row r="31" spans="2:6" x14ac:dyDescent="0.2">
      <c r="B31" s="20" t="s">
        <v>29</v>
      </c>
      <c r="C31" s="4"/>
      <c r="D31" s="21">
        <v>373000</v>
      </c>
      <c r="E31" s="21">
        <v>1</v>
      </c>
      <c r="F31" s="5">
        <v>373000</v>
      </c>
    </row>
    <row r="32" spans="2:6" x14ac:dyDescent="0.2">
      <c r="B32" s="20" t="s">
        <v>30</v>
      </c>
      <c r="C32" s="4"/>
      <c r="D32" s="22">
        <f>D8*12</f>
        <v>66000</v>
      </c>
      <c r="E32" s="21">
        <v>4</v>
      </c>
      <c r="F32" s="5">
        <v>264000</v>
      </c>
    </row>
    <row r="33" spans="2:11" x14ac:dyDescent="0.2">
      <c r="B33" s="20" t="s">
        <v>31</v>
      </c>
      <c r="C33" s="4"/>
      <c r="D33" s="22">
        <f>D10*12</f>
        <v>11400</v>
      </c>
      <c r="E33" s="21">
        <v>4</v>
      </c>
      <c r="F33" s="5">
        <v>45600</v>
      </c>
    </row>
    <row r="34" spans="2:11" x14ac:dyDescent="0.2">
      <c r="B34" s="23" t="str">
        <f>B9</f>
        <v>Insumos(Herbicidas/ adubo)</v>
      </c>
      <c r="C34" s="24"/>
      <c r="D34" s="25">
        <f>D9</f>
        <v>10500</v>
      </c>
      <c r="E34" s="21">
        <v>4</v>
      </c>
      <c r="F34" s="5">
        <v>42000</v>
      </c>
    </row>
    <row r="35" spans="2:11" x14ac:dyDescent="0.2">
      <c r="B35" s="26"/>
      <c r="C35" s="27"/>
      <c r="D35" s="28"/>
      <c r="E35" s="29"/>
      <c r="F35" s="7"/>
    </row>
    <row r="36" spans="2:11" x14ac:dyDescent="0.2">
      <c r="B36" s="30"/>
      <c r="C36" s="31"/>
      <c r="D36" s="32"/>
      <c r="E36" s="29">
        <v>2010</v>
      </c>
      <c r="F36" s="7">
        <v>636700</v>
      </c>
    </row>
    <row r="37" spans="2:11" x14ac:dyDescent="0.2">
      <c r="B37" s="33"/>
      <c r="C37" s="34"/>
      <c r="D37" s="35"/>
      <c r="E37" s="29">
        <v>2011</v>
      </c>
      <c r="F37" s="5">
        <v>724600</v>
      </c>
    </row>
    <row r="38" spans="2:11" x14ac:dyDescent="0.2">
      <c r="B38" s="33"/>
      <c r="C38" s="34"/>
      <c r="D38" s="35"/>
      <c r="E38" s="29">
        <v>2012</v>
      </c>
      <c r="F38" s="5">
        <v>812500</v>
      </c>
    </row>
    <row r="39" spans="2:11" x14ac:dyDescent="0.2">
      <c r="B39" s="33"/>
      <c r="C39" s="34"/>
      <c r="D39" s="35"/>
      <c r="E39" s="29">
        <v>2013</v>
      </c>
      <c r="F39" s="5">
        <v>900400</v>
      </c>
    </row>
    <row r="40" spans="2:11" x14ac:dyDescent="0.2">
      <c r="B40" s="36"/>
      <c r="C40" s="37"/>
      <c r="D40" s="38"/>
      <c r="E40" s="29">
        <v>2014</v>
      </c>
      <c r="F40" s="5">
        <v>988300</v>
      </c>
      <c r="K40" s="45"/>
    </row>
    <row r="41" spans="2:11" x14ac:dyDescent="0.2">
      <c r="J41" s="12"/>
      <c r="K41" s="45"/>
    </row>
    <row r="42" spans="2:11" x14ac:dyDescent="0.2">
      <c r="B42" s="39" t="s">
        <v>32</v>
      </c>
      <c r="C42" s="39"/>
      <c r="D42" s="39"/>
      <c r="E42" s="39"/>
      <c r="F42" s="39"/>
      <c r="G42" s="6"/>
    </row>
    <row r="43" spans="2:11" x14ac:dyDescent="0.2">
      <c r="B43" s="40" t="s">
        <v>33</v>
      </c>
      <c r="C43" s="40" t="s">
        <v>34</v>
      </c>
      <c r="D43" s="40" t="s">
        <v>1</v>
      </c>
      <c r="E43" s="40" t="s">
        <v>35</v>
      </c>
      <c r="F43" s="40" t="s">
        <v>34</v>
      </c>
      <c r="G43" s="40" t="s">
        <v>1</v>
      </c>
    </row>
    <row r="44" spans="2:11" x14ac:dyDescent="0.2">
      <c r="B44" s="6" t="str">
        <f>B5</f>
        <v>Caixa/ Aplicações</v>
      </c>
      <c r="C44" s="41">
        <f>D5</f>
        <v>75000</v>
      </c>
      <c r="D44" s="7"/>
      <c r="E44" s="6" t="s">
        <v>36</v>
      </c>
      <c r="F44" s="5">
        <v>450000</v>
      </c>
      <c r="G44" s="7"/>
      <c r="K44" s="45"/>
    </row>
    <row r="45" spans="2:11" x14ac:dyDescent="0.2">
      <c r="B45" s="6" t="str">
        <f>B1</f>
        <v>Ativos Florestais (Ativos Biológicos)</v>
      </c>
      <c r="C45" s="41">
        <f>F36</f>
        <v>636700</v>
      </c>
      <c r="D45" s="7"/>
      <c r="E45" s="6"/>
      <c r="F45" s="6"/>
      <c r="G45" s="7"/>
      <c r="K45" s="45"/>
    </row>
    <row r="46" spans="2:11" x14ac:dyDescent="0.2">
      <c r="B46" s="6" t="s">
        <v>37</v>
      </c>
      <c r="C46" s="41">
        <f>F24-C45</f>
        <v>679193.14999999991</v>
      </c>
      <c r="D46" s="6"/>
      <c r="E46" s="6"/>
      <c r="F46" s="6"/>
      <c r="G46" s="6"/>
      <c r="I46" s="45"/>
      <c r="K46" s="45"/>
    </row>
    <row r="47" spans="2:11" x14ac:dyDescent="0.2">
      <c r="B47" s="6" t="str">
        <f>B2</f>
        <v>Implementos agrícolas</v>
      </c>
      <c r="C47" s="41">
        <f>D2</f>
        <v>50000</v>
      </c>
      <c r="D47" s="7"/>
      <c r="E47" s="6" t="s">
        <v>38</v>
      </c>
      <c r="F47" s="7">
        <v>424600</v>
      </c>
      <c r="G47" s="7"/>
      <c r="K47" s="45"/>
    </row>
    <row r="48" spans="2:11" x14ac:dyDescent="0.2">
      <c r="B48" s="6" t="s">
        <v>39</v>
      </c>
      <c r="C48" s="41">
        <f>-C47*10%</f>
        <v>-5000</v>
      </c>
      <c r="D48" s="7"/>
      <c r="E48" s="6" t="s">
        <v>40</v>
      </c>
      <c r="F48" s="7">
        <f>C46</f>
        <v>679193.14999999991</v>
      </c>
      <c r="G48" s="7"/>
      <c r="J48" s="46"/>
      <c r="K48" s="45"/>
    </row>
    <row r="49" spans="1:12" x14ac:dyDescent="0.2">
      <c r="B49" s="6" t="str">
        <f>B3</f>
        <v>Benfeitorias (casa e outras)</v>
      </c>
      <c r="C49" s="41">
        <f>D3</f>
        <v>30000</v>
      </c>
      <c r="D49" s="7"/>
      <c r="E49" s="6"/>
      <c r="F49" s="6"/>
      <c r="G49" s="7"/>
      <c r="J49" s="12"/>
      <c r="K49" s="45"/>
    </row>
    <row r="50" spans="1:12" x14ac:dyDescent="0.2">
      <c r="B50" s="6"/>
      <c r="C50" s="41"/>
      <c r="D50" s="7"/>
      <c r="E50" s="6"/>
      <c r="F50" s="6"/>
      <c r="G50" s="7"/>
      <c r="K50" s="45"/>
    </row>
    <row r="51" spans="1:12" x14ac:dyDescent="0.2">
      <c r="B51" s="42" t="s">
        <v>28</v>
      </c>
      <c r="C51" s="43">
        <f>SUM(C44:C50)</f>
        <v>1465893.15</v>
      </c>
      <c r="D51" s="44"/>
      <c r="E51" s="42"/>
      <c r="F51" s="44">
        <f>SUM(F44:F50)</f>
        <v>1553793.15</v>
      </c>
      <c r="G51" s="44"/>
    </row>
    <row r="52" spans="1:12" ht="57" customHeight="1" x14ac:dyDescent="0.2">
      <c r="C52" s="50">
        <f>C55+C56+C57+C62+C63+C64</f>
        <v>-839092.06025691854</v>
      </c>
      <c r="D52" s="1"/>
      <c r="F52" s="50">
        <f>F55+F56+F57+F62+F60</f>
        <v>233883.29556949501</v>
      </c>
    </row>
    <row r="53" spans="1:12" s="2" customFormat="1" x14ac:dyDescent="0.2">
      <c r="B53" s="53" t="s">
        <v>41</v>
      </c>
      <c r="C53" s="53" t="s">
        <v>42</v>
      </c>
      <c r="D53" s="67"/>
      <c r="E53" s="53" t="s">
        <v>43</v>
      </c>
      <c r="F53" s="41"/>
      <c r="H53" s="53" t="s">
        <v>69</v>
      </c>
      <c r="I53" s="53"/>
      <c r="K53" s="53" t="s">
        <v>70</v>
      </c>
    </row>
    <row r="54" spans="1:12" x14ac:dyDescent="0.2">
      <c r="B54" s="6" t="s">
        <v>44</v>
      </c>
      <c r="C54" s="5">
        <f>F27</f>
        <v>2891017.2505500005</v>
      </c>
      <c r="D54" s="1"/>
      <c r="E54" s="6" t="str">
        <f>B54</f>
        <v>Receita</v>
      </c>
      <c r="F54" s="7">
        <f>C54</f>
        <v>2891017.2505500005</v>
      </c>
      <c r="H54" s="6" t="str">
        <f>B54</f>
        <v>Receita</v>
      </c>
      <c r="I54" s="5">
        <f>C54</f>
        <v>2891017.2505500005</v>
      </c>
      <c r="K54" s="6" t="str">
        <f>E54</f>
        <v>Receita</v>
      </c>
      <c r="L54" s="5">
        <f>F54</f>
        <v>2891017.2505500005</v>
      </c>
    </row>
    <row r="55" spans="1:12" x14ac:dyDescent="0.2">
      <c r="A55" s="46">
        <v>1.6500000000000001E-2</v>
      </c>
      <c r="B55" s="6" t="s">
        <v>45</v>
      </c>
      <c r="C55" s="5">
        <f>-$C$54*A55</f>
        <v>-47701.784634075011</v>
      </c>
      <c r="D55" s="46">
        <v>6.4999999999999997E-3</v>
      </c>
      <c r="E55" s="6" t="s">
        <v>45</v>
      </c>
      <c r="F55" s="7">
        <f>F54*D55</f>
        <v>18791.612128575001</v>
      </c>
      <c r="K55" s="6" t="s">
        <v>46</v>
      </c>
      <c r="L55" s="47">
        <f>L54*J55</f>
        <v>0</v>
      </c>
    </row>
    <row r="56" spans="1:12" x14ac:dyDescent="0.2">
      <c r="A56" s="48">
        <v>7.5999999999999998E-2</v>
      </c>
      <c r="B56" s="6" t="s">
        <v>47</v>
      </c>
      <c r="C56" s="5">
        <f t="shared" ref="C56:C57" si="3">-$C$54*A56</f>
        <v>-219717.31104180004</v>
      </c>
      <c r="D56" s="12">
        <v>0.03</v>
      </c>
      <c r="E56" s="6" t="s">
        <v>47</v>
      </c>
      <c r="F56" s="7">
        <f>F54*D56</f>
        <v>86730.517516500011</v>
      </c>
      <c r="G56" s="12">
        <v>0.02</v>
      </c>
      <c r="H56" s="6" t="s">
        <v>46</v>
      </c>
      <c r="I56" s="47">
        <f>I54*G56</f>
        <v>57820.345011000012</v>
      </c>
      <c r="K56" s="1" t="s">
        <v>25</v>
      </c>
      <c r="L56" s="45">
        <f>F40</f>
        <v>988300</v>
      </c>
    </row>
    <row r="57" spans="1:12" x14ac:dyDescent="0.2">
      <c r="A57" s="46">
        <f>18%*(1-0.88)</f>
        <v>2.1599999999999998E-2</v>
      </c>
      <c r="B57" s="6" t="s">
        <v>48</v>
      </c>
      <c r="C57" s="5">
        <f t="shared" si="3"/>
        <v>-62445.972611880003</v>
      </c>
      <c r="D57" s="46">
        <f>18%*(1-0.88)</f>
        <v>2.1599999999999998E-2</v>
      </c>
      <c r="E57" s="6" t="s">
        <v>48</v>
      </c>
      <c r="F57" s="5">
        <f>F54*D57</f>
        <v>62445.972611880003</v>
      </c>
      <c r="G57" s="68">
        <v>0</v>
      </c>
      <c r="H57" s="6" t="s">
        <v>48</v>
      </c>
      <c r="I57" s="5">
        <f>I54*G57</f>
        <v>0</v>
      </c>
      <c r="K57" s="1" t="s">
        <v>51</v>
      </c>
      <c r="L57" s="50">
        <f>L54-L56</f>
        <v>1902717.2505500005</v>
      </c>
    </row>
    <row r="58" spans="1:12" x14ac:dyDescent="0.2">
      <c r="B58" s="6" t="s">
        <v>25</v>
      </c>
      <c r="C58" s="47">
        <f>-F40</f>
        <v>-988300</v>
      </c>
      <c r="D58" s="12">
        <v>0.08</v>
      </c>
      <c r="E58" s="42" t="s">
        <v>49</v>
      </c>
      <c r="F58" s="44">
        <f>F54*D58</f>
        <v>231281.38004400005</v>
      </c>
      <c r="G58" s="12">
        <v>0.2</v>
      </c>
      <c r="H58" s="6" t="s">
        <v>49</v>
      </c>
      <c r="I58" s="41">
        <f>I54*G58</f>
        <v>578203.45011000009</v>
      </c>
      <c r="K58" s="6" t="s">
        <v>48</v>
      </c>
      <c r="L58" s="5">
        <f>L54*0.12</f>
        <v>346922.07006600004</v>
      </c>
    </row>
    <row r="59" spans="1:12" x14ac:dyDescent="0.2">
      <c r="B59" s="42" t="s">
        <v>51</v>
      </c>
      <c r="C59" s="51">
        <f>SUM(C54:C58)</f>
        <v>1572852.1822622456</v>
      </c>
      <c r="D59" s="12">
        <v>0.12</v>
      </c>
      <c r="E59" s="6" t="s">
        <v>52</v>
      </c>
      <c r="F59" s="7">
        <f>F54*D59</f>
        <v>346922.07006600004</v>
      </c>
      <c r="G59" s="48">
        <v>0.27500000000000002</v>
      </c>
      <c r="H59" s="6" t="s">
        <v>50</v>
      </c>
      <c r="I59" s="47">
        <f>G59*$I$58</f>
        <v>159005.94878025004</v>
      </c>
      <c r="K59" s="6" t="s">
        <v>50</v>
      </c>
      <c r="L59" s="47">
        <f>L57*0.275</f>
        <v>523247.24390125019</v>
      </c>
    </row>
    <row r="60" spans="1:12" x14ac:dyDescent="0.2">
      <c r="B60" s="6" t="s">
        <v>53</v>
      </c>
      <c r="C60" s="47">
        <f>5000*(1-0.0925)</f>
        <v>4537.5</v>
      </c>
      <c r="D60" s="12">
        <v>0.15</v>
      </c>
      <c r="E60" s="6" t="s">
        <v>50</v>
      </c>
      <c r="F60" s="47">
        <f>D60*$F$58</f>
        <v>34692.207006600009</v>
      </c>
    </row>
    <row r="61" spans="1:12" x14ac:dyDescent="0.2">
      <c r="B61" s="42" t="s">
        <v>54</v>
      </c>
      <c r="C61" s="51">
        <f>C59-C60</f>
        <v>1568314.6822622456</v>
      </c>
      <c r="D61" s="12">
        <v>0.1</v>
      </c>
      <c r="E61" s="6" t="s">
        <v>71</v>
      </c>
      <c r="F61" s="47">
        <v>0</v>
      </c>
    </row>
    <row r="62" spans="1:12" x14ac:dyDescent="0.2">
      <c r="A62" s="12">
        <v>0.15</v>
      </c>
      <c r="B62" s="6" t="s">
        <v>50</v>
      </c>
      <c r="C62" s="47">
        <f>-A62*$C$61</f>
        <v>-235247.20233933683</v>
      </c>
      <c r="D62" s="12">
        <v>0.09</v>
      </c>
      <c r="E62" s="6" t="s">
        <v>56</v>
      </c>
      <c r="F62" s="47">
        <f>F59*$D$62</f>
        <v>31222.986305940001</v>
      </c>
    </row>
    <row r="63" spans="1:12" x14ac:dyDescent="0.2">
      <c r="A63" s="12">
        <v>0.1</v>
      </c>
      <c r="B63" s="6" t="s">
        <v>55</v>
      </c>
      <c r="C63" s="47">
        <f>-A63*($C$61-240000)</f>
        <v>-132831.46822622456</v>
      </c>
    </row>
    <row r="64" spans="1:12" x14ac:dyDescent="0.2">
      <c r="A64" s="12">
        <v>0.09</v>
      </c>
      <c r="B64" s="6" t="s">
        <v>56</v>
      </c>
      <c r="C64" s="47">
        <f>-A64*$C$61</f>
        <v>-141148.32140360211</v>
      </c>
      <c r="E64" s="45">
        <f>SUM(C62:C64)</f>
        <v>-509226.99196916353</v>
      </c>
      <c r="F64" s="1">
        <f>E64/C61</f>
        <v>-0.32469694872372123</v>
      </c>
      <c r="G64" s="1">
        <f>E64/F54</f>
        <v>-0.17614111153168865</v>
      </c>
    </row>
    <row r="65" spans="2:7" x14ac:dyDescent="0.2">
      <c r="B65" s="42" t="s">
        <v>57</v>
      </c>
      <c r="C65" s="51">
        <f>C61-C62-C63-C64</f>
        <v>2077541.6742314091</v>
      </c>
      <c r="E65" s="45">
        <f>SUM(F60:F62)</f>
        <v>65915.19331254001</v>
      </c>
      <c r="F65" s="1">
        <f>F62/F59+F60/F58</f>
        <v>0.24</v>
      </c>
      <c r="G65" s="1">
        <f>E65/F54</f>
        <v>2.2800000000000001E-2</v>
      </c>
    </row>
    <row r="66" spans="2:7" x14ac:dyDescent="0.2">
      <c r="C66" s="49"/>
    </row>
    <row r="67" spans="2:7" x14ac:dyDescent="0.2">
      <c r="B67" s="55" t="s">
        <v>58</v>
      </c>
      <c r="C67" s="55"/>
      <c r="D67" s="55"/>
      <c r="E67" s="55"/>
    </row>
    <row r="68" spans="2:7" x14ac:dyDescent="0.2">
      <c r="B68" s="4" t="s">
        <v>59</v>
      </c>
      <c r="C68" s="66" t="s">
        <v>41</v>
      </c>
      <c r="D68" s="66"/>
      <c r="E68" s="57" t="s">
        <v>60</v>
      </c>
      <c r="F68" s="58"/>
    </row>
    <row r="69" spans="2:7" x14ac:dyDescent="0.2">
      <c r="B69" s="4" t="s">
        <v>61</v>
      </c>
      <c r="C69" s="61" t="s">
        <v>62</v>
      </c>
      <c r="D69" s="4" t="s">
        <v>63</v>
      </c>
      <c r="E69" s="4" t="s">
        <v>72</v>
      </c>
      <c r="F69" s="53" t="s">
        <v>73</v>
      </c>
    </row>
    <row r="70" spans="2:7" x14ac:dyDescent="0.2">
      <c r="B70" s="4" t="str">
        <f>B55</f>
        <v>PIS</v>
      </c>
      <c r="C70" s="60">
        <f>-C55</f>
        <v>47701.784634075011</v>
      </c>
      <c r="D70" s="47">
        <f>F55</f>
        <v>18791.612128575001</v>
      </c>
      <c r="E70" s="4"/>
      <c r="F70" s="53"/>
    </row>
    <row r="71" spans="2:7" x14ac:dyDescent="0.2">
      <c r="B71" s="4" t="str">
        <f>B56</f>
        <v>COFINS</v>
      </c>
      <c r="C71" s="60">
        <f>-C56</f>
        <v>219717.31104180004</v>
      </c>
      <c r="D71" s="47">
        <f>F56</f>
        <v>86730.517516500011</v>
      </c>
      <c r="E71" s="4"/>
      <c r="F71" s="53"/>
    </row>
    <row r="72" spans="2:7" x14ac:dyDescent="0.2">
      <c r="B72" s="59" t="s">
        <v>64</v>
      </c>
      <c r="C72" s="60"/>
      <c r="D72" s="47"/>
      <c r="E72" s="4"/>
      <c r="F72" s="53"/>
    </row>
    <row r="73" spans="2:7" x14ac:dyDescent="0.2">
      <c r="B73" s="4" t="str">
        <f>B57</f>
        <v>ICMS</v>
      </c>
      <c r="C73" s="60">
        <f>-C57</f>
        <v>62445.972611880003</v>
      </c>
      <c r="D73" s="47">
        <f>F57</f>
        <v>62445.972611880003</v>
      </c>
      <c r="E73" s="41">
        <f>I57</f>
        <v>0</v>
      </c>
      <c r="F73" s="41">
        <f>I57</f>
        <v>0</v>
      </c>
    </row>
    <row r="74" spans="2:7" x14ac:dyDescent="0.2">
      <c r="B74" s="4" t="s">
        <v>65</v>
      </c>
      <c r="C74" s="60">
        <v>0</v>
      </c>
      <c r="D74" s="47">
        <f>C74</f>
        <v>0</v>
      </c>
      <c r="E74" s="41"/>
      <c r="F74" s="41"/>
    </row>
    <row r="75" spans="2:7" x14ac:dyDescent="0.2">
      <c r="B75" s="4" t="s">
        <v>66</v>
      </c>
      <c r="C75" s="60">
        <f>C54*2%</f>
        <v>57820.345011000012</v>
      </c>
      <c r="D75" s="41">
        <f>C75</f>
        <v>57820.345011000012</v>
      </c>
      <c r="E75" s="41">
        <f>I56</f>
        <v>57820.345011000012</v>
      </c>
      <c r="F75" s="41">
        <f>E75</f>
        <v>57820.345011000012</v>
      </c>
    </row>
    <row r="76" spans="2:7" x14ac:dyDescent="0.2">
      <c r="B76" s="4" t="s">
        <v>50</v>
      </c>
      <c r="C76" s="60">
        <f>-C62</f>
        <v>235247.20233933683</v>
      </c>
      <c r="D76" s="47">
        <f>F60</f>
        <v>34692.207006600009</v>
      </c>
      <c r="E76" s="41">
        <f>I59</f>
        <v>159005.94878025004</v>
      </c>
      <c r="F76" s="41">
        <f>L59</f>
        <v>523247.24390125019</v>
      </c>
    </row>
    <row r="77" spans="2:7" x14ac:dyDescent="0.2">
      <c r="B77" s="4" t="s">
        <v>55</v>
      </c>
      <c r="C77" s="60">
        <f>-C63</f>
        <v>132831.46822622456</v>
      </c>
      <c r="D77" s="47">
        <f>F61</f>
        <v>0</v>
      </c>
      <c r="E77" s="4"/>
      <c r="F77" s="53"/>
    </row>
    <row r="78" spans="2:7" x14ac:dyDescent="0.2">
      <c r="B78" s="4" t="s">
        <v>67</v>
      </c>
      <c r="C78" s="60">
        <f>-C64</f>
        <v>141148.32140360211</v>
      </c>
      <c r="D78" s="47">
        <f>F62</f>
        <v>31222.986305940001</v>
      </c>
      <c r="E78" s="4"/>
      <c r="F78" s="53"/>
    </row>
    <row r="79" spans="2:7" x14ac:dyDescent="0.2">
      <c r="B79" s="56" t="s">
        <v>68</v>
      </c>
      <c r="C79" s="60">
        <f>SUM(C70:C78)</f>
        <v>896912.4052679186</v>
      </c>
      <c r="D79" s="51">
        <f>SUM(D70:D78)</f>
        <v>291703.640580495</v>
      </c>
      <c r="E79" s="43">
        <f>SUM(E70:E78)</f>
        <v>216826.29379125003</v>
      </c>
      <c r="F79" s="43">
        <f>SUM(F70:F78)</f>
        <v>581067.58891225024</v>
      </c>
    </row>
    <row r="80" spans="2:7" x14ac:dyDescent="0.2">
      <c r="B80" s="56"/>
      <c r="C80" s="62">
        <f>C79/$C$54</f>
        <v>0.31024111153168865</v>
      </c>
      <c r="D80" s="52">
        <f>D79/$C$54</f>
        <v>0.10089999999999999</v>
      </c>
      <c r="E80" s="52">
        <f>E79/$C$54</f>
        <v>7.4999999999999997E-2</v>
      </c>
      <c r="F80" s="52">
        <f>F79/$C$54</f>
        <v>0.20099070277138792</v>
      </c>
    </row>
    <row r="84" spans="3:7" x14ac:dyDescent="0.2">
      <c r="C84" s="63">
        <v>0.31024111153168865</v>
      </c>
      <c r="D84" s="64">
        <v>0.10089999999999999</v>
      </c>
      <c r="E84" s="65">
        <v>7.4999999999999997E-2</v>
      </c>
      <c r="F84" s="65">
        <v>0.20099070277138792</v>
      </c>
    </row>
    <row r="85" spans="3:7" x14ac:dyDescent="0.2">
      <c r="C85" s="63">
        <v>0.31024111153168865</v>
      </c>
      <c r="D85" s="64">
        <v>0.10089999999999999</v>
      </c>
      <c r="E85" s="65">
        <v>0.14500000000000002</v>
      </c>
      <c r="F85" s="65">
        <v>0.27099070277138787</v>
      </c>
      <c r="G85" s="12">
        <v>7.0000000000000007E-2</v>
      </c>
    </row>
    <row r="86" spans="3:7" x14ac:dyDescent="0.2">
      <c r="C86" s="63">
        <v>0.31024111153168865</v>
      </c>
      <c r="D86" s="64">
        <v>0.10089999999999999</v>
      </c>
      <c r="E86" s="65">
        <v>0.19500000000000001</v>
      </c>
      <c r="F86" s="65">
        <v>0.32099070277138791</v>
      </c>
      <c r="G86" s="12">
        <v>0.12</v>
      </c>
    </row>
  </sheetData>
  <mergeCells count="6">
    <mergeCell ref="B19:F19"/>
    <mergeCell ref="B29:F29"/>
    <mergeCell ref="B67:E67"/>
    <mergeCell ref="C68:D68"/>
    <mergeCell ref="B79:B80"/>
    <mergeCell ref="E68:F6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amauryjr</dc:creator>
  <cp:lastModifiedBy>Amaury Jose Rezende</cp:lastModifiedBy>
  <dcterms:created xsi:type="dcterms:W3CDTF">2012-05-01T14:54:22Z</dcterms:created>
  <dcterms:modified xsi:type="dcterms:W3CDTF">2017-05-03T21:18:13Z</dcterms:modified>
</cp:coreProperties>
</file>