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Exemplo depreciação" sheetId="1" r:id="rId1"/>
    <sheet name="Exemplo comércio de livros" sheetId="2" r:id="rId2"/>
    <sheet name="Cia GB" sheetId="3" r:id="rId3"/>
    <sheet name="Cia Aniel" sheetId="4" r:id="rId4"/>
    <sheet name="Plan2" sheetId="5" r:id="rId5"/>
    <sheet name="Plan3" sheetId="6" r:id="rId6"/>
  </sheets>
  <definedNames/>
  <calcPr fullCalcOnLoad="1"/>
</workbook>
</file>

<file path=xl/comments1.xml><?xml version="1.0" encoding="utf-8"?>
<comments xmlns="http://schemas.openxmlformats.org/spreadsheetml/2006/main">
  <authors>
    <author>Roni Cleber Bonizio</author>
  </authors>
  <commentList>
    <comment ref="E8" authorId="0">
      <text>
        <r>
          <rPr>
            <sz val="8"/>
            <rFont val="Tahoma"/>
            <family val="2"/>
          </rPr>
          <t>Antes da venda</t>
        </r>
      </text>
    </comment>
  </commentList>
</comments>
</file>

<file path=xl/sharedStrings.xml><?xml version="1.0" encoding="utf-8"?>
<sst xmlns="http://schemas.openxmlformats.org/spreadsheetml/2006/main" count="125" uniqueCount="92">
  <si>
    <t>01/01/x1 - compra equipamento a vista</t>
  </si>
  <si>
    <t>Vida útil do equipamento (anos)</t>
  </si>
  <si>
    <t>Valor residual</t>
  </si>
  <si>
    <t>Depreciação anual</t>
  </si>
  <si>
    <t>31/12/x3 - venda equipamento a vista</t>
  </si>
  <si>
    <t>31/12/x1</t>
  </si>
  <si>
    <t>31/12/x2</t>
  </si>
  <si>
    <t>31/12/x3</t>
  </si>
  <si>
    <t>ATIVO</t>
  </si>
  <si>
    <t>Imobilizado</t>
  </si>
  <si>
    <t>(-) Depreciação acumulada</t>
  </si>
  <si>
    <t>RESULTADO</t>
  </si>
  <si>
    <t>ANO X1</t>
  </si>
  <si>
    <t>ANO X2</t>
  </si>
  <si>
    <t>ANO X3</t>
  </si>
  <si>
    <t>(-) Depreciação</t>
  </si>
  <si>
    <t>(+/-) Resultado na venda do imobilizado</t>
  </si>
  <si>
    <t>TOTAL</t>
  </si>
  <si>
    <t>CAIXA</t>
  </si>
  <si>
    <t>Aquisição do equipamento</t>
  </si>
  <si>
    <t>Venda do equipamento</t>
  </si>
  <si>
    <t>ABRIL</t>
  </si>
  <si>
    <t>MAIO</t>
  </si>
  <si>
    <t>JUNHO</t>
  </si>
  <si>
    <t>Compra livros a vista</t>
  </si>
  <si>
    <t>Venda de todos livros em 5x sem entrada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</si>
  <si>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</si>
  <si>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</si>
  <si>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</si>
  <si>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</si>
  <si>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</si>
  <si>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</si>
  <si>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Receita de venda</t>
  </si>
  <si>
    <t>(-) CMV</t>
  </si>
  <si>
    <t>(=) Lucro bruto</t>
  </si>
  <si>
    <t>(=) LUCRO OPERACIONAL</t>
  </si>
  <si>
    <t>Aspecto econômico (DESEMPENHO)</t>
  </si>
  <si>
    <t>Aspecto financeiro (fôlego)</t>
  </si>
  <si>
    <t>BALANÇOS PATRIMONIAIS</t>
  </si>
  <si>
    <t>Disponibilidades</t>
  </si>
  <si>
    <t>Contas a receber</t>
  </si>
  <si>
    <t>PASSIVO + PL</t>
  </si>
  <si>
    <t>Capital social</t>
  </si>
  <si>
    <t>Resultados acumulados</t>
  </si>
  <si>
    <t>Aspecto patrimonial</t>
  </si>
  <si>
    <t>(-) PCLD</t>
  </si>
  <si>
    <t>SABÃO EM PÓ</t>
  </si>
  <si>
    <t>SABÃO LÍQUIDO</t>
  </si>
  <si>
    <t>$ unit</t>
  </si>
  <si>
    <t>$ tot</t>
  </si>
  <si>
    <t>Matéria prima</t>
  </si>
  <si>
    <t>Mão de obra direta</t>
  </si>
  <si>
    <t>Depreciação equipamentos</t>
  </si>
  <si>
    <t>Aluguel da fábrica</t>
  </si>
  <si>
    <t>Supervisão da produção</t>
  </si>
  <si>
    <t>Energia elétrica</t>
  </si>
  <si>
    <t>CUSTOS DE PRODUÇÃO DO PERÍODO</t>
  </si>
  <si>
    <t>DADOS FÍSICOS</t>
  </si>
  <si>
    <t>Produção (unidades)</t>
  </si>
  <si>
    <t>caixas</t>
  </si>
  <si>
    <t>frascos</t>
  </si>
  <si>
    <t>Kg de MP</t>
  </si>
  <si>
    <t>kg</t>
  </si>
  <si>
    <t>horas</t>
  </si>
  <si>
    <t>Seguro equipamentos da fábrica</t>
  </si>
  <si>
    <t>CUSTOS INDIRETOS</t>
  </si>
  <si>
    <t>CUSTOS DIRETOS</t>
  </si>
  <si>
    <t>Depreciação equipamento especial</t>
  </si>
  <si>
    <t>Custo do equipamento</t>
  </si>
  <si>
    <t>Capacidade de processamento (kg de MP)</t>
  </si>
  <si>
    <t>Deprec equipam ($/kg de MP processada)</t>
  </si>
  <si>
    <t>ESTOQUE DE MATÉRIA PRIMA</t>
  </si>
  <si>
    <t>Saldo incial</t>
  </si>
  <si>
    <t>(+) Compras</t>
  </si>
  <si>
    <t>(-) Saldo final</t>
  </si>
  <si>
    <t>(=) Custo da MP utilizada na produção</t>
  </si>
  <si>
    <t>CUSTO DE PRODUÇÃO DO PERÍODO</t>
  </si>
  <si>
    <t>Custos indiretos</t>
  </si>
  <si>
    <t>CUSTO DA PRODUÇÃO ACABADA NO PERÍODO</t>
  </si>
  <si>
    <t>Estoque inicial de produdos em elaboração</t>
  </si>
  <si>
    <t>(+) Custo de produção do período</t>
  </si>
  <si>
    <t>(-) Estoque final de produtos em elaboração</t>
  </si>
  <si>
    <t>ESTOQUE DE PRODUTOS ACABADOS</t>
  </si>
  <si>
    <t>Estoque inicial de produdos acabados</t>
  </si>
  <si>
    <t>(+) Custo de produção acabada no período</t>
  </si>
  <si>
    <t>(-) CPV</t>
  </si>
  <si>
    <t>(=) Estoque final de produtos acabados</t>
  </si>
  <si>
    <t>DRE</t>
  </si>
  <si>
    <t>(-) Despesas administrativas</t>
  </si>
  <si>
    <t>(-) Despesas comerciais</t>
  </si>
  <si>
    <t>(-) Despesas financeiras</t>
  </si>
  <si>
    <t>(=) Lucro antes do IR/CSSLL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</si>
</sst>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 vertical="center" wrapText="1"/>
    </xf>
    <xf numFmtId="3" fontId="0" fillId="33" borderId="0" xfId="0" applyNumberFormat="1" applyFill="1" applyAlignment="1">
      <alignment horizontal="left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left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49" fontId="38" fillId="33" borderId="16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38" fillId="33" borderId="14" xfId="0" applyNumberFormat="1" applyFont="1" applyFill="1" applyBorder="1" applyAlignment="1">
      <alignment horizontal="left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3" fontId="38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3" fontId="38" fillId="33" borderId="16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0" xfId="0" applyNumberFormat="1" applyFont="1" applyFill="1" applyBorder="1" applyAlignment="1">
      <alignment horizontal="center" vertical="center" wrapText="1"/>
    </xf>
    <xf numFmtId="3" fontId="39" fillId="33" borderId="13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>
      <alignment horizontal="center" vertical="center" wrapText="1"/>
    </xf>
    <xf numFmtId="164" fontId="38" fillId="33" borderId="16" xfId="0" applyNumberFormat="1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left" vertical="center" wrapText="1"/>
    </xf>
    <xf numFmtId="3" fontId="40" fillId="33" borderId="14" xfId="0" applyNumberFormat="1" applyFont="1" applyFill="1" applyBorder="1" applyAlignment="1">
      <alignment horizontal="left" vertical="center" wrapText="1"/>
    </xf>
    <xf numFmtId="3" fontId="40" fillId="33" borderId="17" xfId="0" applyNumberFormat="1" applyFont="1" applyFill="1" applyBorder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3" fontId="39" fillId="34" borderId="12" xfId="0" applyNumberFormat="1" applyFont="1" applyFill="1" applyBorder="1" applyAlignment="1">
      <alignment horizontal="left" vertical="center" wrapText="1"/>
    </xf>
    <xf numFmtId="3" fontId="39" fillId="34" borderId="0" xfId="0" applyNumberFormat="1" applyFont="1" applyFill="1" applyBorder="1" applyAlignment="1">
      <alignment horizontal="center" vertical="center" wrapText="1"/>
    </xf>
    <xf numFmtId="3" fontId="39" fillId="34" borderId="13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center" vertical="center" wrapText="1"/>
    </xf>
    <xf numFmtId="165" fontId="0" fillId="33" borderId="12" xfId="0" applyNumberFormat="1" applyFill="1" applyBorder="1" applyAlignment="1">
      <alignment horizontal="center" vertical="center" wrapText="1"/>
    </xf>
    <xf numFmtId="165" fontId="38" fillId="33" borderId="14" xfId="0" applyNumberFormat="1" applyFon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3" fontId="41" fillId="32" borderId="12" xfId="0" applyNumberFormat="1" applyFont="1" applyFill="1" applyBorder="1" applyAlignment="1">
      <alignment horizontal="center" vertical="center" wrapText="1"/>
    </xf>
    <xf numFmtId="3" fontId="41" fillId="32" borderId="0" xfId="0" applyNumberFormat="1" applyFont="1" applyFill="1" applyBorder="1" applyAlignment="1">
      <alignment vertical="center" wrapText="1"/>
    </xf>
    <xf numFmtId="3" fontId="41" fillId="32" borderId="0" xfId="0" applyNumberFormat="1" applyFont="1" applyFill="1" applyBorder="1" applyAlignment="1">
      <alignment horizontal="center" vertical="center" wrapText="1"/>
    </xf>
    <xf numFmtId="3" fontId="42" fillId="32" borderId="13" xfId="0" applyNumberFormat="1" applyFont="1" applyFill="1" applyBorder="1" applyAlignment="1">
      <alignment horizontal="center" vertical="center" wrapText="1"/>
    </xf>
    <xf numFmtId="3" fontId="41" fillId="32" borderId="14" xfId="0" applyNumberFormat="1" applyFont="1" applyFill="1" applyBorder="1" applyAlignment="1">
      <alignment horizontal="center" vertical="center" wrapText="1"/>
    </xf>
    <xf numFmtId="3" fontId="41" fillId="32" borderId="17" xfId="0" applyNumberFormat="1" applyFont="1" applyFill="1" applyBorder="1" applyAlignment="1">
      <alignment horizontal="center" vertical="center" wrapText="1"/>
    </xf>
    <xf numFmtId="3" fontId="42" fillId="32" borderId="15" xfId="0" applyNumberFormat="1" applyFon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left" vertical="center" wrapText="1"/>
    </xf>
    <xf numFmtId="3" fontId="38" fillId="33" borderId="0" xfId="0" applyNumberFormat="1" applyFont="1" applyFill="1" applyBorder="1" applyAlignment="1">
      <alignment horizontal="left" vertical="center" wrapText="1"/>
    </xf>
    <xf numFmtId="3" fontId="38" fillId="35" borderId="18" xfId="0" applyNumberFormat="1" applyFont="1" applyFill="1" applyBorder="1" applyAlignment="1">
      <alignment horizontal="center" vertical="center" wrapText="1"/>
    </xf>
    <xf numFmtId="3" fontId="38" fillId="35" borderId="19" xfId="0" applyNumberFormat="1" applyFont="1" applyFill="1" applyBorder="1" applyAlignment="1">
      <alignment horizontal="center" vertical="center" wrapText="1"/>
    </xf>
    <xf numFmtId="3" fontId="38" fillId="35" borderId="20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zoomScale="130" zoomScaleNormal="130" zoomScalePageLayoutView="0" workbookViewId="0" topLeftCell="A2">
      <selection activeCell="G7" sqref="G7"/>
    </sheetView>
  </sheetViews>
  <sheetFormatPr defaultColWidth="9.140625" defaultRowHeight="15"/>
  <cols>
    <col min="1" max="1" width="3.28125" style="1" customWidth="1"/>
    <col min="2" max="2" width="38.28125" style="1" customWidth="1"/>
    <col min="3" max="16384" width="9.140625" style="1" customWidth="1"/>
  </cols>
  <sheetData>
    <row r="1" ht="15"/>
    <row r="2" spans="2:3" ht="30">
      <c r="B2" s="3" t="s">
        <v>0</v>
      </c>
      <c r="C2" s="4">
        <v>130000</v>
      </c>
    </row>
    <row r="3" spans="2:3" ht="15">
      <c r="B3" s="5" t="s">
        <v>1</v>
      </c>
      <c r="C3" s="6">
        <v>10</v>
      </c>
    </row>
    <row r="4" spans="2:3" ht="15">
      <c r="B4" s="5" t="s">
        <v>2</v>
      </c>
      <c r="C4" s="6">
        <v>40000</v>
      </c>
    </row>
    <row r="5" spans="2:3" ht="15">
      <c r="B5" s="5" t="s">
        <v>3</v>
      </c>
      <c r="C5" s="6">
        <f>+(C2-C4)/C3</f>
        <v>9000</v>
      </c>
    </row>
    <row r="6" spans="2:3" ht="30">
      <c r="B6" s="7" t="s">
        <v>4</v>
      </c>
      <c r="C6" s="8">
        <v>107500</v>
      </c>
    </row>
    <row r="7" ht="15">
      <c r="B7" s="2"/>
    </row>
    <row r="8" spans="2:5" ht="30">
      <c r="B8" s="10" t="s">
        <v>8</v>
      </c>
      <c r="C8" s="11" t="s">
        <v>5</v>
      </c>
      <c r="D8" s="11" t="s">
        <v>6</v>
      </c>
      <c r="E8" s="12" t="s">
        <v>7</v>
      </c>
    </row>
    <row r="9" spans="2:5" ht="15">
      <c r="B9" s="5" t="s">
        <v>9</v>
      </c>
      <c r="C9" s="13">
        <f>+C2</f>
        <v>130000</v>
      </c>
      <c r="D9" s="13">
        <f>+C9</f>
        <v>130000</v>
      </c>
      <c r="E9" s="6">
        <f>+D9</f>
        <v>130000</v>
      </c>
    </row>
    <row r="10" spans="2:5" ht="15">
      <c r="B10" s="7" t="s">
        <v>10</v>
      </c>
      <c r="C10" s="14">
        <f>-C5</f>
        <v>-9000</v>
      </c>
      <c r="D10" s="14">
        <f>+C10-$C$5</f>
        <v>-18000</v>
      </c>
      <c r="E10" s="8">
        <f>+D10-$C$5</f>
        <v>-27000</v>
      </c>
    </row>
    <row r="11" ht="15">
      <c r="B11" s="2"/>
    </row>
    <row r="12" spans="2:5" ht="15">
      <c r="B12" s="10" t="s">
        <v>11</v>
      </c>
      <c r="C12" s="11" t="s">
        <v>12</v>
      </c>
      <c r="D12" s="11" t="s">
        <v>13</v>
      </c>
      <c r="E12" s="12" t="s">
        <v>14</v>
      </c>
    </row>
    <row r="13" spans="2:5" ht="15">
      <c r="B13" s="5" t="s">
        <v>15</v>
      </c>
      <c r="C13" s="13">
        <f>-C5</f>
        <v>-9000</v>
      </c>
      <c r="D13" s="13">
        <f>+C13</f>
        <v>-9000</v>
      </c>
      <c r="E13" s="6">
        <f>+D13</f>
        <v>-9000</v>
      </c>
    </row>
    <row r="14" spans="2:5" ht="15">
      <c r="B14" s="5" t="s">
        <v>16</v>
      </c>
      <c r="C14" s="13">
        <v>0</v>
      </c>
      <c r="D14" s="13">
        <v>0</v>
      </c>
      <c r="E14" s="6">
        <f>+C6-SUM(E9:E10)</f>
        <v>4500</v>
      </c>
    </row>
    <row r="15" spans="2:6" ht="15">
      <c r="B15" s="15" t="s">
        <v>17</v>
      </c>
      <c r="C15" s="16">
        <f>SUM(C13:C14)</f>
        <v>-9000</v>
      </c>
      <c r="D15" s="16">
        <f>SUM(D13:D14)</f>
        <v>-9000</v>
      </c>
      <c r="E15" s="17">
        <f>SUM(E13:E14)</f>
        <v>-4500</v>
      </c>
      <c r="F15" s="9">
        <f>SUM(C15:E15)</f>
        <v>-22500</v>
      </c>
    </row>
    <row r="17" spans="2:5" ht="15">
      <c r="B17" s="10" t="s">
        <v>18</v>
      </c>
      <c r="C17" s="11" t="s">
        <v>12</v>
      </c>
      <c r="D17" s="11" t="s">
        <v>13</v>
      </c>
      <c r="E17" s="12" t="s">
        <v>14</v>
      </c>
    </row>
    <row r="18" spans="2:5" ht="15">
      <c r="B18" s="5" t="s">
        <v>19</v>
      </c>
      <c r="C18" s="13">
        <f>-C2</f>
        <v>-130000</v>
      </c>
      <c r="D18" s="13">
        <v>0</v>
      </c>
      <c r="E18" s="6">
        <v>0</v>
      </c>
    </row>
    <row r="19" spans="2:5" ht="15">
      <c r="B19" s="5" t="s">
        <v>20</v>
      </c>
      <c r="C19" s="13">
        <v>0</v>
      </c>
      <c r="D19" s="13">
        <v>0</v>
      </c>
      <c r="E19" s="6">
        <f>+C6</f>
        <v>107500</v>
      </c>
    </row>
    <row r="20" spans="2:6" ht="15">
      <c r="B20" s="15" t="s">
        <v>17</v>
      </c>
      <c r="C20" s="16">
        <f>SUM(C18:C19)</f>
        <v>-130000</v>
      </c>
      <c r="D20" s="16">
        <f>SUM(D18:D19)</f>
        <v>0</v>
      </c>
      <c r="E20" s="17">
        <f>SUM(E18:E19)</f>
        <v>107500</v>
      </c>
      <c r="F20" s="9">
        <f>SUM(C20:E20)</f>
        <v>-22500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="130" zoomScaleNormal="130" zoomScalePageLayoutView="0" workbookViewId="0" topLeftCell="A5">
      <selection activeCell="D19" sqref="D19"/>
    </sheetView>
  </sheetViews>
  <sheetFormatPr defaultColWidth="9.140625" defaultRowHeight="15"/>
  <cols>
    <col min="1" max="1" width="3.28125" style="1" customWidth="1"/>
    <col min="2" max="2" width="38.28125" style="1" customWidth="1"/>
    <col min="3" max="5" width="9.140625" style="1" customWidth="1"/>
    <col min="6" max="6" width="17.57421875" style="1" customWidth="1"/>
    <col min="7" max="16384" width="9.140625" style="1" customWidth="1"/>
  </cols>
  <sheetData>
    <row r="2" spans="3:5" ht="15">
      <c r="C2" s="9" t="s">
        <v>21</v>
      </c>
      <c r="D2" s="9" t="s">
        <v>22</v>
      </c>
      <c r="E2" s="9" t="s">
        <v>23</v>
      </c>
    </row>
    <row r="3" spans="2:5" ht="15">
      <c r="B3" s="3" t="s">
        <v>24</v>
      </c>
      <c r="C3" s="18">
        <v>1000</v>
      </c>
      <c r="D3" s="18">
        <v>2000</v>
      </c>
      <c r="E3" s="4">
        <v>4000</v>
      </c>
    </row>
    <row r="4" spans="2:5" ht="15">
      <c r="B4" s="7" t="s">
        <v>25</v>
      </c>
      <c r="C4" s="14">
        <v>1800</v>
      </c>
      <c r="D4" s="14">
        <v>3600</v>
      </c>
      <c r="E4" s="8">
        <v>7200</v>
      </c>
    </row>
    <row r="5" ht="15">
      <c r="B5" s="2"/>
    </row>
    <row r="6" spans="2:6" ht="15" customHeight="1">
      <c r="B6" s="10" t="s">
        <v>26</v>
      </c>
      <c r="C6" s="19" t="str">
        <f>+C2</f>
        <v>ABRIL</v>
      </c>
      <c r="D6" s="19" t="str">
        <f>+D2</f>
        <v>MAIO</v>
      </c>
      <c r="E6" s="20" t="str">
        <f>+E2</f>
        <v>JUNHO</v>
      </c>
      <c r="F6" s="62" t="s">
        <v>37</v>
      </c>
    </row>
    <row r="7" spans="2:6" ht="15">
      <c r="B7" s="5" t="s">
        <v>27</v>
      </c>
      <c r="C7" s="13">
        <v>0</v>
      </c>
      <c r="D7" s="13">
        <f>+C4/5</f>
        <v>360</v>
      </c>
      <c r="E7" s="6">
        <f>+C4/5+D4/5</f>
        <v>1080</v>
      </c>
      <c r="F7" s="63"/>
    </row>
    <row r="8" spans="2:6" ht="15">
      <c r="B8" s="5" t="s">
        <v>28</v>
      </c>
      <c r="C8" s="13">
        <f>-C3</f>
        <v>-1000</v>
      </c>
      <c r="D8" s="13">
        <f>-D3</f>
        <v>-2000</v>
      </c>
      <c r="E8" s="6">
        <f>-E3</f>
        <v>-4000</v>
      </c>
      <c r="F8" s="63"/>
    </row>
    <row r="9" spans="2:6" ht="15">
      <c r="B9" s="15" t="s">
        <v>29</v>
      </c>
      <c r="C9" s="16">
        <f>+SUM(C7:C8)</f>
        <v>-1000</v>
      </c>
      <c r="D9" s="16">
        <f>+SUM(D7:D8)</f>
        <v>-1640</v>
      </c>
      <c r="E9" s="17">
        <f>+SUM(E7:E8)</f>
        <v>-2920</v>
      </c>
      <c r="F9" s="64"/>
    </row>
    <row r="11" spans="2:5" ht="15">
      <c r="B11" s="24"/>
      <c r="C11" s="19" t="str">
        <f>+C6</f>
        <v>ABRIL</v>
      </c>
      <c r="D11" s="19" t="str">
        <f>+D6</f>
        <v>MAIO</v>
      </c>
      <c r="E11" s="20" t="str">
        <f>+E6</f>
        <v>JUNHO</v>
      </c>
    </row>
    <row r="12" spans="2:5" ht="15">
      <c r="B12" s="25" t="s">
        <v>30</v>
      </c>
      <c r="C12" s="26">
        <v>10000</v>
      </c>
      <c r="D12" s="26">
        <f>+C13</f>
        <v>9000</v>
      </c>
      <c r="E12" s="27">
        <f>+D13</f>
        <v>7360</v>
      </c>
    </row>
    <row r="13" spans="2:5" ht="15">
      <c r="B13" s="21" t="s">
        <v>31</v>
      </c>
      <c r="C13" s="22">
        <f>+C12+C9</f>
        <v>9000</v>
      </c>
      <c r="D13" s="22">
        <f>+D12+D9</f>
        <v>7360</v>
      </c>
      <c r="E13" s="23">
        <f>+E12+E9</f>
        <v>4440</v>
      </c>
    </row>
    <row r="15" spans="2:6" ht="15">
      <c r="B15" s="10" t="s">
        <v>11</v>
      </c>
      <c r="C15" s="19" t="str">
        <f>+C11</f>
        <v>ABRIL</v>
      </c>
      <c r="D15" s="19" t="str">
        <f>+D11</f>
        <v>MAIO</v>
      </c>
      <c r="E15" s="20" t="str">
        <f>+E11</f>
        <v>JUNHO</v>
      </c>
      <c r="F15" s="62" t="s">
        <v>36</v>
      </c>
    </row>
    <row r="16" spans="2:6" ht="15">
      <c r="B16" s="5" t="s">
        <v>32</v>
      </c>
      <c r="C16" s="13">
        <f>+C4</f>
        <v>1800</v>
      </c>
      <c r="D16" s="13">
        <f>+D4</f>
        <v>3600</v>
      </c>
      <c r="E16" s="6">
        <f>+E4</f>
        <v>7200</v>
      </c>
      <c r="F16" s="63"/>
    </row>
    <row r="17" spans="2:6" ht="15">
      <c r="B17" s="5" t="s">
        <v>33</v>
      </c>
      <c r="C17" s="13">
        <f>-C3</f>
        <v>-1000</v>
      </c>
      <c r="D17" s="13">
        <f>-D3</f>
        <v>-2000</v>
      </c>
      <c r="E17" s="6">
        <f>-E3</f>
        <v>-4000</v>
      </c>
      <c r="F17" s="63"/>
    </row>
    <row r="18" spans="2:6" ht="15">
      <c r="B18" s="29" t="s">
        <v>34</v>
      </c>
      <c r="C18" s="28">
        <f>+SUM(C16:C17)</f>
        <v>800</v>
      </c>
      <c r="D18" s="28">
        <f>+SUM(D16:D17)</f>
        <v>1600</v>
      </c>
      <c r="E18" s="30">
        <f>+SUM(E16:E17)</f>
        <v>3200</v>
      </c>
      <c r="F18" s="63"/>
    </row>
    <row r="19" spans="2:6" ht="15">
      <c r="B19" s="37" t="s">
        <v>45</v>
      </c>
      <c r="C19" s="38">
        <f>+C26</f>
        <v>-180</v>
      </c>
      <c r="D19" s="38">
        <f>+D26-C26</f>
        <v>-324</v>
      </c>
      <c r="E19" s="39">
        <f>+E26-D26</f>
        <v>-612</v>
      </c>
      <c r="F19" s="63"/>
    </row>
    <row r="20" spans="2:6" ht="15">
      <c r="B20" s="15" t="s">
        <v>35</v>
      </c>
      <c r="C20" s="16">
        <f>+SUM(C18:C19)</f>
        <v>620</v>
      </c>
      <c r="D20" s="16">
        <f>+SUM(D18:D19)</f>
        <v>1276</v>
      </c>
      <c r="E20" s="17">
        <f>+SUM(E18:E19)</f>
        <v>2588</v>
      </c>
      <c r="F20" s="64"/>
    </row>
    <row r="22" spans="2:5" ht="15">
      <c r="B22" s="65" t="s">
        <v>38</v>
      </c>
      <c r="C22" s="65"/>
      <c r="D22" s="65"/>
      <c r="E22" s="65"/>
    </row>
    <row r="23" spans="2:6" ht="15" customHeight="1">
      <c r="B23" s="10" t="s">
        <v>8</v>
      </c>
      <c r="C23" s="31">
        <v>42124</v>
      </c>
      <c r="D23" s="31">
        <v>42155</v>
      </c>
      <c r="E23" s="32">
        <v>42185</v>
      </c>
      <c r="F23" s="62" t="s">
        <v>44</v>
      </c>
    </row>
    <row r="24" spans="2:6" ht="15">
      <c r="B24" s="33" t="s">
        <v>39</v>
      </c>
      <c r="C24" s="26">
        <f>+C13</f>
        <v>9000</v>
      </c>
      <c r="D24" s="26">
        <f>+D13</f>
        <v>7360</v>
      </c>
      <c r="E24" s="27">
        <f>+E13</f>
        <v>4440</v>
      </c>
      <c r="F24" s="63"/>
    </row>
    <row r="25" spans="2:6" ht="15">
      <c r="B25" s="33" t="s">
        <v>40</v>
      </c>
      <c r="C25" s="26">
        <f>+C16</f>
        <v>1800</v>
      </c>
      <c r="D25" s="26">
        <f>+C25+D16-D7</f>
        <v>5040</v>
      </c>
      <c r="E25" s="27">
        <f>+D25+E16-E7</f>
        <v>11160</v>
      </c>
      <c r="F25" s="63"/>
    </row>
    <row r="26" spans="2:6" ht="15">
      <c r="B26" s="37" t="s">
        <v>45</v>
      </c>
      <c r="C26" s="38">
        <f>-C25*10%</f>
        <v>-180</v>
      </c>
      <c r="D26" s="38">
        <f>-D25*10%</f>
        <v>-504</v>
      </c>
      <c r="E26" s="39">
        <f>-E25*10%</f>
        <v>-1116</v>
      </c>
      <c r="F26" s="63"/>
    </row>
    <row r="27" spans="2:6" ht="15">
      <c r="B27" s="34" t="s">
        <v>17</v>
      </c>
      <c r="C27" s="35">
        <f>SUM(C24:C26)</f>
        <v>10620</v>
      </c>
      <c r="D27" s="35">
        <f>SUM(D24:D26)</f>
        <v>11896</v>
      </c>
      <c r="E27" s="36">
        <f>SUM(E24:E26)</f>
        <v>14484</v>
      </c>
      <c r="F27" s="63"/>
    </row>
    <row r="28" spans="2:6" ht="15">
      <c r="B28" s="10" t="s">
        <v>41</v>
      </c>
      <c r="C28" s="31">
        <v>42124</v>
      </c>
      <c r="D28" s="31">
        <v>42155</v>
      </c>
      <c r="E28" s="32">
        <v>42185</v>
      </c>
      <c r="F28" s="63"/>
    </row>
    <row r="29" spans="2:6" ht="15">
      <c r="B29" s="33" t="s">
        <v>42</v>
      </c>
      <c r="C29" s="26">
        <v>10000</v>
      </c>
      <c r="D29" s="26">
        <f>+C29</f>
        <v>10000</v>
      </c>
      <c r="E29" s="27">
        <f>+D29</f>
        <v>10000</v>
      </c>
      <c r="F29" s="63"/>
    </row>
    <row r="30" spans="2:6" ht="15">
      <c r="B30" s="33" t="s">
        <v>43</v>
      </c>
      <c r="C30" s="26">
        <f>+C20</f>
        <v>620</v>
      </c>
      <c r="D30" s="26">
        <f>+C30+D20</f>
        <v>1896</v>
      </c>
      <c r="E30" s="27">
        <f>+D30+E20</f>
        <v>4484</v>
      </c>
      <c r="F30" s="63"/>
    </row>
    <row r="31" spans="2:6" ht="15">
      <c r="B31" s="34" t="s">
        <v>17</v>
      </c>
      <c r="C31" s="35">
        <f>SUM(C29:C30)</f>
        <v>10620</v>
      </c>
      <c r="D31" s="35">
        <f>SUM(D29:D30)</f>
        <v>11896</v>
      </c>
      <c r="E31" s="36">
        <f>SUM(E29:E30)</f>
        <v>14484</v>
      </c>
      <c r="F31" s="64"/>
    </row>
  </sheetData>
  <sheetProtection/>
  <mergeCells count="4">
    <mergeCell ref="F15:F20"/>
    <mergeCell ref="F6:F9"/>
    <mergeCell ref="B22:E22"/>
    <mergeCell ref="F23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1"/>
  <sheetViews>
    <sheetView tabSelected="1" zoomScale="130" zoomScaleNormal="130" zoomScalePageLayoutView="0" workbookViewId="0" topLeftCell="A1">
      <selection activeCell="B36" sqref="B36:C41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3" ht="15">
      <c r="B2" s="66" t="s">
        <v>71</v>
      </c>
      <c r="C2" s="67"/>
    </row>
    <row r="3" spans="2:3" ht="15">
      <c r="B3" s="5" t="s">
        <v>72</v>
      </c>
      <c r="C3" s="6">
        <v>5000</v>
      </c>
    </row>
    <row r="4" spans="2:3" ht="15">
      <c r="B4" s="5" t="s">
        <v>73</v>
      </c>
      <c r="C4" s="6">
        <v>12000</v>
      </c>
    </row>
    <row r="5" spans="2:3" ht="15">
      <c r="B5" s="5" t="s">
        <v>74</v>
      </c>
      <c r="C5" s="6">
        <v>-7000</v>
      </c>
    </row>
    <row r="6" spans="2:3" ht="15">
      <c r="B6" s="15" t="s">
        <v>75</v>
      </c>
      <c r="C6" s="17">
        <f>SUM(C3:C5)</f>
        <v>10000</v>
      </c>
    </row>
    <row r="8" spans="2:3" ht="15">
      <c r="B8" s="66" t="s">
        <v>76</v>
      </c>
      <c r="C8" s="67"/>
    </row>
    <row r="9" spans="2:3" ht="15">
      <c r="B9" s="5" t="s">
        <v>50</v>
      </c>
      <c r="C9" s="6">
        <f>+C6</f>
        <v>10000</v>
      </c>
    </row>
    <row r="10" spans="2:3" ht="15">
      <c r="B10" s="5" t="s">
        <v>51</v>
      </c>
      <c r="C10" s="6">
        <v>10000</v>
      </c>
    </row>
    <row r="11" spans="2:3" ht="15">
      <c r="B11" s="5" t="s">
        <v>77</v>
      </c>
      <c r="C11" s="6">
        <v>8000</v>
      </c>
    </row>
    <row r="12" spans="2:3" ht="15">
      <c r="B12" s="15" t="s">
        <v>17</v>
      </c>
      <c r="C12" s="17">
        <f>SUM(C9:C11)</f>
        <v>28000</v>
      </c>
    </row>
    <row r="13" ht="15">
      <c r="B13" s="2"/>
    </row>
    <row r="14" spans="2:3" ht="15">
      <c r="B14" s="66" t="s">
        <v>78</v>
      </c>
      <c r="C14" s="67"/>
    </row>
    <row r="15" spans="2:3" ht="15">
      <c r="B15" s="5" t="s">
        <v>79</v>
      </c>
      <c r="C15" s="6">
        <v>4000</v>
      </c>
    </row>
    <row r="16" spans="2:3" ht="15">
      <c r="B16" s="5" t="s">
        <v>80</v>
      </c>
      <c r="C16" s="6">
        <f>+C12</f>
        <v>28000</v>
      </c>
    </row>
    <row r="17" spans="2:3" ht="15">
      <c r="B17" s="5" t="s">
        <v>81</v>
      </c>
      <c r="C17" s="6">
        <v>-5000</v>
      </c>
    </row>
    <row r="18" spans="2:3" ht="15">
      <c r="B18" s="15" t="s">
        <v>17</v>
      </c>
      <c r="C18" s="17">
        <f>SUM(C15:C17)</f>
        <v>27000</v>
      </c>
    </row>
    <row r="20" spans="2:3" ht="15">
      <c r="B20" s="66" t="s">
        <v>82</v>
      </c>
      <c r="C20" s="67"/>
    </row>
    <row r="21" spans="2:3" ht="15">
      <c r="B21" s="5" t="s">
        <v>83</v>
      </c>
      <c r="C21" s="6">
        <v>6000</v>
      </c>
    </row>
    <row r="22" spans="2:3" ht="15">
      <c r="B22" s="5" t="s">
        <v>84</v>
      </c>
      <c r="C22" s="6">
        <f>+C18</f>
        <v>27000</v>
      </c>
    </row>
    <row r="23" spans="2:3" ht="15">
      <c r="B23" s="5" t="s">
        <v>85</v>
      </c>
      <c r="C23" s="6">
        <f>-SUM(C21:C22)*80%</f>
        <v>-26400</v>
      </c>
    </row>
    <row r="24" spans="2:3" ht="15">
      <c r="B24" s="7" t="s">
        <v>86</v>
      </c>
      <c r="C24" s="8">
        <f>SUM(C21:C23)</f>
        <v>6600</v>
      </c>
    </row>
    <row r="26" spans="2:3" ht="15">
      <c r="B26" s="66" t="s">
        <v>87</v>
      </c>
      <c r="C26" s="67"/>
    </row>
    <row r="27" spans="2:3" ht="15">
      <c r="B27" s="5" t="s">
        <v>32</v>
      </c>
      <c r="C27" s="6">
        <v>40000</v>
      </c>
    </row>
    <row r="28" spans="2:3" ht="15">
      <c r="B28" s="5" t="s">
        <v>85</v>
      </c>
      <c r="C28" s="6">
        <f>+C23</f>
        <v>-26400</v>
      </c>
    </row>
    <row r="29" spans="2:3" ht="15">
      <c r="B29" s="29" t="s">
        <v>34</v>
      </c>
      <c r="C29" s="30">
        <f>SUM(C27:C28)</f>
        <v>13600</v>
      </c>
    </row>
    <row r="30" spans="2:3" ht="15">
      <c r="B30" s="5" t="s">
        <v>89</v>
      </c>
      <c r="C30" s="6">
        <v>-2500</v>
      </c>
    </row>
    <row r="31" spans="2:3" ht="15">
      <c r="B31" s="5" t="s">
        <v>88</v>
      </c>
      <c r="C31" s="6">
        <v>-2000</v>
      </c>
    </row>
    <row r="32" spans="2:3" ht="15">
      <c r="B32" s="5" t="s">
        <v>90</v>
      </c>
      <c r="C32" s="6">
        <v>-1500</v>
      </c>
    </row>
    <row r="33" spans="2:3" ht="15">
      <c r="B33" s="15" t="s">
        <v>91</v>
      </c>
      <c r="C33" s="17">
        <f>SUM(C29:C32)</f>
        <v>7600</v>
      </c>
    </row>
    <row r="35" spans="2:3" ht="15">
      <c r="B35" s="61"/>
      <c r="C35" s="28"/>
    </row>
    <row r="36" spans="2:3" ht="15">
      <c r="B36" s="60" t="s">
        <v>32</v>
      </c>
      <c r="C36" s="13">
        <v>40000</v>
      </c>
    </row>
    <row r="37" spans="2:3" ht="15">
      <c r="B37" s="60" t="s">
        <v>90</v>
      </c>
      <c r="C37" s="13">
        <v>-1500</v>
      </c>
    </row>
    <row r="38" spans="2:3" ht="15">
      <c r="B38" s="60" t="s">
        <v>88</v>
      </c>
      <c r="C38" s="13">
        <v>-2000</v>
      </c>
    </row>
    <row r="39" spans="2:3" ht="15">
      <c r="B39" s="60" t="s">
        <v>89</v>
      </c>
      <c r="C39" s="13">
        <v>-2500</v>
      </c>
    </row>
    <row r="40" spans="2:3" ht="15">
      <c r="B40" s="60" t="s">
        <v>85</v>
      </c>
      <c r="C40" s="13">
        <v>-26400</v>
      </c>
    </row>
    <row r="41" spans="2:3" ht="15">
      <c r="B41" s="61" t="s">
        <v>91</v>
      </c>
      <c r="C41" s="28">
        <f>SUM(C36:C40)</f>
        <v>7600</v>
      </c>
    </row>
  </sheetData>
  <sheetProtection/>
  <mergeCells count="5">
    <mergeCell ref="B20:C20"/>
    <mergeCell ref="B26:C26"/>
    <mergeCell ref="B2:C2"/>
    <mergeCell ref="B8:C8"/>
    <mergeCell ref="B14:C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zoomScale="130" zoomScaleNormal="130" zoomScalePageLayoutView="0" workbookViewId="0" topLeftCell="A1">
      <selection activeCell="A14" sqref="A14:IV14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7" ht="15">
      <c r="B2" s="68" t="s">
        <v>56</v>
      </c>
      <c r="C2" s="66" t="s">
        <v>46</v>
      </c>
      <c r="D2" s="67"/>
      <c r="E2" s="66" t="s">
        <v>47</v>
      </c>
      <c r="F2" s="67"/>
      <c r="G2" s="43" t="s">
        <v>17</v>
      </c>
    </row>
    <row r="3" spans="2:7" ht="15">
      <c r="B3" s="70"/>
      <c r="C3" s="40" t="s">
        <v>48</v>
      </c>
      <c r="D3" s="30" t="s">
        <v>49</v>
      </c>
      <c r="E3" s="40" t="s">
        <v>48</v>
      </c>
      <c r="F3" s="30" t="s">
        <v>49</v>
      </c>
      <c r="G3" s="44" t="s">
        <v>49</v>
      </c>
    </row>
    <row r="4" spans="2:8" ht="15">
      <c r="B4" s="3" t="s">
        <v>50</v>
      </c>
      <c r="C4" s="47">
        <f>+D4/C$15</f>
        <v>1.2</v>
      </c>
      <c r="D4" s="4">
        <f>+C16*2</f>
        <v>24000</v>
      </c>
      <c r="E4" s="47">
        <f>+F4/E$15</f>
        <v>1</v>
      </c>
      <c r="F4" s="4">
        <f>+E16*2</f>
        <v>16000</v>
      </c>
      <c r="G4" s="43">
        <f>D4+F4</f>
        <v>40000</v>
      </c>
      <c r="H4" s="68" t="s">
        <v>66</v>
      </c>
    </row>
    <row r="5" spans="2:8" ht="15">
      <c r="B5" s="5" t="s">
        <v>51</v>
      </c>
      <c r="C5" s="41">
        <f>+D5/$C$15</f>
        <v>1.5</v>
      </c>
      <c r="D5" s="6">
        <f>+C$17*5</f>
        <v>30000</v>
      </c>
      <c r="E5" s="41">
        <f>+F5/$E$15</f>
        <v>0.9375</v>
      </c>
      <c r="F5" s="6">
        <f>+E$17*5</f>
        <v>15000</v>
      </c>
      <c r="G5" s="44">
        <f aca="true" t="shared" si="0" ref="G5:G12">D5+F5</f>
        <v>45000</v>
      </c>
      <c r="H5" s="69"/>
    </row>
    <row r="6" spans="2:8" ht="15">
      <c r="B6" s="5" t="s">
        <v>67</v>
      </c>
      <c r="C6" s="41">
        <f>+D6/$C$15</f>
        <v>0.48</v>
      </c>
      <c r="D6" s="6">
        <f>+C16*$C$21</f>
        <v>9600</v>
      </c>
      <c r="E6" s="41">
        <f>+F6/$E$15</f>
        <v>0.4</v>
      </c>
      <c r="F6" s="6">
        <f>+E16*$C$21</f>
        <v>6400</v>
      </c>
      <c r="G6" s="44">
        <f t="shared" si="0"/>
        <v>16000</v>
      </c>
      <c r="H6" s="70"/>
    </row>
    <row r="7" spans="2:8" ht="15">
      <c r="B7" s="3" t="s">
        <v>54</v>
      </c>
      <c r="C7" s="47">
        <f>+D7/C$15</f>
        <v>0.12</v>
      </c>
      <c r="D7" s="4">
        <f>3600/$G$17*C$17</f>
        <v>2400</v>
      </c>
      <c r="E7" s="47">
        <f>+F7/E$15</f>
        <v>0.075</v>
      </c>
      <c r="F7" s="4">
        <f>3600/$G$17*E$17</f>
        <v>1200</v>
      </c>
      <c r="G7" s="43">
        <f t="shared" si="0"/>
        <v>3600</v>
      </c>
      <c r="H7" s="68" t="s">
        <v>65</v>
      </c>
    </row>
    <row r="8" spans="2:8" ht="15">
      <c r="B8" s="5" t="s">
        <v>52</v>
      </c>
      <c r="C8" s="41">
        <f>+D8/$C$15</f>
        <v>0.4</v>
      </c>
      <c r="D8" s="6">
        <f>12000/$G$17*C$17</f>
        <v>8000</v>
      </c>
      <c r="E8" s="41">
        <f>+F8/$E$15</f>
        <v>0.25</v>
      </c>
      <c r="F8" s="6">
        <f>12000/$G$17*E$17</f>
        <v>4000</v>
      </c>
      <c r="G8" s="44">
        <f t="shared" si="0"/>
        <v>12000</v>
      </c>
      <c r="H8" s="69"/>
    </row>
    <row r="9" spans="2:8" ht="15">
      <c r="B9" s="5" t="s">
        <v>53</v>
      </c>
      <c r="C9" s="41">
        <f>+D9/$C$15</f>
        <v>0.15</v>
      </c>
      <c r="D9" s="6">
        <f>4500/$G$17*C$17</f>
        <v>3000</v>
      </c>
      <c r="E9" s="41">
        <f>+F9/$E$15</f>
        <v>0.09375</v>
      </c>
      <c r="F9" s="6">
        <f>4500/$G$17*E$17</f>
        <v>1500</v>
      </c>
      <c r="G9" s="44">
        <f t="shared" si="0"/>
        <v>4500</v>
      </c>
      <c r="H9" s="69"/>
    </row>
    <row r="10" spans="2:8" ht="15">
      <c r="B10" s="5" t="s">
        <v>64</v>
      </c>
      <c r="C10" s="41">
        <f>+D10/$C$15</f>
        <v>0.05</v>
      </c>
      <c r="D10" s="6">
        <f>1500/$G$17*C$17</f>
        <v>1000</v>
      </c>
      <c r="E10" s="41">
        <f>+F10/$E$15</f>
        <v>0.03125</v>
      </c>
      <c r="F10" s="6">
        <f>1500/$G$17*E$17</f>
        <v>500</v>
      </c>
      <c r="G10" s="44">
        <f t="shared" si="0"/>
        <v>1500</v>
      </c>
      <c r="H10" s="69"/>
    </row>
    <row r="11" spans="2:8" ht="15">
      <c r="B11" s="7" t="s">
        <v>55</v>
      </c>
      <c r="C11" s="57">
        <f>+D11/$C$15</f>
        <v>0.08</v>
      </c>
      <c r="D11" s="8">
        <f>2400/$G$17*C$17</f>
        <v>1600</v>
      </c>
      <c r="E11" s="57">
        <f>+F11/$E$15</f>
        <v>0.05</v>
      </c>
      <c r="F11" s="8">
        <f>2400/$G$17*E$17</f>
        <v>800</v>
      </c>
      <c r="G11" s="45">
        <f t="shared" si="0"/>
        <v>2400</v>
      </c>
      <c r="H11" s="70"/>
    </row>
    <row r="12" spans="2:7" ht="15">
      <c r="B12" s="15" t="s">
        <v>17</v>
      </c>
      <c r="C12" s="42">
        <f>+SUM(C4:C11)</f>
        <v>3.98</v>
      </c>
      <c r="D12" s="17">
        <f>+SUM(D4:D11)</f>
        <v>79600</v>
      </c>
      <c r="E12" s="42">
        <f>+SUM(E4:E11)</f>
        <v>2.8375</v>
      </c>
      <c r="F12" s="17">
        <f>+SUM(F4:F11)</f>
        <v>45400</v>
      </c>
      <c r="G12" s="45">
        <f t="shared" si="0"/>
        <v>125000</v>
      </c>
    </row>
    <row r="14" spans="2:7" ht="15">
      <c r="B14" s="48" t="s">
        <v>57</v>
      </c>
      <c r="C14" s="71" t="s">
        <v>46</v>
      </c>
      <c r="D14" s="72"/>
      <c r="E14" s="71" t="s">
        <v>47</v>
      </c>
      <c r="F14" s="72"/>
      <c r="G14" s="49" t="s">
        <v>17</v>
      </c>
    </row>
    <row r="15" spans="2:7" ht="15">
      <c r="B15" s="50" t="s">
        <v>58</v>
      </c>
      <c r="C15" s="51">
        <v>20000</v>
      </c>
      <c r="D15" s="51" t="s">
        <v>59</v>
      </c>
      <c r="E15" s="52">
        <v>16000</v>
      </c>
      <c r="F15" s="52" t="s">
        <v>60</v>
      </c>
      <c r="G15" s="53">
        <f>C15+E15</f>
        <v>36000</v>
      </c>
    </row>
    <row r="16" spans="2:7" ht="15">
      <c r="B16" s="50" t="s">
        <v>61</v>
      </c>
      <c r="C16" s="52">
        <v>12000</v>
      </c>
      <c r="D16" s="52" t="s">
        <v>62</v>
      </c>
      <c r="E16" s="52">
        <v>8000</v>
      </c>
      <c r="F16" s="52" t="s">
        <v>62</v>
      </c>
      <c r="G16" s="53">
        <f>C16+E16</f>
        <v>20000</v>
      </c>
    </row>
    <row r="17" spans="2:7" ht="15">
      <c r="B17" s="54" t="s">
        <v>51</v>
      </c>
      <c r="C17" s="55">
        <v>6000</v>
      </c>
      <c r="D17" s="55" t="s">
        <v>63</v>
      </c>
      <c r="E17" s="55">
        <v>3000</v>
      </c>
      <c r="F17" s="55" t="s">
        <v>63</v>
      </c>
      <c r="G17" s="56">
        <f>C17+E17</f>
        <v>9000</v>
      </c>
    </row>
    <row r="19" spans="2:3" ht="15">
      <c r="B19" s="24" t="s">
        <v>68</v>
      </c>
      <c r="C19" s="4">
        <v>320000</v>
      </c>
    </row>
    <row r="20" spans="2:3" ht="15">
      <c r="B20" s="46" t="s">
        <v>69</v>
      </c>
      <c r="C20" s="6">
        <v>400000</v>
      </c>
    </row>
    <row r="21" spans="2:3" ht="15">
      <c r="B21" s="58" t="s">
        <v>70</v>
      </c>
      <c r="C21" s="59">
        <f>+C19/C20</f>
        <v>0.8</v>
      </c>
    </row>
  </sheetData>
  <sheetProtection/>
  <mergeCells count="7">
    <mergeCell ref="C14:D14"/>
    <mergeCell ref="E14:F14"/>
    <mergeCell ref="H7:H11"/>
    <mergeCell ref="H4:H6"/>
    <mergeCell ref="C2:D2"/>
    <mergeCell ref="E2:F2"/>
    <mergeCell ref="B2:B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Cleber Bonizio</dc:creator>
  <cp:keywords/>
  <dc:description/>
  <cp:lastModifiedBy>leticia nascimento</cp:lastModifiedBy>
  <dcterms:created xsi:type="dcterms:W3CDTF">2015-02-25T01:04:14Z</dcterms:created>
  <dcterms:modified xsi:type="dcterms:W3CDTF">2015-03-18T19:01:20Z</dcterms:modified>
  <cp:category/>
  <cp:version/>
  <cp:contentType/>
  <cp:contentStatus/>
</cp:coreProperties>
</file>