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3335" windowHeight="7890" activeTab="0"/>
  </bookViews>
  <sheets>
    <sheet name="Principal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<sst xmlns="http://schemas.openxmlformats.org/spreadsheetml/2006/main" count="31" uniqueCount="24">
  <si>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Rotação/corte:</t>
  </si>
  <si>
    <t>Macros:</t>
  </si>
  <si>
    <t>Ctrl-L</t>
  </si>
  <si>
    <t>limpa tabela e preenche com dados da Tabela "Auxiliar"</t>
  </si>
  <si>
    <t>Ctrl-D</t>
  </si>
  <si>
    <t>define cotas anuais com base na Rotação definida pelo usuário</t>
  </si>
  <si>
    <t>Ctrl-S</t>
  </si>
  <si>
    <t>simula um ano de corte</t>
  </si>
  <si>
    <t>Idade</t>
  </si>
  <si>
    <t xml:space="preserve">   Simulação/Ano:</t>
  </si>
  <si>
    <t>TABELA "AUXILIAR"</t>
  </si>
  <si>
    <t>1, 2 e 3</t>
  </si>
  <si>
    <t>4, 5 e 6</t>
  </si>
  <si>
    <t>Total</t>
  </si>
  <si>
    <t>Estratos</t>
  </si>
  <si>
    <t>Cota Anual</t>
  </si>
  <si>
    <t>Volume explorado:</t>
  </si>
  <si>
    <t>em</t>
  </si>
  <si>
    <t>hectares.</t>
  </si>
  <si>
    <t>Estratos 1/2/3</t>
  </si>
  <si>
    <t>Estratos 4/5/6</t>
  </si>
  <si>
    <t>1/2/3</t>
  </si>
  <si>
    <t>4/5/6</t>
  </si>
  <si>
    <t>FAZENDA MODELO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</si>
</sst>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_(* #,##0.000_);_(* \(#,##0.000\);_(* &quot;-&quot;??_);_(@_)"/>
    <numFmt numFmtId="170" formatCode="_(* #,##0.0000_);_(* \(#,##0.0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2" fontId="0" fillId="0" borderId="1" xfId="0" applyNumberFormat="1" applyBorder="1" applyAlignment="1" applyProtection="1">
      <alignment/>
      <protection locked="0"/>
    </xf>
    <xf numFmtId="2" fontId="0" fillId="0" borderId="2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3" xfId="0" applyNumberFormat="1" applyBorder="1" applyAlignment="1" applyProtection="1">
      <alignment/>
      <protection locked="0"/>
    </xf>
    <xf numFmtId="2" fontId="0" fillId="0" borderId="4" xfId="0" applyNumberFormat="1" applyBorder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2" fontId="0" fillId="0" borderId="6" xfId="0" applyNumberFormat="1" applyBorder="1" applyAlignment="1" applyProtection="1">
      <alignment/>
      <protection locked="0"/>
    </xf>
    <xf numFmtId="2" fontId="0" fillId="0" borderId="7" xfId="0" applyNumberFormat="1" applyBorder="1" applyAlignment="1" applyProtection="1">
      <alignment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 horizontal="right"/>
      <protection/>
    </xf>
    <xf numFmtId="1" fontId="0" fillId="0" borderId="10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/>
      <protection/>
    </xf>
    <xf numFmtId="1" fontId="0" fillId="2" borderId="13" xfId="0" applyNumberFormat="1" applyFill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14" xfId="0" applyNumberFormat="1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right"/>
      <protection/>
    </xf>
    <xf numFmtId="1" fontId="0" fillId="0" borderId="16" xfId="0" applyNumberFormat="1" applyBorder="1" applyAlignment="1" applyProtection="1">
      <alignment horizontal="right"/>
      <protection/>
    </xf>
    <xf numFmtId="1" fontId="0" fillId="0" borderId="17" xfId="0" applyNumberFormat="1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/>
      <protection/>
    </xf>
    <xf numFmtId="2" fontId="0" fillId="0" borderId="4" xfId="0" applyNumberFormat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2" fontId="0" fillId="0" borderId="7" xfId="0" applyNumberFormat="1" applyBorder="1" applyAlignment="1" applyProtection="1">
      <alignment/>
      <protection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right"/>
      <protection/>
    </xf>
    <xf numFmtId="1" fontId="0" fillId="0" borderId="5" xfId="0" applyNumberFormat="1" applyBorder="1" applyAlignment="1" applyProtection="1">
      <alignment/>
      <protection/>
    </xf>
    <xf numFmtId="1" fontId="1" fillId="0" borderId="5" xfId="0" applyNumberFormat="1" applyFont="1" applyBorder="1" applyAlignment="1" applyProtection="1">
      <alignment horizontal="left"/>
      <protection/>
    </xf>
    <xf numFmtId="1" fontId="0" fillId="0" borderId="0" xfId="0" applyNumberFormat="1" applyAlignment="1" applyProtection="1">
      <alignment horizontal="center"/>
      <protection/>
    </xf>
    <xf numFmtId="1" fontId="0" fillId="2" borderId="18" xfId="0" applyNumberFormat="1" applyFill="1" applyBorder="1" applyAlignment="1" applyProtection="1">
      <alignment/>
      <protection/>
    </xf>
    <xf numFmtId="1" fontId="0" fillId="2" borderId="19" xfId="0" applyNumberFormat="1" applyFill="1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" fontId="0" fillId="0" borderId="21" xfId="0" applyNumberForma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2" borderId="16" xfId="0" applyNumberFormat="1" applyFill="1" applyBorder="1" applyAlignment="1" applyProtection="1">
      <alignment horizontal="center"/>
      <protection/>
    </xf>
    <xf numFmtId="1" fontId="1" fillId="2" borderId="22" xfId="0" applyNumberFormat="1" applyFont="1" applyFill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/>
    </xf>
    <xf numFmtId="1" fontId="1" fillId="0" borderId="5" xfId="0" applyNumberFormat="1" applyFon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 vertical="center"/>
      <protection/>
    </xf>
    <xf numFmtId="1" fontId="0" fillId="0" borderId="3" xfId="0" applyNumberForma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Estratos 1, 2 e 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Principal!$A$56:$A$67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Principal!$H$56:$H$67</c:f>
              <c:numCache>
                <c:ptCount val="12"/>
                <c:pt idx="0">
                  <c:v>10.919457035681361</c:v>
                </c:pt>
                <c:pt idx="1">
                  <c:v>48.767372577556856</c:v>
                </c:pt>
                <c:pt idx="2">
                  <c:v>105.05017293697371</c:v>
                </c:pt>
                <c:pt idx="3">
                  <c:v>168.71314813381028</c:v>
                </c:pt>
                <c:pt idx="4">
                  <c:v>231.85180161203564</c:v>
                </c:pt>
                <c:pt idx="5">
                  <c:v>289.9219322619575</c:v>
                </c:pt>
                <c:pt idx="6">
                  <c:v>340.8461882098333</c:v>
                </c:pt>
                <c:pt idx="7">
                  <c:v>384.1013905626348</c:v>
                </c:pt>
                <c:pt idx="8">
                  <c:v>420.0355415617349</c:v>
                </c:pt>
                <c:pt idx="9">
                  <c:v>449.4184972846654</c:v>
                </c:pt>
                <c:pt idx="10">
                  <c:v>473.1704400452447</c:v>
                </c:pt>
                <c:pt idx="11">
                  <c:v>492.2104533569812</c:v>
                </c:pt>
              </c:numCache>
            </c:numRef>
          </c:yVal>
          <c:smooth val="1"/>
        </c:ser>
        <c:ser>
          <c:idx val="1"/>
          <c:order val="1"/>
          <c:tx>
            <c:v>Estratos 4, 5 e 6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Principal!$A$56:$A$67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Principal!$O$56:$O$67</c:f>
              <c:numCache>
                <c:ptCount val="12"/>
                <c:pt idx="0">
                  <c:v>9.773262712388842</c:v>
                </c:pt>
                <c:pt idx="1">
                  <c:v>41.152838982721455</c:v>
                </c:pt>
                <c:pt idx="2">
                  <c:v>86.79657454674897</c:v>
                </c:pt>
                <c:pt idx="3">
                  <c:v>138.41343568395638</c:v>
                </c:pt>
                <c:pt idx="4">
                  <c:v>190.11309978666893</c:v>
                </c:pt>
                <c:pt idx="5">
                  <c:v>238.40128094211272</c:v>
                </c:pt>
                <c:pt idx="6">
                  <c:v>281.5503951099537</c:v>
                </c:pt>
                <c:pt idx="7">
                  <c:v>318.97808832420844</c:v>
                </c:pt>
                <c:pt idx="8">
                  <c:v>350.7767671947427</c:v>
                </c:pt>
                <c:pt idx="9">
                  <c:v>377.3952855122253</c:v>
                </c:pt>
                <c:pt idx="10">
                  <c:v>399.4385280464682</c:v>
                </c:pt>
                <c:pt idx="11">
                  <c:v>417.54897083868445</c:v>
                </c:pt>
              </c:numCache>
            </c:numRef>
          </c:yVal>
          <c:smooth val="1"/>
        </c:ser>
        <c:axId val="36135190"/>
        <c:axId val="56781255"/>
      </c:scatterChart>
      <c:valAx>
        <c:axId val="3613519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Idade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781255"/>
        <c:crosses val="autoZero"/>
        <c:crossBetween val="midCat"/>
        <c:dispUnits/>
      </c:valAx>
      <c:valAx>
        <c:axId val="5678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351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68</xdr:row>
      <xdr:rowOff>0</xdr:rowOff>
    </xdr:from>
    <xdr:to>
      <xdr:col>10</xdr:col>
      <xdr:colOff>85725</xdr:colOff>
      <xdr:row>88</xdr:row>
      <xdr:rowOff>123825</xdr:rowOff>
    </xdr:to>
    <xdr:graphicFrame>
      <xdr:nvGraphicFramePr>
        <xdr:cNvPr id="1" name="Chart 1"/>
        <xdr:cNvGraphicFramePr/>
      </xdr:nvGraphicFramePr>
      <xdr:xfrm>
        <a:off x="609600" y="11106150"/>
        <a:ext cx="56864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7"/>
  <sheetViews>
    <sheetView tabSelected="1" workbookViewId="0" topLeftCell="A1">
      <selection activeCell="A1" sqref="A1"/>
    </sheetView>
  </sheetViews>
  <sheetFormatPr defaultColWidth="9.140625" defaultRowHeight="12.75"/>
  <cols>
    <col min="1" max="7" width="9.140625" style="15" customWidth="1"/>
    <col min="8" max="8" width="9.7109375" style="15" bestFit="1" customWidth="1"/>
    <col min="9" max="9" width="10.28125" style="15" bestFit="1" customWidth="1"/>
    <col min="10" max="16384" width="9.140625" style="15" customWidth="1"/>
  </cols>
  <sheetData>
    <row r="1" spans="1:9" ht="12.75">
      <c r="A1" s="11"/>
      <c r="B1" s="12" t="s">
        <v>0</v>
      </c>
      <c r="C1" s="11"/>
      <c r="D1" s="55">
        <v>6</v>
      </c>
      <c r="E1" s="11"/>
      <c r="F1" s="12" t="s">
        <v>1</v>
      </c>
      <c r="G1" s="14" t="s">
        <v>2</v>
      </c>
      <c r="H1" s="11" t="s">
        <v>3</v>
      </c>
      <c r="I1" s="11"/>
    </row>
    <row r="2" spans="1:9" ht="12.75">
      <c r="A2" s="11"/>
      <c r="B2" s="11"/>
      <c r="C2" s="11"/>
      <c r="D2" s="11"/>
      <c r="E2" s="11"/>
      <c r="F2" s="16"/>
      <c r="G2" s="14" t="s">
        <v>4</v>
      </c>
      <c r="H2" s="13" t="s">
        <v>5</v>
      </c>
      <c r="I2" s="11"/>
    </row>
    <row r="3" spans="1:9" ht="13.5" thickBot="1">
      <c r="A3" s="11"/>
      <c r="B3" s="57" t="s">
        <v>23</v>
      </c>
      <c r="C3" s="57"/>
      <c r="D3" s="57"/>
      <c r="E3" s="57"/>
      <c r="F3" s="57"/>
      <c r="G3" s="14" t="s">
        <v>6</v>
      </c>
      <c r="H3" s="11" t="s">
        <v>7</v>
      </c>
      <c r="I3" s="11"/>
    </row>
    <row r="4" spans="1:9" ht="13.5" thickBot="1">
      <c r="A4" s="11"/>
      <c r="B4" s="58" t="s">
        <v>8</v>
      </c>
      <c r="C4" s="60" t="s">
        <v>19</v>
      </c>
      <c r="D4" s="61"/>
      <c r="E4" s="61" t="s">
        <v>20</v>
      </c>
      <c r="F4" s="62"/>
      <c r="G4" s="19"/>
      <c r="H4" s="20"/>
      <c r="I4" s="19"/>
    </row>
    <row r="5" spans="1:9" ht="13.5" thickBot="1">
      <c r="A5" s="11"/>
      <c r="B5" s="59"/>
      <c r="C5" s="21">
        <f>SUM(C6:C22)</f>
        <v>274.24</v>
      </c>
      <c r="D5" s="22"/>
      <c r="E5" s="23">
        <f>SUM(E6:E22)</f>
        <v>227.63</v>
      </c>
      <c r="F5" s="22"/>
      <c r="G5" s="19"/>
      <c r="H5" s="17" t="s">
        <v>14</v>
      </c>
      <c r="I5" s="18" t="s">
        <v>15</v>
      </c>
    </row>
    <row r="6" spans="1:9" ht="12.75">
      <c r="A6" s="24"/>
      <c r="B6" s="25">
        <v>1</v>
      </c>
      <c r="C6" s="1">
        <v>54.11</v>
      </c>
      <c r="D6" s="2">
        <v>10.919457035681361</v>
      </c>
      <c r="E6" s="3"/>
      <c r="F6" s="7">
        <v>9.773262712388842</v>
      </c>
      <c r="G6" s="19"/>
      <c r="H6" s="30" t="s">
        <v>11</v>
      </c>
      <c r="I6" s="10"/>
    </row>
    <row r="7" spans="1:9" ht="12.75">
      <c r="A7" s="24"/>
      <c r="B7" s="25">
        <v>2</v>
      </c>
      <c r="C7" s="1"/>
      <c r="D7" s="2">
        <v>48.767372577556856</v>
      </c>
      <c r="E7" s="3"/>
      <c r="F7" s="7">
        <v>41.152838982721455</v>
      </c>
      <c r="G7" s="19"/>
      <c r="H7" s="30" t="s">
        <v>12</v>
      </c>
      <c r="I7" s="10"/>
    </row>
    <row r="8" spans="1:9" ht="13.5" thickBot="1">
      <c r="A8" s="24"/>
      <c r="B8" s="25">
        <v>3</v>
      </c>
      <c r="C8" s="1"/>
      <c r="D8" s="2">
        <v>105.05017293697371</v>
      </c>
      <c r="E8" s="3">
        <v>77.96</v>
      </c>
      <c r="F8" s="7">
        <v>86.79657454674897</v>
      </c>
      <c r="G8" s="19"/>
      <c r="H8" s="31" t="s">
        <v>13</v>
      </c>
      <c r="I8" s="32">
        <f>SUM(I6:I7)</f>
        <v>0</v>
      </c>
    </row>
    <row r="9" spans="1:9" ht="12.75">
      <c r="A9" s="24"/>
      <c r="B9" s="25">
        <v>4</v>
      </c>
      <c r="C9" s="1"/>
      <c r="D9" s="2">
        <v>168.71314813381028</v>
      </c>
      <c r="E9" s="3">
        <v>71.97</v>
      </c>
      <c r="F9" s="7">
        <v>138.41343568395638</v>
      </c>
      <c r="G9" s="19"/>
      <c r="H9" s="19"/>
      <c r="I9" s="19"/>
    </row>
    <row r="10" spans="1:9" ht="12.75">
      <c r="A10" s="24"/>
      <c r="B10" s="25">
        <v>5</v>
      </c>
      <c r="C10" s="1">
        <v>72.23</v>
      </c>
      <c r="D10" s="2">
        <v>231.85180161203564</v>
      </c>
      <c r="E10" s="3">
        <v>77.7</v>
      </c>
      <c r="F10" s="7">
        <v>190.11309978666893</v>
      </c>
      <c r="G10" s="19"/>
      <c r="H10" s="19"/>
      <c r="I10" s="19"/>
    </row>
    <row r="11" spans="1:9" ht="12.75">
      <c r="A11" s="24"/>
      <c r="B11" s="25">
        <v>6</v>
      </c>
      <c r="C11" s="1">
        <v>147.9</v>
      </c>
      <c r="D11" s="2">
        <v>289.9219322619575</v>
      </c>
      <c r="E11" s="3"/>
      <c r="F11" s="7">
        <v>238.40128094211272</v>
      </c>
      <c r="G11" s="19"/>
      <c r="H11" s="19"/>
      <c r="I11" s="19"/>
    </row>
    <row r="12" spans="1:9" ht="12.75">
      <c r="A12" s="24"/>
      <c r="B12" s="25">
        <v>7</v>
      </c>
      <c r="C12" s="1"/>
      <c r="D12" s="2">
        <v>340.8461882098333</v>
      </c>
      <c r="E12" s="3"/>
      <c r="F12" s="7">
        <v>281.5503951099537</v>
      </c>
      <c r="G12" s="19"/>
      <c r="H12" s="19"/>
      <c r="I12" s="19"/>
    </row>
    <row r="13" spans="1:9" ht="12.75">
      <c r="A13" s="24"/>
      <c r="B13" s="25">
        <v>8</v>
      </c>
      <c r="C13" s="1"/>
      <c r="D13" s="2">
        <v>384.1013905626348</v>
      </c>
      <c r="E13" s="3"/>
      <c r="F13" s="7">
        <v>318.97808832420844</v>
      </c>
      <c r="G13" s="19"/>
      <c r="H13" s="19"/>
      <c r="I13" s="19"/>
    </row>
    <row r="14" spans="1:9" ht="12.75">
      <c r="A14" s="24"/>
      <c r="B14" s="25">
        <v>9</v>
      </c>
      <c r="C14" s="1"/>
      <c r="D14" s="2">
        <v>420.0355415617349</v>
      </c>
      <c r="E14" s="3"/>
      <c r="F14" s="7">
        <v>350.7767671947427</v>
      </c>
      <c r="G14" s="19"/>
      <c r="H14" s="19"/>
      <c r="I14" s="19"/>
    </row>
    <row r="15" spans="1:9" ht="12.75">
      <c r="A15" s="24"/>
      <c r="B15" s="25">
        <v>10</v>
      </c>
      <c r="C15" s="1"/>
      <c r="D15" s="2">
        <v>449.4184972846654</v>
      </c>
      <c r="E15" s="3"/>
      <c r="F15" s="7">
        <v>377.3952855122253</v>
      </c>
      <c r="G15" s="19"/>
      <c r="H15" s="19"/>
      <c r="I15" s="19"/>
    </row>
    <row r="16" spans="1:9" ht="12.75">
      <c r="A16" s="24"/>
      <c r="B16" s="25">
        <v>11</v>
      </c>
      <c r="C16" s="1"/>
      <c r="D16" s="2">
        <v>473.1704400452447</v>
      </c>
      <c r="E16" s="3"/>
      <c r="F16" s="7">
        <v>399.4385280464682</v>
      </c>
      <c r="G16" s="19"/>
      <c r="H16" s="19"/>
      <c r="I16" s="19"/>
    </row>
    <row r="17" spans="1:9" ht="12.75">
      <c r="A17" s="24"/>
      <c r="B17" s="25">
        <v>12</v>
      </c>
      <c r="C17" s="1"/>
      <c r="D17" s="2">
        <v>492.2104533569812</v>
      </c>
      <c r="E17" s="3"/>
      <c r="F17" s="7">
        <v>417.54897083868445</v>
      </c>
      <c r="G17" s="19"/>
      <c r="H17" s="19"/>
      <c r="I17" s="19"/>
    </row>
    <row r="18" spans="1:9" ht="12.75">
      <c r="A18" s="11"/>
      <c r="B18" s="25">
        <v>13</v>
      </c>
      <c r="C18" s="1"/>
      <c r="D18" s="2"/>
      <c r="E18" s="3"/>
      <c r="F18" s="7"/>
      <c r="G18" s="19"/>
      <c r="H18" s="19"/>
      <c r="I18" s="19"/>
    </row>
    <row r="19" spans="1:9" ht="12.75">
      <c r="A19" s="11"/>
      <c r="B19" s="25">
        <v>14</v>
      </c>
      <c r="C19" s="1"/>
      <c r="D19" s="2"/>
      <c r="E19" s="3"/>
      <c r="F19" s="7"/>
      <c r="G19" s="19"/>
      <c r="H19" s="19"/>
      <c r="I19" s="19"/>
    </row>
    <row r="20" spans="1:9" ht="12.75">
      <c r="A20" s="11"/>
      <c r="B20" s="25">
        <v>15</v>
      </c>
      <c r="C20" s="1"/>
      <c r="D20" s="2"/>
      <c r="E20" s="3"/>
      <c r="F20" s="7"/>
      <c r="G20" s="19"/>
      <c r="H20" s="19"/>
      <c r="I20" s="19"/>
    </row>
    <row r="21" spans="1:9" ht="12.75">
      <c r="A21" s="11"/>
      <c r="B21" s="25">
        <v>16</v>
      </c>
      <c r="C21" s="1"/>
      <c r="D21" s="2"/>
      <c r="E21" s="3"/>
      <c r="F21" s="7"/>
      <c r="G21" s="19"/>
      <c r="H21" s="19"/>
      <c r="I21" s="19"/>
    </row>
    <row r="22" spans="1:9" ht="13.5" thickBot="1">
      <c r="A22" s="11"/>
      <c r="B22" s="33">
        <v>17</v>
      </c>
      <c r="C22" s="4"/>
      <c r="D22" s="5"/>
      <c r="E22" s="6"/>
      <c r="F22" s="8"/>
      <c r="G22" s="19"/>
      <c r="H22" s="19"/>
      <c r="I22" s="19"/>
    </row>
    <row r="23" spans="1:9" ht="12.75">
      <c r="A23" s="11"/>
      <c r="B23" s="38"/>
      <c r="C23" s="11"/>
      <c r="D23" s="11"/>
      <c r="E23" s="11"/>
      <c r="F23" s="11"/>
      <c r="H23" s="39"/>
      <c r="I23" s="16"/>
    </row>
    <row r="24" spans="1:9" ht="13.5" thickBot="1">
      <c r="A24" s="40"/>
      <c r="B24" s="41"/>
      <c r="C24" s="40"/>
      <c r="D24" s="11"/>
      <c r="E24" s="11"/>
      <c r="F24" s="42"/>
      <c r="G24" s="11"/>
      <c r="H24" s="11"/>
      <c r="I24" s="11"/>
    </row>
    <row r="25" spans="1:9" ht="13.5" thickBot="1">
      <c r="A25" s="43" t="s">
        <v>9</v>
      </c>
      <c r="B25" s="44"/>
      <c r="C25" s="53">
        <v>0</v>
      </c>
      <c r="D25" s="19"/>
      <c r="E25" s="56" t="s">
        <v>14</v>
      </c>
      <c r="F25" s="56"/>
      <c r="G25" s="20"/>
      <c r="H25" s="56" t="s">
        <v>14</v>
      </c>
      <c r="I25" s="56"/>
    </row>
    <row r="26" spans="1:14" ht="12.75">
      <c r="A26" s="45"/>
      <c r="B26" s="46"/>
      <c r="C26" s="45"/>
      <c r="D26" s="19"/>
      <c r="E26" s="47" t="s">
        <v>21</v>
      </c>
      <c r="F26" s="47" t="s">
        <v>22</v>
      </c>
      <c r="G26" s="48"/>
      <c r="H26" s="47" t="s">
        <v>21</v>
      </c>
      <c r="I26" s="47" t="s">
        <v>22</v>
      </c>
      <c r="J26" s="20"/>
      <c r="K26" s="20"/>
      <c r="L26" s="19"/>
      <c r="M26" s="19"/>
      <c r="N26" s="11"/>
    </row>
    <row r="27" spans="3:14" ht="12.75">
      <c r="C27" s="11"/>
      <c r="D27" s="49" t="s">
        <v>16</v>
      </c>
      <c r="E27" s="9"/>
      <c r="F27" s="9"/>
      <c r="G27" s="42" t="s">
        <v>17</v>
      </c>
      <c r="H27" s="54"/>
      <c r="I27" s="54"/>
      <c r="J27" s="19" t="s">
        <v>18</v>
      </c>
      <c r="K27" s="19"/>
      <c r="L27" s="19"/>
      <c r="M27" s="19"/>
      <c r="N27" s="11"/>
    </row>
    <row r="28" spans="1:14" s="48" customFormat="1" ht="12.75">
      <c r="A28" s="19"/>
      <c r="C28" s="19"/>
      <c r="D28" s="19"/>
      <c r="E28" s="50"/>
      <c r="F28" s="50"/>
      <c r="G28" s="50"/>
      <c r="H28" s="19"/>
      <c r="I28" s="19"/>
      <c r="J28" s="19"/>
      <c r="K28" s="50"/>
      <c r="L28" s="50"/>
      <c r="M28" s="50"/>
      <c r="N28" s="19"/>
    </row>
    <row r="29" spans="1:14" ht="12.75">
      <c r="A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3.5" thickBot="1">
      <c r="A33" s="11"/>
      <c r="B33" s="12" t="s">
        <v>10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58" t="s">
        <v>8</v>
      </c>
      <c r="C34" s="60" t="s">
        <v>19</v>
      </c>
      <c r="D34" s="61"/>
      <c r="E34" s="61" t="s">
        <v>20</v>
      </c>
      <c r="F34" s="62"/>
      <c r="G34" s="19"/>
      <c r="H34" s="20"/>
      <c r="I34" s="19"/>
      <c r="J34" s="19"/>
      <c r="K34" s="51"/>
      <c r="L34" s="19"/>
      <c r="M34" s="19"/>
      <c r="N34" s="19"/>
    </row>
    <row r="35" spans="1:14" ht="13.5" thickBot="1">
      <c r="A35" s="11"/>
      <c r="B35" s="59"/>
      <c r="C35" s="21">
        <f>SUM(C36:C52)</f>
        <v>274.24</v>
      </c>
      <c r="D35" s="22"/>
      <c r="E35" s="23">
        <f>SUM(E36:E52)</f>
        <v>227.63</v>
      </c>
      <c r="F35" s="52"/>
      <c r="G35" s="49"/>
      <c r="H35" s="49"/>
      <c r="I35" s="49"/>
      <c r="J35" s="49"/>
      <c r="K35" s="49"/>
      <c r="L35" s="49"/>
      <c r="M35" s="49"/>
      <c r="N35" s="19"/>
    </row>
    <row r="36" spans="1:14" ht="12.75">
      <c r="A36" s="11"/>
      <c r="B36" s="25">
        <v>1</v>
      </c>
      <c r="C36" s="26">
        <v>54.11</v>
      </c>
      <c r="D36" s="27">
        <v>10.919457035681361</v>
      </c>
      <c r="E36" s="28"/>
      <c r="F36" s="29">
        <v>9.773262712388842</v>
      </c>
      <c r="G36" s="19"/>
      <c r="H36" s="19"/>
      <c r="I36" s="19"/>
      <c r="J36" s="19"/>
      <c r="K36" s="19"/>
      <c r="L36" s="19"/>
      <c r="M36" s="19"/>
      <c r="N36" s="19"/>
    </row>
    <row r="37" spans="1:14" ht="12.75">
      <c r="A37" s="11"/>
      <c r="B37" s="25">
        <v>2</v>
      </c>
      <c r="C37" s="26"/>
      <c r="D37" s="27">
        <v>48.767372577556856</v>
      </c>
      <c r="E37" s="28"/>
      <c r="F37" s="29">
        <v>41.152838982721455</v>
      </c>
      <c r="G37" s="19"/>
      <c r="H37" s="19"/>
      <c r="I37" s="19"/>
      <c r="J37" s="19"/>
      <c r="K37" s="19"/>
      <c r="L37" s="19"/>
      <c r="M37" s="19"/>
      <c r="N37" s="19"/>
    </row>
    <row r="38" spans="1:14" ht="12.75">
      <c r="A38" s="11"/>
      <c r="B38" s="25">
        <v>3</v>
      </c>
      <c r="C38" s="26"/>
      <c r="D38" s="27">
        <v>105.05017293697371</v>
      </c>
      <c r="E38" s="28">
        <v>77.96</v>
      </c>
      <c r="F38" s="29">
        <v>86.79657454674897</v>
      </c>
      <c r="G38" s="19"/>
      <c r="H38" s="19"/>
      <c r="I38" s="19"/>
      <c r="J38" s="19"/>
      <c r="K38" s="19"/>
      <c r="L38" s="19"/>
      <c r="M38" s="19"/>
      <c r="N38" s="19"/>
    </row>
    <row r="39" spans="1:14" ht="12.75">
      <c r="A39" s="11"/>
      <c r="B39" s="25">
        <v>4</v>
      </c>
      <c r="C39" s="26"/>
      <c r="D39" s="27">
        <v>168.71314813381028</v>
      </c>
      <c r="E39" s="28">
        <v>71.97</v>
      </c>
      <c r="F39" s="29">
        <v>138.41343568395638</v>
      </c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11"/>
      <c r="B40" s="25">
        <v>5</v>
      </c>
      <c r="C40" s="26">
        <v>72.23</v>
      </c>
      <c r="D40" s="27">
        <v>231.85180161203564</v>
      </c>
      <c r="E40" s="28">
        <v>77.7</v>
      </c>
      <c r="F40" s="29">
        <v>190.11309978666893</v>
      </c>
      <c r="G40" s="19"/>
      <c r="H40" s="19"/>
      <c r="I40" s="19"/>
      <c r="J40" s="19"/>
      <c r="K40" s="19"/>
      <c r="L40" s="19"/>
      <c r="M40" s="19"/>
      <c r="N40" s="19"/>
    </row>
    <row r="41" spans="1:14" ht="12.75">
      <c r="A41" s="11"/>
      <c r="B41" s="25">
        <v>6</v>
      </c>
      <c r="C41" s="26">
        <v>147.9</v>
      </c>
      <c r="D41" s="27">
        <v>289.9219322619575</v>
      </c>
      <c r="E41" s="28"/>
      <c r="F41" s="29">
        <v>238.40128094211272</v>
      </c>
      <c r="G41" s="19"/>
      <c r="H41" s="19"/>
      <c r="I41" s="19"/>
      <c r="J41" s="19"/>
      <c r="K41" s="19"/>
      <c r="L41" s="19"/>
      <c r="M41" s="19"/>
      <c r="N41" s="19"/>
    </row>
    <row r="42" spans="1:14" ht="12.75">
      <c r="A42" s="11"/>
      <c r="B42" s="25">
        <v>7</v>
      </c>
      <c r="C42" s="26"/>
      <c r="D42" s="27">
        <v>340.8461882098333</v>
      </c>
      <c r="E42" s="28"/>
      <c r="F42" s="29">
        <v>281.5503951099537</v>
      </c>
      <c r="G42" s="19"/>
      <c r="H42" s="19"/>
      <c r="I42" s="19"/>
      <c r="J42" s="19"/>
      <c r="K42" s="19"/>
      <c r="L42" s="19"/>
      <c r="M42" s="19"/>
      <c r="N42" s="19"/>
    </row>
    <row r="43" spans="1:14" ht="12.75">
      <c r="A43" s="11"/>
      <c r="B43" s="25">
        <v>8</v>
      </c>
      <c r="C43" s="26"/>
      <c r="D43" s="27">
        <v>384.1013905626348</v>
      </c>
      <c r="E43" s="28"/>
      <c r="F43" s="29">
        <v>318.97808832420844</v>
      </c>
      <c r="G43" s="19"/>
      <c r="H43" s="19"/>
      <c r="I43" s="19"/>
      <c r="J43" s="19"/>
      <c r="K43" s="19"/>
      <c r="L43" s="19"/>
      <c r="M43" s="19"/>
      <c r="N43" s="19"/>
    </row>
    <row r="44" spans="1:14" ht="12.75">
      <c r="A44" s="11"/>
      <c r="B44" s="25">
        <v>9</v>
      </c>
      <c r="C44" s="26"/>
      <c r="D44" s="27">
        <v>420.0355415617349</v>
      </c>
      <c r="E44" s="28"/>
      <c r="F44" s="29">
        <v>350.7767671947427</v>
      </c>
      <c r="G44" s="19"/>
      <c r="H44" s="19"/>
      <c r="I44" s="19"/>
      <c r="J44" s="19"/>
      <c r="K44" s="19"/>
      <c r="L44" s="19"/>
      <c r="M44" s="19"/>
      <c r="N44" s="19"/>
    </row>
    <row r="45" spans="1:14" ht="12.75">
      <c r="A45" s="11"/>
      <c r="B45" s="25">
        <v>10</v>
      </c>
      <c r="C45" s="26"/>
      <c r="D45" s="27">
        <v>449.4184972846654</v>
      </c>
      <c r="E45" s="28"/>
      <c r="F45" s="29">
        <v>377.3952855122253</v>
      </c>
      <c r="G45" s="19"/>
      <c r="H45" s="19"/>
      <c r="I45" s="19"/>
      <c r="J45" s="19"/>
      <c r="K45" s="19"/>
      <c r="L45" s="19"/>
      <c r="M45" s="19"/>
      <c r="N45" s="19"/>
    </row>
    <row r="46" spans="1:14" ht="12.75">
      <c r="A46" s="11"/>
      <c r="B46" s="25">
        <v>11</v>
      </c>
      <c r="C46" s="26"/>
      <c r="D46" s="27">
        <v>473.1704400452447</v>
      </c>
      <c r="E46" s="28"/>
      <c r="F46" s="29">
        <v>399.4385280464682</v>
      </c>
      <c r="G46" s="19"/>
      <c r="H46" s="19"/>
      <c r="I46" s="19"/>
      <c r="J46" s="19"/>
      <c r="K46" s="19"/>
      <c r="L46" s="19"/>
      <c r="M46" s="19"/>
      <c r="N46" s="19"/>
    </row>
    <row r="47" spans="1:14" ht="12.75">
      <c r="A47" s="11"/>
      <c r="B47" s="25">
        <v>12</v>
      </c>
      <c r="C47" s="26"/>
      <c r="D47" s="27">
        <v>492.2104533569812</v>
      </c>
      <c r="E47" s="28"/>
      <c r="F47" s="29">
        <v>417.54897083868445</v>
      </c>
      <c r="G47" s="19"/>
      <c r="H47" s="19"/>
      <c r="I47" s="19"/>
      <c r="J47" s="19"/>
      <c r="K47" s="19"/>
      <c r="L47" s="19"/>
      <c r="M47" s="19"/>
      <c r="N47" s="19"/>
    </row>
    <row r="48" spans="1:14" ht="12.75">
      <c r="A48" s="11"/>
      <c r="B48" s="25">
        <v>13</v>
      </c>
      <c r="C48" s="26"/>
      <c r="D48" s="27"/>
      <c r="E48" s="28"/>
      <c r="F48" s="29"/>
      <c r="G48" s="19"/>
      <c r="H48" s="19"/>
      <c r="I48" s="19"/>
      <c r="J48" s="19"/>
      <c r="K48" s="19"/>
      <c r="L48" s="19"/>
      <c r="M48" s="19"/>
      <c r="N48" s="19"/>
    </row>
    <row r="49" spans="1:14" ht="12.75">
      <c r="A49" s="11"/>
      <c r="B49" s="25">
        <v>14</v>
      </c>
      <c r="C49" s="26"/>
      <c r="D49" s="27"/>
      <c r="E49" s="28"/>
      <c r="F49" s="29"/>
      <c r="G49" s="19"/>
      <c r="H49" s="19"/>
      <c r="I49" s="19"/>
      <c r="J49" s="19"/>
      <c r="K49" s="19"/>
      <c r="L49" s="19"/>
      <c r="M49" s="19"/>
      <c r="N49" s="19"/>
    </row>
    <row r="50" spans="1:14" ht="12.75">
      <c r="A50" s="11"/>
      <c r="B50" s="25">
        <v>15</v>
      </c>
      <c r="C50" s="26"/>
      <c r="D50" s="27"/>
      <c r="E50" s="28"/>
      <c r="F50" s="29"/>
      <c r="G50" s="19"/>
      <c r="H50" s="19"/>
      <c r="I50" s="19"/>
      <c r="J50" s="19"/>
      <c r="K50" s="19"/>
      <c r="L50" s="19"/>
      <c r="M50" s="19"/>
      <c r="N50" s="19"/>
    </row>
    <row r="51" spans="1:14" ht="12.75">
      <c r="A51" s="11"/>
      <c r="B51" s="25">
        <v>16</v>
      </c>
      <c r="C51" s="26"/>
      <c r="D51" s="27"/>
      <c r="E51" s="28"/>
      <c r="F51" s="29"/>
      <c r="G51" s="19"/>
      <c r="H51" s="19"/>
      <c r="I51" s="19"/>
      <c r="J51" s="19"/>
      <c r="K51" s="19"/>
      <c r="L51" s="19"/>
      <c r="M51" s="19"/>
      <c r="N51" s="19"/>
    </row>
    <row r="52" spans="1:14" ht="13.5" thickBot="1">
      <c r="A52" s="11"/>
      <c r="B52" s="33">
        <v>17</v>
      </c>
      <c r="C52" s="34"/>
      <c r="D52" s="35"/>
      <c r="E52" s="36"/>
      <c r="F52" s="37"/>
      <c r="G52" s="19"/>
      <c r="H52" s="19"/>
      <c r="I52" s="19"/>
      <c r="J52" s="19"/>
      <c r="K52" s="19"/>
      <c r="L52" s="19"/>
      <c r="M52" s="19"/>
      <c r="N52" s="19"/>
    </row>
    <row r="53" spans="3:14" ht="12.75">
      <c r="C53" s="24">
        <f>SUM(C36:C52)</f>
        <v>274.24</v>
      </c>
      <c r="D53" s="24"/>
      <c r="E53" s="24">
        <f>SUM(E36:E52)</f>
        <v>227.63</v>
      </c>
      <c r="F53" s="24"/>
      <c r="I53" s="48"/>
      <c r="J53" s="48"/>
      <c r="K53" s="48"/>
      <c r="L53" s="48"/>
      <c r="M53" s="48"/>
      <c r="N53" s="48"/>
    </row>
    <row r="56" spans="1:15" ht="12.75">
      <c r="A56" s="15">
        <v>1</v>
      </c>
      <c r="B56" s="24">
        <f>(10.4*(1-EXP(-0.25*$A$56)))^2.81</f>
        <v>10.392153615288004</v>
      </c>
      <c r="C56" s="24">
        <f>(14*(1-EXP(-0.24*A56)))^2.44</f>
        <v>14.442701033968042</v>
      </c>
      <c r="D56" s="24">
        <f>(10.85*(1-EXP(-0.24*A56)))^2.81</f>
        <v>10.57875432932732</v>
      </c>
      <c r="E56" s="24">
        <f>(13.95*(1-EXP(-0.26*A56)))^2.46</f>
        <v>17.402319765426114</v>
      </c>
      <c r="F56" s="24">
        <f>(9.3*(1-EXP(-0.26*A56)))^2.87</f>
        <v>8.749698504204494</v>
      </c>
      <c r="G56" s="24">
        <f>(12.1*(1-EXP(-0.27*A56)))^2.5</f>
        <v>13.870572001555558</v>
      </c>
      <c r="H56" s="24">
        <f>AVERAGE(A56:G56)</f>
        <v>10.919457035681361</v>
      </c>
      <c r="I56" s="24">
        <f>(16*(1-EXP(-0.18*A56)))^2.2</f>
        <v>8.43262275856191</v>
      </c>
      <c r="J56" s="24">
        <f>(15.13*(1-EXP(-0.2*A56)))^2.16</f>
        <v>8.83959171902449</v>
      </c>
      <c r="K56" s="24">
        <f>(12.6*(1-EXP(-0.24*A56)))^2.5</f>
        <v>11.85142683587657</v>
      </c>
      <c r="L56" s="24">
        <f>(14.5*(1-EXP(-0.23*A56)))^2.32</f>
        <v>12.587295736378138</v>
      </c>
      <c r="M56" s="24">
        <f>(9*(1-EXP(-0.23*A56)))^2.92</f>
        <v>6.019927794740002</v>
      </c>
      <c r="N56" s="24">
        <f>(10.6*(1-EXP(-0.26*A56)))^2.57</f>
        <v>9.762517106459427</v>
      </c>
      <c r="O56" s="24">
        <f aca="true" t="shared" si="0" ref="O56:O67">AVERAGE(H56:N56)</f>
        <v>9.773262712388842</v>
      </c>
    </row>
    <row r="57" spans="1:15" ht="12.75">
      <c r="A57" s="15">
        <v>2</v>
      </c>
      <c r="B57" s="24">
        <f aca="true" t="shared" si="1" ref="B57:B67">(10.4*(1-EXP(-0.25*A57)))^2.81</f>
        <v>52.428001647963576</v>
      </c>
      <c r="C57" s="24">
        <f aca="true" t="shared" si="2" ref="C57:C67">(14*(1-EXP(-0.24*A57)))^2.44</f>
        <v>59.5129708787062</v>
      </c>
      <c r="D57" s="24">
        <f aca="true" t="shared" si="3" ref="D57:D67">(10.85*(1-EXP(-0.24*A57)))^2.81</f>
        <v>54.03191483626984</v>
      </c>
      <c r="E57" s="24">
        <f aca="true" t="shared" si="4" ref="E57:E67">(13.95*(1-EXP(-0.26*A57)))^2.46</f>
        <v>70.99960359331132</v>
      </c>
      <c r="F57" s="24">
        <f aca="true" t="shared" si="5" ref="F57:F67">(9.3*(1-EXP(-0.26*A57)))^2.87</f>
        <v>45.12494280627719</v>
      </c>
      <c r="G57" s="24">
        <f aca="true" t="shared" si="6" ref="G57:G67">(12.1*(1-EXP(-0.27*A57)))^2.5</f>
        <v>57.274174280369884</v>
      </c>
      <c r="H57" s="24">
        <f aca="true" t="shared" si="7" ref="H57:H67">AVERAGE(A57:G57)</f>
        <v>48.767372577556856</v>
      </c>
      <c r="I57" s="24">
        <f aca="true" t="shared" si="8" ref="I57:I67">(16*(1-EXP(-0.18*A57)))^2.2</f>
        <v>32.070276655681</v>
      </c>
      <c r="J57" s="24">
        <f aca="true" t="shared" si="9" ref="J57:J67">(15.13*(1-EXP(-0.2*A57)))^2.16</f>
        <v>32.17599404056102</v>
      </c>
      <c r="K57" s="24">
        <f aca="true" t="shared" si="10" ref="K57:K67">(12.6*(1-EXP(-0.24*A57)))^2.5</f>
        <v>50.56568504082686</v>
      </c>
      <c r="L57" s="24">
        <f aca="true" t="shared" si="11" ref="L57:L67">(14.5*(1-EXP(-0.23*A57)))^2.32</f>
        <v>48.876504183668814</v>
      </c>
      <c r="M57" s="24">
        <f aca="true" t="shared" si="12" ref="M57:M67">(9*(1-EXP(-0.23*A57)))^2.92</f>
        <v>33.19937739534883</v>
      </c>
      <c r="N57" s="24">
        <f aca="true" t="shared" si="13" ref="N57:N67">(10.6*(1-EXP(-0.26*A57)))^2.57</f>
        <v>42.41466298540675</v>
      </c>
      <c r="O57" s="24">
        <f t="shared" si="0"/>
        <v>41.152838982721455</v>
      </c>
    </row>
    <row r="58" spans="1:15" ht="12.75">
      <c r="A58" s="15">
        <v>3</v>
      </c>
      <c r="B58" s="24">
        <f t="shared" si="1"/>
        <v>119.56869724162081</v>
      </c>
      <c r="C58" s="24">
        <f t="shared" si="2"/>
        <v>122.95619270203316</v>
      </c>
      <c r="D58" s="24">
        <f t="shared" si="3"/>
        <v>124.61679351465658</v>
      </c>
      <c r="E58" s="24">
        <f t="shared" si="4"/>
        <v>144.70721513163397</v>
      </c>
      <c r="F58" s="24">
        <f t="shared" si="5"/>
        <v>103.55950592827021</v>
      </c>
      <c r="G58" s="24">
        <f t="shared" si="6"/>
        <v>116.94280604060113</v>
      </c>
      <c r="H58" s="24">
        <f t="shared" si="7"/>
        <v>105.05017293697371</v>
      </c>
      <c r="I58" s="24">
        <f t="shared" si="8"/>
        <v>65.15382596359912</v>
      </c>
      <c r="J58" s="24">
        <f t="shared" si="9"/>
        <v>63.36728915814641</v>
      </c>
      <c r="K58" s="24">
        <f t="shared" si="10"/>
        <v>106.35158961613503</v>
      </c>
      <c r="L58" s="24">
        <f t="shared" si="11"/>
        <v>98.35652598097231</v>
      </c>
      <c r="M58" s="24">
        <f t="shared" si="12"/>
        <v>80.05286413764456</v>
      </c>
      <c r="N58" s="24">
        <f t="shared" si="13"/>
        <v>89.24375403377161</v>
      </c>
      <c r="O58" s="24">
        <f t="shared" si="0"/>
        <v>86.79657454674897</v>
      </c>
    </row>
    <row r="59" spans="1:15" ht="12.75">
      <c r="A59" s="15">
        <v>4</v>
      </c>
      <c r="B59" s="24">
        <f t="shared" si="1"/>
        <v>198.66046406018592</v>
      </c>
      <c r="C59" s="24">
        <f t="shared" si="2"/>
        <v>192.766763779546</v>
      </c>
      <c r="D59" s="24">
        <f t="shared" si="3"/>
        <v>209.15618813598405</v>
      </c>
      <c r="E59" s="24">
        <f t="shared" si="4"/>
        <v>223.73092575032226</v>
      </c>
      <c r="F59" s="24">
        <f t="shared" si="5"/>
        <v>172.17302482369195</v>
      </c>
      <c r="G59" s="24">
        <f t="shared" si="6"/>
        <v>180.50467038694157</v>
      </c>
      <c r="H59" s="24">
        <f t="shared" si="7"/>
        <v>168.71314813381028</v>
      </c>
      <c r="I59" s="24">
        <f t="shared" si="8"/>
        <v>102.75038785911366</v>
      </c>
      <c r="J59" s="24">
        <f t="shared" si="9"/>
        <v>97.44943158036992</v>
      </c>
      <c r="K59" s="24">
        <f t="shared" si="10"/>
        <v>168.58842186189244</v>
      </c>
      <c r="L59" s="24">
        <f t="shared" si="11"/>
        <v>152.1137716423605</v>
      </c>
      <c r="M59" s="24">
        <f t="shared" si="12"/>
        <v>138.58493650432112</v>
      </c>
      <c r="N59" s="24">
        <f t="shared" si="13"/>
        <v>140.69395220582678</v>
      </c>
      <c r="O59" s="24">
        <f t="shared" si="0"/>
        <v>138.41343568395638</v>
      </c>
    </row>
    <row r="60" spans="1:15" ht="12.75">
      <c r="A60" s="15">
        <v>5</v>
      </c>
      <c r="B60" s="24">
        <f t="shared" si="1"/>
        <v>279.18530511077427</v>
      </c>
      <c r="C60" s="24">
        <f t="shared" si="2"/>
        <v>261.08519839337634</v>
      </c>
      <c r="D60" s="24">
        <f t="shared" si="3"/>
        <v>296.6192353918476</v>
      </c>
      <c r="E60" s="24">
        <f t="shared" si="4"/>
        <v>299.03018844795855</v>
      </c>
      <c r="F60" s="24">
        <f t="shared" si="5"/>
        <v>241.51955145779715</v>
      </c>
      <c r="G60" s="24">
        <f t="shared" si="6"/>
        <v>240.52313248249567</v>
      </c>
      <c r="H60" s="24">
        <f t="shared" si="7"/>
        <v>231.85180161203564</v>
      </c>
      <c r="I60" s="24">
        <f t="shared" si="8"/>
        <v>141.40911508849317</v>
      </c>
      <c r="J60" s="24">
        <f t="shared" si="9"/>
        <v>131.27435760585647</v>
      </c>
      <c r="K60" s="24">
        <f t="shared" si="10"/>
        <v>230.0475416162516</v>
      </c>
      <c r="L60" s="24">
        <f t="shared" si="11"/>
        <v>204.53399160453898</v>
      </c>
      <c r="M60" s="24">
        <f t="shared" si="12"/>
        <v>201.173522636029</v>
      </c>
      <c r="N60" s="24">
        <f t="shared" si="13"/>
        <v>190.50136834347774</v>
      </c>
      <c r="O60" s="24">
        <f t="shared" si="0"/>
        <v>190.11309978666893</v>
      </c>
    </row>
    <row r="61" spans="1:15" ht="12.75">
      <c r="A61" s="15">
        <v>6</v>
      </c>
      <c r="B61" s="24">
        <f t="shared" si="1"/>
        <v>354.6029120060765</v>
      </c>
      <c r="C61" s="24">
        <f t="shared" si="2"/>
        <v>323.60304977831913</v>
      </c>
      <c r="D61" s="24">
        <f t="shared" si="3"/>
        <v>379.81057769846586</v>
      </c>
      <c r="E61" s="24">
        <f t="shared" si="4"/>
        <v>366.12649849717343</v>
      </c>
      <c r="F61" s="24">
        <f t="shared" si="5"/>
        <v>305.85889069017236</v>
      </c>
      <c r="G61" s="24">
        <f t="shared" si="6"/>
        <v>293.4515971634953</v>
      </c>
      <c r="H61" s="24">
        <f t="shared" si="7"/>
        <v>289.9219322619575</v>
      </c>
      <c r="I61" s="24">
        <f t="shared" si="8"/>
        <v>178.9146805255503</v>
      </c>
      <c r="J61" s="24">
        <f t="shared" si="9"/>
        <v>163.02796613493325</v>
      </c>
      <c r="K61" s="24">
        <f t="shared" si="10"/>
        <v>286.6424459134683</v>
      </c>
      <c r="L61" s="24">
        <f t="shared" si="11"/>
        <v>252.5765375653248</v>
      </c>
      <c r="M61" s="24">
        <f t="shared" si="12"/>
        <v>262.35847774418926</v>
      </c>
      <c r="N61" s="24">
        <f t="shared" si="13"/>
        <v>235.36692644936588</v>
      </c>
      <c r="O61" s="24">
        <f t="shared" si="0"/>
        <v>238.40128094211272</v>
      </c>
    </row>
    <row r="62" spans="1:15" ht="12.75">
      <c r="A62" s="15">
        <v>7</v>
      </c>
      <c r="B62" s="24">
        <f t="shared" si="1"/>
        <v>421.6106339982761</v>
      </c>
      <c r="C62" s="24">
        <f t="shared" si="2"/>
        <v>378.4329951044921</v>
      </c>
      <c r="D62" s="24">
        <f t="shared" si="3"/>
        <v>454.83234306648006</v>
      </c>
      <c r="E62" s="24">
        <f t="shared" si="4"/>
        <v>423.4479222481333</v>
      </c>
      <c r="F62" s="24">
        <f t="shared" si="5"/>
        <v>362.42495510662525</v>
      </c>
      <c r="G62" s="24">
        <f t="shared" si="6"/>
        <v>338.17446794482663</v>
      </c>
      <c r="H62" s="24">
        <f t="shared" si="7"/>
        <v>340.8461882098333</v>
      </c>
      <c r="I62" s="24">
        <f t="shared" si="8"/>
        <v>213.96078119800532</v>
      </c>
      <c r="J62" s="24">
        <f t="shared" si="9"/>
        <v>191.7923122587858</v>
      </c>
      <c r="K62" s="24">
        <f t="shared" si="10"/>
        <v>336.5026127221356</v>
      </c>
      <c r="L62" s="24">
        <f t="shared" si="11"/>
        <v>294.90631331350113</v>
      </c>
      <c r="M62" s="24">
        <f t="shared" si="12"/>
        <v>318.8519140743669</v>
      </c>
      <c r="N62" s="24">
        <f t="shared" si="13"/>
        <v>273.99264399304735</v>
      </c>
      <c r="O62" s="24">
        <f t="shared" si="0"/>
        <v>281.5503951099537</v>
      </c>
    </row>
    <row r="63" spans="1:15" ht="12.75">
      <c r="A63" s="15">
        <v>8</v>
      </c>
      <c r="B63" s="24">
        <f t="shared" si="1"/>
        <v>479.0775569776237</v>
      </c>
      <c r="C63" s="24">
        <f t="shared" si="2"/>
        <v>425.16372171872814</v>
      </c>
      <c r="D63" s="24">
        <f t="shared" si="3"/>
        <v>520.0996034142147</v>
      </c>
      <c r="E63" s="24">
        <f t="shared" si="4"/>
        <v>471.06145352293</v>
      </c>
      <c r="F63" s="24">
        <f t="shared" si="5"/>
        <v>410.4011625124753</v>
      </c>
      <c r="G63" s="24">
        <f t="shared" si="6"/>
        <v>374.90623579247193</v>
      </c>
      <c r="H63" s="24">
        <f t="shared" si="7"/>
        <v>384.1013905626348</v>
      </c>
      <c r="I63" s="24">
        <f t="shared" si="8"/>
        <v>245.8716204224351</v>
      </c>
      <c r="J63" s="24">
        <f t="shared" si="9"/>
        <v>217.2200796319315</v>
      </c>
      <c r="K63" s="24">
        <f t="shared" si="10"/>
        <v>379.1395598010835</v>
      </c>
      <c r="L63" s="24">
        <f t="shared" si="11"/>
        <v>331.22200748557486</v>
      </c>
      <c r="M63" s="24">
        <f t="shared" si="12"/>
        <v>369.0351276873092</v>
      </c>
      <c r="N63" s="24">
        <f t="shared" si="13"/>
        <v>306.25683267848984</v>
      </c>
      <c r="O63" s="24">
        <f t="shared" si="0"/>
        <v>318.97808832420844</v>
      </c>
    </row>
    <row r="64" spans="1:15" ht="12.75">
      <c r="A64" s="15">
        <v>9</v>
      </c>
      <c r="B64" s="24">
        <f t="shared" si="1"/>
        <v>527.1593731904354</v>
      </c>
      <c r="C64" s="24">
        <f t="shared" si="2"/>
        <v>464.19945220980827</v>
      </c>
      <c r="D64" s="24">
        <f t="shared" si="3"/>
        <v>575.4661041926903</v>
      </c>
      <c r="E64" s="24">
        <f t="shared" si="4"/>
        <v>509.84669734412563</v>
      </c>
      <c r="F64" s="24">
        <f t="shared" si="5"/>
        <v>450.0882049991055</v>
      </c>
      <c r="G64" s="24">
        <f t="shared" si="6"/>
        <v>404.488958995979</v>
      </c>
      <c r="H64" s="24">
        <f t="shared" si="7"/>
        <v>420.0355415617349</v>
      </c>
      <c r="I64" s="24">
        <f t="shared" si="8"/>
        <v>274.38997961253284</v>
      </c>
      <c r="J64" s="24">
        <f t="shared" si="9"/>
        <v>239.30899734007966</v>
      </c>
      <c r="K64" s="24">
        <f t="shared" si="10"/>
        <v>414.8447526351687</v>
      </c>
      <c r="L64" s="24">
        <f t="shared" si="11"/>
        <v>361.79794319042355</v>
      </c>
      <c r="M64" s="24">
        <f t="shared" si="12"/>
        <v>412.4125951102885</v>
      </c>
      <c r="N64" s="24">
        <f t="shared" si="13"/>
        <v>332.64756091297136</v>
      </c>
      <c r="O64" s="24">
        <f t="shared" si="0"/>
        <v>350.7767671947427</v>
      </c>
    </row>
    <row r="65" spans="1:15" ht="12.75">
      <c r="A65" s="15">
        <v>10</v>
      </c>
      <c r="B65" s="24">
        <f t="shared" si="1"/>
        <v>566.680955110314</v>
      </c>
      <c r="C65" s="24">
        <f t="shared" si="2"/>
        <v>496.337433545378</v>
      </c>
      <c r="D65" s="24">
        <f t="shared" si="3"/>
        <v>621.5852152585786</v>
      </c>
      <c r="E65" s="24">
        <f t="shared" si="4"/>
        <v>541.0032733767472</v>
      </c>
      <c r="F65" s="24">
        <f t="shared" si="5"/>
        <v>482.3377962735527</v>
      </c>
      <c r="G65" s="24">
        <f t="shared" si="6"/>
        <v>427.98480742808766</v>
      </c>
      <c r="H65" s="24">
        <f t="shared" si="7"/>
        <v>449.4184972846654</v>
      </c>
      <c r="I65" s="24">
        <f t="shared" si="8"/>
        <v>299.5243567446827</v>
      </c>
      <c r="J65" s="24">
        <f t="shared" si="9"/>
        <v>258.25170524383185</v>
      </c>
      <c r="K65" s="24">
        <f t="shared" si="10"/>
        <v>444.2965116569839</v>
      </c>
      <c r="L65" s="24">
        <f t="shared" si="11"/>
        <v>387.1921698788828</v>
      </c>
      <c r="M65" s="24">
        <f t="shared" si="12"/>
        <v>449.170763587839</v>
      </c>
      <c r="N65" s="24">
        <f t="shared" si="13"/>
        <v>353.9129941886913</v>
      </c>
      <c r="O65" s="24">
        <f t="shared" si="0"/>
        <v>377.3952855122253</v>
      </c>
    </row>
    <row r="66" spans="1:15" ht="12.75">
      <c r="A66" s="15">
        <v>11</v>
      </c>
      <c r="B66" s="24">
        <f t="shared" si="1"/>
        <v>598.746337869645</v>
      </c>
      <c r="C66" s="24">
        <f t="shared" si="2"/>
        <v>522.5147820321434</v>
      </c>
      <c r="D66" s="24">
        <f t="shared" si="3"/>
        <v>659.4882341577867</v>
      </c>
      <c r="E66" s="24">
        <f t="shared" si="4"/>
        <v>565.778945155772</v>
      </c>
      <c r="F66" s="24">
        <f t="shared" si="5"/>
        <v>508.20546594411945</v>
      </c>
      <c r="G66" s="24">
        <f t="shared" si="6"/>
        <v>446.4593151572462</v>
      </c>
      <c r="H66" s="24">
        <f t="shared" si="7"/>
        <v>473.1704400452447</v>
      </c>
      <c r="I66" s="24">
        <f t="shared" si="8"/>
        <v>321.4424283948933</v>
      </c>
      <c r="J66" s="24">
        <f t="shared" si="9"/>
        <v>274.33901390379805</v>
      </c>
      <c r="K66" s="24">
        <f t="shared" si="10"/>
        <v>468.3206895303884</v>
      </c>
      <c r="L66" s="24">
        <f t="shared" si="11"/>
        <v>408.07020738011965</v>
      </c>
      <c r="M66" s="24">
        <f t="shared" si="12"/>
        <v>479.86437273639024</v>
      </c>
      <c r="N66" s="24">
        <f t="shared" si="13"/>
        <v>370.8625443344437</v>
      </c>
      <c r="O66" s="24">
        <f t="shared" si="0"/>
        <v>399.4385280464682</v>
      </c>
    </row>
    <row r="67" spans="1:15" ht="12.75">
      <c r="A67" s="15">
        <v>12</v>
      </c>
      <c r="B67" s="24">
        <f t="shared" si="1"/>
        <v>624.5116078513518</v>
      </c>
      <c r="C67" s="24">
        <f t="shared" si="2"/>
        <v>543.6667658624218</v>
      </c>
      <c r="D67" s="24">
        <f t="shared" si="3"/>
        <v>690.3266498926941</v>
      </c>
      <c r="E67" s="24">
        <f t="shared" si="4"/>
        <v>585.3334048469706</v>
      </c>
      <c r="F67" s="24">
        <f t="shared" si="5"/>
        <v>528.7559669892738</v>
      </c>
      <c r="G67" s="24">
        <f t="shared" si="6"/>
        <v>460.8787780561562</v>
      </c>
      <c r="H67" s="24">
        <f t="shared" si="7"/>
        <v>492.2104533569812</v>
      </c>
      <c r="I67" s="24">
        <f t="shared" si="8"/>
        <v>340.3988557483705</v>
      </c>
      <c r="J67" s="24">
        <f t="shared" si="9"/>
        <v>287.89962265030823</v>
      </c>
      <c r="K67" s="24">
        <f t="shared" si="10"/>
        <v>487.75456278745395</v>
      </c>
      <c r="L67" s="24">
        <f t="shared" si="11"/>
        <v>425.1046215590288</v>
      </c>
      <c r="M67" s="24">
        <f t="shared" si="12"/>
        <v>505.21099182966435</v>
      </c>
      <c r="N67" s="24">
        <f t="shared" si="13"/>
        <v>384.26368793898445</v>
      </c>
      <c r="O67" s="24">
        <f t="shared" si="0"/>
        <v>417.54897083868445</v>
      </c>
    </row>
  </sheetData>
  <sheetProtection sheet="1" objects="1" scenarios="1"/>
  <mergeCells count="9">
    <mergeCell ref="H25:I25"/>
    <mergeCell ref="B3:F3"/>
    <mergeCell ref="B4:B5"/>
    <mergeCell ref="B34:B35"/>
    <mergeCell ref="C34:D34"/>
    <mergeCell ref="E34:F34"/>
    <mergeCell ref="E25:F25"/>
    <mergeCell ref="C4:D4"/>
    <mergeCell ref="E4:F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LCF/ESALQ-USP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Carlos Estraviz Rodriguez</dc:creator>
  <cp:keywords/>
  <dc:description/>
  <cp:lastModifiedBy>Luiz Carlos Estraviz Rodriguez</cp:lastModifiedBy>
  <dcterms:created xsi:type="dcterms:W3CDTF">1999-06-01T01:18:25Z</dcterms:created>
  <dcterms:modified xsi:type="dcterms:W3CDTF">2000-07-16T22:44:38Z</dcterms:modified>
  <cp:category/>
  <cp:version/>
  <cp:contentType/>
  <cp:contentStatus/>
</cp:coreProperties>
</file>