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oM\Google Drive\aulas\custos\"/>
    </mc:Choice>
  </mc:AlternateContent>
  <bookViews>
    <workbookView xWindow="0" yWindow="0" windowWidth="25200" windowHeight="11985" activeTab="2"/>
  </bookViews>
  <sheets>
    <sheet name="1" sheetId="1" r:id="rId1"/>
    <sheet name="2" sheetId="2" r:id="rId2"/>
    <sheet name="3" sheetId="3" r:id="rId3"/>
    <sheet name="Plan1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3" l="1"/>
  <c r="B9" i="1" l="1"/>
  <c r="C7" i="1" l="1"/>
  <c r="C10" i="2" l="1"/>
  <c r="C16" i="2"/>
  <c r="B10" i="3" l="1"/>
  <c r="B1" i="3"/>
  <c r="B2" i="2"/>
  <c r="D4" i="4"/>
  <c r="C1" i="4"/>
  <c r="D1" i="2" l="1"/>
  <c r="C1" i="2"/>
  <c r="B1" i="2"/>
  <c r="B6" i="3" l="1"/>
  <c r="B4" i="3"/>
  <c r="C2" i="2"/>
  <c r="D7" i="2" s="1"/>
  <c r="C28" i="2" s="1"/>
  <c r="B13" i="3" l="1"/>
  <c r="B8" i="3"/>
  <c r="B14" i="3" s="1"/>
  <c r="B15" i="3" s="1"/>
  <c r="B16" i="3"/>
  <c r="B19" i="3" s="1"/>
  <c r="B24" i="3" s="1"/>
  <c r="B28" i="3" s="1"/>
  <c r="B29" i="3" s="1"/>
  <c r="C1" i="1"/>
  <c r="D11" i="1" s="1"/>
  <c r="C11" i="1" s="1"/>
  <c r="C38" i="2"/>
  <c r="C37" i="2"/>
  <c r="C36" i="2"/>
  <c r="C32" i="2"/>
  <c r="C26" i="2"/>
  <c r="C21" i="2"/>
  <c r="C20" i="2"/>
  <c r="C19" i="2"/>
  <c r="C18" i="2"/>
  <c r="C11" i="2"/>
  <c r="D6" i="2"/>
  <c r="C22" i="2" s="1"/>
  <c r="D5" i="2"/>
  <c r="C9" i="1"/>
  <c r="E1" i="1"/>
  <c r="D9" i="1" s="1"/>
  <c r="C12" i="2" l="1"/>
  <c r="C13" i="2" s="1"/>
  <c r="C17" i="2" s="1"/>
  <c r="D1" i="1"/>
  <c r="H6" i="1" s="1"/>
  <c r="C23" i="2" l="1"/>
  <c r="C27" i="2" s="1"/>
  <c r="C29" i="2" s="1"/>
  <c r="C33" i="2" s="1"/>
  <c r="C34" i="2" s="1"/>
  <c r="C39" i="2" s="1"/>
  <c r="C40" i="2" s="1"/>
  <c r="C41" i="2" s="1"/>
  <c r="B25" i="3"/>
  <c r="B26" i="3" s="1"/>
  <c r="B20" i="3"/>
  <c r="B21" i="3" s="1"/>
  <c r="I6" i="1"/>
  <c r="B7" i="1"/>
  <c r="D7" i="1" l="1"/>
  <c r="J7" i="1" s="1"/>
  <c r="B30" i="3"/>
  <c r="H7" i="1"/>
  <c r="H8" i="1" l="1"/>
  <c r="H9" i="1" s="1"/>
  <c r="H10" i="1" s="1"/>
  <c r="H11" i="1" s="1"/>
  <c r="H12" i="1" s="1"/>
  <c r="I7" i="1"/>
  <c r="F8" i="1" s="1"/>
  <c r="G8" i="1" l="1"/>
  <c r="J8" i="1" s="1"/>
  <c r="F10" i="1"/>
  <c r="G10" i="1" s="1"/>
  <c r="I8" i="1" l="1"/>
  <c r="J9" i="1"/>
  <c r="J10" i="1" l="1"/>
  <c r="I9" i="1"/>
  <c r="J11" i="1" l="1"/>
  <c r="I11" i="1" s="1"/>
  <c r="F12" i="1" s="1"/>
  <c r="G12" i="1" s="1"/>
  <c r="J12" i="1" s="1"/>
  <c r="I12" i="1" s="1"/>
  <c r="I10" i="1"/>
</calcChain>
</file>

<file path=xl/sharedStrings.xml><?xml version="1.0" encoding="utf-8"?>
<sst xmlns="http://schemas.openxmlformats.org/spreadsheetml/2006/main" count="88" uniqueCount="69">
  <si>
    <t>Entrada</t>
  </si>
  <si>
    <t>Saída</t>
  </si>
  <si>
    <t>Saldo</t>
  </si>
  <si>
    <t>Quant</t>
  </si>
  <si>
    <t>VU</t>
  </si>
  <si>
    <t>VT</t>
  </si>
  <si>
    <t>Numero USP</t>
  </si>
  <si>
    <t>Estoques Finais</t>
  </si>
  <si>
    <t>Matéria-prima</t>
  </si>
  <si>
    <t>Produtos em processo</t>
  </si>
  <si>
    <t>Produtos acabados</t>
  </si>
  <si>
    <t>Data</t>
  </si>
  <si>
    <t>Nº USP</t>
  </si>
  <si>
    <t>MP</t>
  </si>
  <si>
    <t>Valor</t>
  </si>
  <si>
    <t>Descrição</t>
  </si>
  <si>
    <t>MOD</t>
  </si>
  <si>
    <t>Compras de MP</t>
  </si>
  <si>
    <t>Mão-de-obra indireta</t>
  </si>
  <si>
    <t>Salário de vendedores</t>
  </si>
  <si>
    <t>Salários administrativos</t>
  </si>
  <si>
    <t>Imposto de Renda</t>
  </si>
  <si>
    <t>Depreciação da sede da fábrica</t>
  </si>
  <si>
    <t>Depreciação dos computadores administração</t>
  </si>
  <si>
    <t>Gastos de manutenção fabril</t>
  </si>
  <si>
    <t>Estoque Inicial</t>
  </si>
  <si>
    <t>Compras</t>
  </si>
  <si>
    <t>Estoque Final</t>
  </si>
  <si>
    <t>Transferência</t>
  </si>
  <si>
    <t>Transformação</t>
  </si>
  <si>
    <t>MP Transferência</t>
  </si>
  <si>
    <t>MOI</t>
  </si>
  <si>
    <t xml:space="preserve">Depreciação </t>
  </si>
  <si>
    <t>Gastos de Manutenção</t>
  </si>
  <si>
    <t>Produtos Acabados Inicial</t>
  </si>
  <si>
    <t>Produtos Acabados Final</t>
  </si>
  <si>
    <t>CMV</t>
  </si>
  <si>
    <t>DRE</t>
  </si>
  <si>
    <t>Receita de Vendas</t>
  </si>
  <si>
    <t>Receitas de Vendas</t>
  </si>
  <si>
    <t>(-) CMV</t>
  </si>
  <si>
    <t>(=) lucro bruto</t>
  </si>
  <si>
    <t>(-) Despesas</t>
  </si>
  <si>
    <t>Salarios Vendedores</t>
  </si>
  <si>
    <t>Salarios Administrativo</t>
  </si>
  <si>
    <t>Depreciação Moveis e Uten</t>
  </si>
  <si>
    <t>(=) LAIR</t>
  </si>
  <si>
    <t>(-) IR</t>
  </si>
  <si>
    <t>(=) Lucro Liquido</t>
  </si>
  <si>
    <t>Produtos Acabados</t>
  </si>
  <si>
    <t>Perda</t>
  </si>
  <si>
    <t>Perda de papel introduzido</t>
  </si>
  <si>
    <t>Valor do papel sem tinta</t>
  </si>
  <si>
    <t>Perda após impressão</t>
  </si>
  <si>
    <t>Valor do papel com tinta</t>
  </si>
  <si>
    <t>Tiragem de revista proposta</t>
  </si>
  <si>
    <t>Para fazer a tiragem (ton)</t>
  </si>
  <si>
    <t>Preço (ton) papel branco</t>
  </si>
  <si>
    <t>PAPEL FINAL</t>
  </si>
  <si>
    <t>Toneladas</t>
  </si>
  <si>
    <t>unidades</t>
  </si>
  <si>
    <t>peso por revista (ton)</t>
  </si>
  <si>
    <t>PAPEL PARA IMPRESSAO</t>
  </si>
  <si>
    <t>Receita da Perda</t>
  </si>
  <si>
    <t>PAPEL BRANCO</t>
  </si>
  <si>
    <t>Toneladas Necessarias</t>
  </si>
  <si>
    <t>Custo Papel Bruto</t>
  </si>
  <si>
    <t>Custo Papel - Custo Recup.</t>
  </si>
  <si>
    <t>Custo por Revista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</si>
</sst>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4" fontId="7" fillId="0" borderId="1" xfId="0" applyNumberFormat="1" applyFont="1" applyBorder="1" applyAlignment="1">
      <alignment horizontal="right" vertical="center"/>
    </xf>
    <xf numFmtId="9" fontId="7" fillId="0" borderId="1" xfId="2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6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4" fontId="4" fillId="0" borderId="1" xfId="0" applyNumberFormat="1" applyFont="1" applyBorder="1"/>
    <xf numFmtId="0" fontId="6" fillId="0" borderId="1" xfId="0" applyFont="1" applyFill="1" applyBorder="1" applyAlignment="1">
      <alignment vertical="center"/>
    </xf>
    <xf numFmtId="0" fontId="4" fillId="0" borderId="1" xfId="0" applyFont="1" applyBorder="1"/>
    <xf numFmtId="0" fontId="5" fillId="0" borderId="1" xfId="0" applyFont="1" applyFill="1" applyBorder="1" applyAlignment="1">
      <alignment vertical="center"/>
    </xf>
    <xf numFmtId="4" fontId="8" fillId="0" borderId="1" xfId="0" applyNumberFormat="1" applyFont="1" applyBorder="1"/>
    <xf numFmtId="0" fontId="5" fillId="0" borderId="0" xfId="0" applyFont="1" applyFill="1" applyBorder="1" applyAlignment="1">
      <alignment vertical="center"/>
    </xf>
    <xf numFmtId="4" fontId="8" fillId="0" borderId="0" xfId="0" applyNumberFormat="1" applyFont="1" applyBorder="1"/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44" fontId="6" fillId="0" borderId="1" xfId="1" applyFont="1" applyBorder="1"/>
    <xf numFmtId="0" fontId="6" fillId="0" borderId="1" xfId="0" applyFont="1" applyBorder="1" applyAlignment="1">
      <alignment horizontal="center"/>
    </xf>
    <xf numFmtId="0" fontId="2" fillId="0" borderId="1" xfId="0" applyFont="1" applyBorder="1"/>
    <xf numFmtId="0" fontId="9" fillId="0" borderId="1" xfId="0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164" fontId="0" fillId="0" borderId="0" xfId="0" applyNumberFormat="1"/>
    <xf numFmtId="2" fontId="0" fillId="0" borderId="0" xfId="0" applyNumberFormat="1"/>
    <xf numFmtId="2" fontId="0" fillId="0" borderId="0" xfId="1" applyNumberFormat="1" applyFont="1"/>
    <xf numFmtId="0" fontId="2" fillId="0" borderId="0" xfId="0" applyFont="1" applyAlignment="1"/>
    <xf numFmtId="9" fontId="0" fillId="0" borderId="1" xfId="2" applyFont="1" applyBorder="1"/>
    <xf numFmtId="44" fontId="0" fillId="0" borderId="1" xfId="1" applyFont="1" applyBorder="1"/>
    <xf numFmtId="0" fontId="2" fillId="0" borderId="1" xfId="0" applyFont="1" applyFill="1" applyBorder="1"/>
    <xf numFmtId="9" fontId="0" fillId="0" borderId="1" xfId="2" applyNumberFormat="1" applyFont="1" applyBorder="1"/>
    <xf numFmtId="2" fontId="0" fillId="0" borderId="1" xfId="0" applyNumberFormat="1" applyBorder="1"/>
    <xf numFmtId="2" fontId="0" fillId="0" borderId="1" xfId="1" applyNumberFormat="1" applyFont="1" applyBorder="1"/>
    <xf numFmtId="44" fontId="0" fillId="0" borderId="1" xfId="0" applyNumberFormat="1" applyBorder="1"/>
    <xf numFmtId="0" fontId="2" fillId="2" borderId="1" xfId="0" applyFont="1" applyFill="1" applyBorder="1"/>
    <xf numFmtId="44" fontId="2" fillId="2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D2" sqref="D2"/>
    </sheetView>
  </sheetViews>
  <sheetFormatPr defaultRowHeight="15" x14ac:dyDescent="0.25"/>
  <cols>
    <col min="1" max="1" width="13.5703125" bestFit="1" customWidth="1"/>
    <col min="2" max="2" width="9" bestFit="1" customWidth="1"/>
    <col min="3" max="3" width="9.85546875" bestFit="1" customWidth="1"/>
    <col min="4" max="4" width="14" bestFit="1" customWidth="1"/>
    <col min="5" max="5" width="6.85546875" bestFit="1" customWidth="1"/>
    <col min="6" max="6" width="9.85546875" bestFit="1" customWidth="1"/>
    <col min="7" max="7" width="14" bestFit="1" customWidth="1"/>
    <col min="8" max="8" width="6.85546875" bestFit="1" customWidth="1"/>
    <col min="9" max="9" width="9.85546875" bestFit="1" customWidth="1"/>
    <col min="10" max="10" width="14" bestFit="1" customWidth="1"/>
  </cols>
  <sheetData>
    <row r="1" spans="1:10" ht="16.5" thickBot="1" x14ac:dyDescent="0.3">
      <c r="A1" s="33" t="s">
        <v>6</v>
      </c>
      <c r="B1">
        <v>8925163</v>
      </c>
      <c r="C1" s="5" t="str">
        <f>RIGHT(B1,3)</f>
        <v>163</v>
      </c>
      <c r="D1" s="5" t="str">
        <f>RIGHT(B1,2)</f>
        <v>63</v>
      </c>
      <c r="E1" s="5" t="str">
        <f>RIGHT(B1,1)</f>
        <v>3</v>
      </c>
      <c r="F1" s="5">
        <v>0.18</v>
      </c>
    </row>
    <row r="2" spans="1:10" ht="15.75" thickBot="1" x14ac:dyDescent="0.3">
      <c r="A2" s="50" t="s">
        <v>11</v>
      </c>
      <c r="B2" s="25">
        <v>14</v>
      </c>
      <c r="C2" s="25">
        <v>2</v>
      </c>
      <c r="D2" s="25">
        <v>1995</v>
      </c>
      <c r="E2" s="34"/>
      <c r="F2" s="34"/>
    </row>
    <row r="3" spans="1:10" ht="15.75" thickBot="1" x14ac:dyDescent="0.3"/>
    <row r="4" spans="1:10" ht="16.5" thickBot="1" x14ac:dyDescent="0.3">
      <c r="A4" s="2"/>
      <c r="B4" s="51" t="s">
        <v>0</v>
      </c>
      <c r="C4" s="51"/>
      <c r="D4" s="51"/>
      <c r="E4" s="51" t="s">
        <v>1</v>
      </c>
      <c r="F4" s="51"/>
      <c r="G4" s="51"/>
      <c r="H4" s="51" t="s">
        <v>2</v>
      </c>
      <c r="I4" s="51"/>
      <c r="J4" s="51"/>
    </row>
    <row r="5" spans="1:10" ht="16.5" thickBot="1" x14ac:dyDescent="0.3">
      <c r="A5" s="2"/>
      <c r="B5" s="28" t="s">
        <v>3</v>
      </c>
      <c r="C5" s="28" t="s">
        <v>4</v>
      </c>
      <c r="D5" s="28" t="s">
        <v>5</v>
      </c>
      <c r="E5" s="28" t="s">
        <v>3</v>
      </c>
      <c r="F5" s="28" t="s">
        <v>4</v>
      </c>
      <c r="G5" s="28" t="s">
        <v>5</v>
      </c>
      <c r="H5" s="28" t="s">
        <v>3</v>
      </c>
      <c r="I5" s="28" t="s">
        <v>4</v>
      </c>
      <c r="J5" s="28" t="s">
        <v>5</v>
      </c>
    </row>
    <row r="6" spans="1:10" ht="16.5" thickBot="1" x14ac:dyDescent="0.3">
      <c r="A6" s="31">
        <v>0</v>
      </c>
      <c r="B6" s="29"/>
      <c r="C6" s="30"/>
      <c r="D6" s="30"/>
      <c r="E6" s="29"/>
      <c r="F6" s="30"/>
      <c r="G6" s="30"/>
      <c r="H6" s="29">
        <f>700+D1</f>
        <v>763</v>
      </c>
      <c r="I6" s="30">
        <f>J6/H6</f>
        <v>5.3211009174311927</v>
      </c>
      <c r="J6" s="30">
        <v>4060</v>
      </c>
    </row>
    <row r="7" spans="1:10" ht="16.5" thickBot="1" x14ac:dyDescent="0.3">
      <c r="A7" s="31">
        <v>1</v>
      </c>
      <c r="B7" s="29">
        <f>500+D1</f>
        <v>563</v>
      </c>
      <c r="C7" s="30">
        <f>5-F1*5</f>
        <v>4.0999999999999996</v>
      </c>
      <c r="D7" s="30">
        <f>C7*B7</f>
        <v>2308.2999999999997</v>
      </c>
      <c r="E7" s="29"/>
      <c r="F7" s="30"/>
      <c r="G7" s="30"/>
      <c r="H7" s="29">
        <f>H6+B7</f>
        <v>1326</v>
      </c>
      <c r="I7" s="30">
        <f>J7/H7</f>
        <v>4.8026395173453995</v>
      </c>
      <c r="J7" s="30">
        <f>J6+D7</f>
        <v>6368.2999999999993</v>
      </c>
    </row>
    <row r="8" spans="1:10" ht="16.5" thickBot="1" x14ac:dyDescent="0.3">
      <c r="A8" s="31">
        <v>2</v>
      </c>
      <c r="B8" s="29"/>
      <c r="C8" s="30"/>
      <c r="D8" s="30"/>
      <c r="E8" s="29">
        <v>100</v>
      </c>
      <c r="F8" s="30">
        <f>I7</f>
        <v>4.8026395173453995</v>
      </c>
      <c r="G8" s="30">
        <f>F8*E8</f>
        <v>480.26395173453994</v>
      </c>
      <c r="H8" s="29">
        <f>H7-E8</f>
        <v>1226</v>
      </c>
      <c r="I8" s="30">
        <f t="shared" ref="I8:I12" si="0">J8/H8</f>
        <v>4.8026395173453995</v>
      </c>
      <c r="J8" s="30">
        <f>J7-G8</f>
        <v>5888.0360482654596</v>
      </c>
    </row>
    <row r="9" spans="1:10" ht="16.5" thickBot="1" x14ac:dyDescent="0.3">
      <c r="A9" s="31">
        <v>3</v>
      </c>
      <c r="B9" s="29">
        <f>-(IF(VALUE(RIGHT(B1,1))=0,10,VALUE(RIGHT(B1,1))))-47</f>
        <v>-50</v>
      </c>
      <c r="C9" s="30">
        <f>C7</f>
        <v>4.0999999999999996</v>
      </c>
      <c r="D9" s="30">
        <f>C9*B9</f>
        <v>-204.99999999999997</v>
      </c>
      <c r="E9" s="29"/>
      <c r="F9" s="30"/>
      <c r="G9" s="30"/>
      <c r="H9" s="29">
        <f>H8+B9</f>
        <v>1176</v>
      </c>
      <c r="I9" s="30">
        <f t="shared" si="0"/>
        <v>4.8325136464842346</v>
      </c>
      <c r="J9" s="30">
        <f>J8+D9</f>
        <v>5683.0360482654596</v>
      </c>
    </row>
    <row r="10" spans="1:10" ht="16.5" thickBot="1" x14ac:dyDescent="0.3">
      <c r="A10" s="31">
        <v>4</v>
      </c>
      <c r="B10" s="29"/>
      <c r="C10" s="30"/>
      <c r="D10" s="30"/>
      <c r="E10" s="29">
        <v>-12</v>
      </c>
      <c r="F10" s="30">
        <f>F8</f>
        <v>4.8026395173453995</v>
      </c>
      <c r="G10" s="30">
        <f t="shared" ref="G10" si="1">F10*E10</f>
        <v>-57.631674208144794</v>
      </c>
      <c r="H10" s="29">
        <f>H9-E10</f>
        <v>1188</v>
      </c>
      <c r="I10" s="30">
        <f t="shared" si="0"/>
        <v>4.8322118876040436</v>
      </c>
      <c r="J10" s="30">
        <f>J9-G10</f>
        <v>5740.667722473604</v>
      </c>
    </row>
    <row r="11" spans="1:10" ht="16.5" thickBot="1" x14ac:dyDescent="0.3">
      <c r="A11" s="31">
        <v>5</v>
      </c>
      <c r="B11" s="29">
        <v>700</v>
      </c>
      <c r="C11" s="30">
        <f>D11/B11</f>
        <v>5.0842857142857145</v>
      </c>
      <c r="D11" s="30">
        <f>3200+C1+196</f>
        <v>3559</v>
      </c>
      <c r="E11" s="29"/>
      <c r="F11" s="30"/>
      <c r="G11" s="30"/>
      <c r="H11" s="29">
        <f>H10+B11</f>
        <v>1888</v>
      </c>
      <c r="I11" s="30">
        <f t="shared" si="0"/>
        <v>4.925671463174579</v>
      </c>
      <c r="J11" s="30">
        <f>J10+D11</f>
        <v>9299.667722473605</v>
      </c>
    </row>
    <row r="12" spans="1:10" ht="16.5" thickBot="1" x14ac:dyDescent="0.3">
      <c r="A12" s="31">
        <v>6</v>
      </c>
      <c r="B12" s="29"/>
      <c r="C12" s="30"/>
      <c r="D12" s="30"/>
      <c r="E12" s="29">
        <v>1040</v>
      </c>
      <c r="F12" s="30">
        <f>I11</f>
        <v>4.925671463174579</v>
      </c>
      <c r="G12" s="30">
        <f>F12*E12</f>
        <v>5122.6983217015622</v>
      </c>
      <c r="H12" s="29">
        <f>H11-E12</f>
        <v>848</v>
      </c>
      <c r="I12" s="30">
        <f t="shared" si="0"/>
        <v>4.925671463174579</v>
      </c>
      <c r="J12" s="30">
        <f>J11-G12</f>
        <v>4176.9694007720427</v>
      </c>
    </row>
  </sheetData>
  <mergeCells count="3">
    <mergeCell ref="B4:D4"/>
    <mergeCell ref="E4:G4"/>
    <mergeCell ref="H4:J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C23" sqref="C23"/>
    </sheetView>
  </sheetViews>
  <sheetFormatPr defaultRowHeight="15" x14ac:dyDescent="0.25"/>
  <cols>
    <col min="1" max="1" width="9.42578125" customWidth="1"/>
    <col min="2" max="2" width="24.28515625" bestFit="1" customWidth="1"/>
    <col min="3" max="3" width="11.42578125" bestFit="1" customWidth="1"/>
    <col min="4" max="4" width="8.5703125" bestFit="1" customWidth="1"/>
    <col min="5" max="5" width="4.140625" customWidth="1"/>
    <col min="6" max="6" width="49.42578125" bestFit="1" customWidth="1"/>
    <col min="7" max="7" width="26.140625" bestFit="1" customWidth="1"/>
  </cols>
  <sheetData>
    <row r="1" spans="1:7" ht="15.75" thickBot="1" x14ac:dyDescent="0.3">
      <c r="A1" s="26" t="s">
        <v>11</v>
      </c>
      <c r="B1" s="25">
        <f>'1'!B2</f>
        <v>14</v>
      </c>
      <c r="C1" s="25">
        <f>'1'!C2</f>
        <v>2</v>
      </c>
      <c r="D1" s="25">
        <f>'1'!D2</f>
        <v>1995</v>
      </c>
      <c r="E1" s="1"/>
      <c r="F1" s="1"/>
    </row>
    <row r="2" spans="1:7" ht="15.75" thickBot="1" x14ac:dyDescent="0.3">
      <c r="A2" s="26" t="s">
        <v>12</v>
      </c>
      <c r="B2" s="25">
        <f>'1'!B1</f>
        <v>8925163</v>
      </c>
      <c r="C2" s="25" t="str">
        <f>RIGHT(B2,3)</f>
        <v>163</v>
      </c>
      <c r="D2" s="25"/>
      <c r="E2" s="1"/>
      <c r="F2" s="1"/>
    </row>
    <row r="3" spans="1:7" ht="15.75" thickBot="1" x14ac:dyDescent="0.3">
      <c r="A3" s="1"/>
      <c r="B3" s="1"/>
      <c r="C3" s="1"/>
      <c r="D3" s="1"/>
      <c r="E3" s="1"/>
      <c r="F3" s="1"/>
    </row>
    <row r="4" spans="1:7" ht="16.5" thickBot="1" x14ac:dyDescent="0.3">
      <c r="A4" s="1"/>
      <c r="B4" s="10" t="s">
        <v>7</v>
      </c>
      <c r="C4" s="11">
        <v>42216</v>
      </c>
      <c r="D4" s="11">
        <v>42247</v>
      </c>
      <c r="E4" s="1"/>
      <c r="F4" s="12" t="s">
        <v>15</v>
      </c>
      <c r="G4" s="3" t="s">
        <v>14</v>
      </c>
    </row>
    <row r="5" spans="1:7" ht="16.5" thickBot="1" x14ac:dyDescent="0.3">
      <c r="A5" s="1"/>
      <c r="B5" s="13" t="s">
        <v>8</v>
      </c>
      <c r="C5" s="14">
        <v>12000</v>
      </c>
      <c r="D5" s="15">
        <f>1000*C1</f>
        <v>2000</v>
      </c>
      <c r="E5" s="1"/>
      <c r="F5" s="16" t="s">
        <v>16</v>
      </c>
      <c r="G5" s="6">
        <v>70000</v>
      </c>
    </row>
    <row r="6" spans="1:7" ht="16.5" thickBot="1" x14ac:dyDescent="0.3">
      <c r="A6" s="1"/>
      <c r="B6" s="13" t="s">
        <v>9</v>
      </c>
      <c r="C6" s="14">
        <v>15000</v>
      </c>
      <c r="D6" s="15">
        <f>6000+D1</f>
        <v>7995</v>
      </c>
      <c r="E6" s="1"/>
      <c r="F6" s="16" t="s">
        <v>17</v>
      </c>
      <c r="G6" s="6">
        <v>6000</v>
      </c>
    </row>
    <row r="7" spans="1:7" ht="16.5" thickBot="1" x14ac:dyDescent="0.3">
      <c r="A7" s="1"/>
      <c r="B7" s="13" t="s">
        <v>10</v>
      </c>
      <c r="C7" s="14">
        <v>12000</v>
      </c>
      <c r="D7" s="15">
        <f>10000+C2</f>
        <v>10163</v>
      </c>
      <c r="E7" s="1"/>
      <c r="F7" s="16" t="s">
        <v>18</v>
      </c>
      <c r="G7" s="6">
        <v>37000</v>
      </c>
    </row>
    <row r="8" spans="1:7" ht="16.5" thickBot="1" x14ac:dyDescent="0.3">
      <c r="A8" s="1"/>
      <c r="B8" s="1"/>
      <c r="C8" s="1"/>
      <c r="D8" s="1"/>
      <c r="E8" s="1"/>
      <c r="F8" s="16" t="s">
        <v>19</v>
      </c>
      <c r="G8" s="6">
        <v>6000</v>
      </c>
    </row>
    <row r="9" spans="1:7" ht="16.5" thickBot="1" x14ac:dyDescent="0.3">
      <c r="A9" s="52" t="s">
        <v>13</v>
      </c>
      <c r="B9" s="52"/>
      <c r="C9" s="1"/>
      <c r="D9" s="1"/>
      <c r="E9" s="1"/>
      <c r="F9" s="16" t="s">
        <v>20</v>
      </c>
      <c r="G9" s="6">
        <v>4000</v>
      </c>
    </row>
    <row r="10" spans="1:7" ht="16.5" thickBot="1" x14ac:dyDescent="0.3">
      <c r="A10" s="1"/>
      <c r="B10" s="17" t="s">
        <v>25</v>
      </c>
      <c r="C10" s="18">
        <f>C5</f>
        <v>12000</v>
      </c>
      <c r="D10" s="1"/>
      <c r="E10" s="1"/>
      <c r="F10" s="16" t="s">
        <v>21</v>
      </c>
      <c r="G10" s="7">
        <v>0.3</v>
      </c>
    </row>
    <row r="11" spans="1:7" ht="16.5" thickBot="1" x14ac:dyDescent="0.3">
      <c r="A11" s="1"/>
      <c r="B11" s="19" t="s">
        <v>26</v>
      </c>
      <c r="C11" s="18">
        <f>G6</f>
        <v>6000</v>
      </c>
      <c r="D11" s="1"/>
      <c r="E11" s="1"/>
      <c r="F11" s="16" t="s">
        <v>22</v>
      </c>
      <c r="G11" s="6">
        <v>1400</v>
      </c>
    </row>
    <row r="12" spans="1:7" ht="16.5" thickBot="1" x14ac:dyDescent="0.3">
      <c r="A12" s="1"/>
      <c r="B12" s="19" t="s">
        <v>27</v>
      </c>
      <c r="C12" s="20">
        <f>D5</f>
        <v>2000</v>
      </c>
      <c r="D12" s="1"/>
      <c r="E12" s="1"/>
      <c r="F12" s="16" t="s">
        <v>23</v>
      </c>
      <c r="G12" s="8">
        <v>200</v>
      </c>
    </row>
    <row r="13" spans="1:7" ht="16.5" thickBot="1" x14ac:dyDescent="0.3">
      <c r="A13" s="1"/>
      <c r="B13" s="21" t="s">
        <v>28</v>
      </c>
      <c r="C13" s="22">
        <f>C10+C11-C12</f>
        <v>16000</v>
      </c>
      <c r="D13" s="1"/>
      <c r="E13" s="1"/>
      <c r="F13" s="16" t="s">
        <v>24</v>
      </c>
      <c r="G13" s="6">
        <v>2000</v>
      </c>
    </row>
    <row r="14" spans="1:7" ht="16.5" thickBot="1" x14ac:dyDescent="0.3">
      <c r="A14" s="1"/>
      <c r="B14" s="1"/>
      <c r="C14" s="1"/>
      <c r="D14" s="1"/>
      <c r="E14" s="1"/>
      <c r="F14" s="19" t="s">
        <v>39</v>
      </c>
      <c r="G14" s="9">
        <v>250000</v>
      </c>
    </row>
    <row r="15" spans="1:7" ht="15.75" thickBot="1" x14ac:dyDescent="0.3">
      <c r="A15" s="52" t="s">
        <v>29</v>
      </c>
      <c r="B15" s="52"/>
      <c r="C15" s="1"/>
      <c r="D15" s="1"/>
      <c r="E15" s="1"/>
      <c r="F15" s="1"/>
    </row>
    <row r="16" spans="1:7" ht="16.5" thickBot="1" x14ac:dyDescent="0.3">
      <c r="A16" s="1"/>
      <c r="B16" s="17" t="s">
        <v>25</v>
      </c>
      <c r="C16" s="18">
        <f>C6</f>
        <v>15000</v>
      </c>
      <c r="D16" s="1"/>
      <c r="E16" s="1"/>
      <c r="F16" s="1"/>
    </row>
    <row r="17" spans="1:6" ht="16.5" thickBot="1" x14ac:dyDescent="0.3">
      <c r="A17" s="1"/>
      <c r="B17" s="19" t="s">
        <v>30</v>
      </c>
      <c r="C17" s="18">
        <f>C13</f>
        <v>16000</v>
      </c>
      <c r="D17" s="1"/>
      <c r="E17" s="1"/>
      <c r="F17" s="1"/>
    </row>
    <row r="18" spans="1:6" ht="16.5" thickBot="1" x14ac:dyDescent="0.3">
      <c r="A18" s="1"/>
      <c r="B18" s="19" t="s">
        <v>16</v>
      </c>
      <c r="C18" s="18">
        <f>G5</f>
        <v>70000</v>
      </c>
      <c r="D18" s="1"/>
      <c r="E18" s="1"/>
      <c r="F18" s="1"/>
    </row>
    <row r="19" spans="1:6" ht="16.5" thickBot="1" x14ac:dyDescent="0.3">
      <c r="A19" s="1"/>
      <c r="B19" s="19" t="s">
        <v>31</v>
      </c>
      <c r="C19" s="18">
        <f>G7</f>
        <v>37000</v>
      </c>
      <c r="D19" s="1"/>
      <c r="E19" s="1"/>
      <c r="F19" s="1"/>
    </row>
    <row r="20" spans="1:6" ht="16.5" thickBot="1" x14ac:dyDescent="0.3">
      <c r="A20" s="1"/>
      <c r="B20" s="19" t="s">
        <v>32</v>
      </c>
      <c r="C20" s="18">
        <f>G11</f>
        <v>1400</v>
      </c>
      <c r="D20" s="1"/>
      <c r="E20" s="1"/>
      <c r="F20" s="1"/>
    </row>
    <row r="21" spans="1:6" ht="16.5" thickBot="1" x14ac:dyDescent="0.3">
      <c r="A21" s="1"/>
      <c r="B21" s="19" t="s">
        <v>33</v>
      </c>
      <c r="C21" s="18">
        <f>G13</f>
        <v>2000</v>
      </c>
      <c r="D21" s="1"/>
      <c r="E21" s="1"/>
      <c r="F21" s="1"/>
    </row>
    <row r="22" spans="1:6" ht="16.5" thickBot="1" x14ac:dyDescent="0.3">
      <c r="A22" s="1"/>
      <c r="B22" s="19" t="s">
        <v>27</v>
      </c>
      <c r="C22" s="20">
        <f>D6</f>
        <v>7995</v>
      </c>
      <c r="D22" s="1"/>
      <c r="E22" s="1"/>
      <c r="F22" s="1"/>
    </row>
    <row r="23" spans="1:6" ht="16.5" thickBot="1" x14ac:dyDescent="0.3">
      <c r="A23" s="1"/>
      <c r="B23" s="21" t="s">
        <v>28</v>
      </c>
      <c r="C23" s="22">
        <f>SUM(C16:C21)-C22</f>
        <v>133405</v>
      </c>
      <c r="D23" s="1"/>
      <c r="E23" s="1"/>
      <c r="F23" s="1"/>
    </row>
    <row r="24" spans="1:6" ht="16.5" thickBot="1" x14ac:dyDescent="0.3">
      <c r="A24" s="1"/>
      <c r="B24" s="23"/>
      <c r="C24" s="24"/>
      <c r="D24" s="1"/>
      <c r="E24" s="1"/>
      <c r="F24" s="1"/>
    </row>
    <row r="25" spans="1:6" ht="15.75" thickBot="1" x14ac:dyDescent="0.3">
      <c r="A25" s="52" t="s">
        <v>49</v>
      </c>
      <c r="B25" s="52"/>
      <c r="C25" s="1"/>
      <c r="D25" s="1"/>
      <c r="E25" s="1"/>
      <c r="F25" s="1"/>
    </row>
    <row r="26" spans="1:6" ht="16.5" thickBot="1" x14ac:dyDescent="0.3">
      <c r="A26" s="1"/>
      <c r="B26" s="17" t="s">
        <v>34</v>
      </c>
      <c r="C26" s="18">
        <f>C7</f>
        <v>12000</v>
      </c>
      <c r="D26" s="1"/>
      <c r="E26" s="1"/>
      <c r="F26" s="1"/>
    </row>
    <row r="27" spans="1:6" ht="16.5" thickBot="1" x14ac:dyDescent="0.3">
      <c r="A27" s="1"/>
      <c r="B27" s="19" t="s">
        <v>28</v>
      </c>
      <c r="C27" s="18">
        <f>C23</f>
        <v>133405</v>
      </c>
      <c r="D27" s="1"/>
      <c r="E27" s="1"/>
      <c r="F27" s="1"/>
    </row>
    <row r="28" spans="1:6" ht="16.5" thickBot="1" x14ac:dyDescent="0.3">
      <c r="A28" s="1"/>
      <c r="B28" s="19" t="s">
        <v>35</v>
      </c>
      <c r="C28" s="20">
        <f>D7</f>
        <v>10163</v>
      </c>
      <c r="D28" s="1"/>
      <c r="E28" s="1"/>
      <c r="F28" s="1"/>
    </row>
    <row r="29" spans="1:6" ht="16.5" thickBot="1" x14ac:dyDescent="0.3">
      <c r="A29" s="1"/>
      <c r="B29" s="21" t="s">
        <v>36</v>
      </c>
      <c r="C29" s="22">
        <f>C26+C27-C28</f>
        <v>135242</v>
      </c>
      <c r="D29" s="1"/>
      <c r="E29" s="1"/>
      <c r="F29" s="1"/>
    </row>
    <row r="30" spans="1:6" ht="15.75" thickBot="1" x14ac:dyDescent="0.3">
      <c r="A30" s="1"/>
      <c r="B30" s="1"/>
      <c r="C30" s="1"/>
      <c r="D30" s="1"/>
      <c r="E30" s="1"/>
      <c r="F30" s="1"/>
    </row>
    <row r="31" spans="1:6" ht="15" customHeight="1" thickBot="1" x14ac:dyDescent="0.3">
      <c r="A31" s="53" t="s">
        <v>37</v>
      </c>
      <c r="B31" s="54"/>
      <c r="C31" s="1"/>
      <c r="D31" s="1"/>
      <c r="E31" s="1"/>
      <c r="F31" s="1"/>
    </row>
    <row r="32" spans="1:6" ht="15.75" thickBot="1" x14ac:dyDescent="0.3">
      <c r="A32" s="1"/>
      <c r="B32" s="27" t="s">
        <v>38</v>
      </c>
      <c r="C32" s="20">
        <f>G14</f>
        <v>250000</v>
      </c>
      <c r="D32" s="1"/>
      <c r="E32" s="1"/>
      <c r="F32" s="1"/>
    </row>
    <row r="33" spans="1:6" ht="15.75" thickBot="1" x14ac:dyDescent="0.3">
      <c r="A33" s="1"/>
      <c r="B33" s="27" t="s">
        <v>40</v>
      </c>
      <c r="C33" s="18">
        <f>C29</f>
        <v>135242</v>
      </c>
      <c r="D33" s="1"/>
      <c r="E33" s="1"/>
      <c r="F33" s="1"/>
    </row>
    <row r="34" spans="1:6" ht="15.75" thickBot="1" x14ac:dyDescent="0.3">
      <c r="A34" s="1"/>
      <c r="B34" s="27" t="s">
        <v>41</v>
      </c>
      <c r="C34" s="18">
        <f>C32-C33</f>
        <v>114758</v>
      </c>
      <c r="D34" s="1"/>
      <c r="E34" s="1"/>
      <c r="F34" s="1"/>
    </row>
    <row r="35" spans="1:6" ht="15.75" thickBot="1" x14ac:dyDescent="0.3">
      <c r="A35" s="1"/>
      <c r="B35" s="27" t="s">
        <v>42</v>
      </c>
      <c r="C35" s="20"/>
      <c r="D35" s="1"/>
      <c r="E35" s="1"/>
      <c r="F35" s="1"/>
    </row>
    <row r="36" spans="1:6" ht="15.75" thickBot="1" x14ac:dyDescent="0.3">
      <c r="A36" s="1"/>
      <c r="B36" s="27" t="s">
        <v>43</v>
      </c>
      <c r="C36" s="18">
        <f>G8</f>
        <v>6000</v>
      </c>
      <c r="D36" s="1"/>
      <c r="E36" s="1"/>
      <c r="F36" s="1"/>
    </row>
    <row r="37" spans="1:6" ht="15.75" thickBot="1" x14ac:dyDescent="0.3">
      <c r="A37" s="1"/>
      <c r="B37" s="27" t="s">
        <v>44</v>
      </c>
      <c r="C37" s="18">
        <f>G9</f>
        <v>4000</v>
      </c>
      <c r="D37" s="1"/>
      <c r="E37" s="1"/>
      <c r="F37" s="1"/>
    </row>
    <row r="38" spans="1:6" ht="15.75" thickBot="1" x14ac:dyDescent="0.3">
      <c r="A38" s="1"/>
      <c r="B38" s="27" t="s">
        <v>45</v>
      </c>
      <c r="C38" s="20">
        <f>G12</f>
        <v>200</v>
      </c>
      <c r="D38" s="1"/>
      <c r="E38" s="1"/>
      <c r="F38" s="1"/>
    </row>
    <row r="39" spans="1:6" ht="15.75" thickBot="1" x14ac:dyDescent="0.3">
      <c r="A39" s="1"/>
      <c r="B39" s="27" t="s">
        <v>46</v>
      </c>
      <c r="C39" s="18">
        <f>C34-C36-C37-C38</f>
        <v>104558</v>
      </c>
      <c r="D39" s="1"/>
      <c r="E39" s="1"/>
      <c r="F39" s="1"/>
    </row>
    <row r="40" spans="1:6" ht="15.75" thickBot="1" x14ac:dyDescent="0.3">
      <c r="A40" s="1"/>
      <c r="B40" s="27" t="s">
        <v>47</v>
      </c>
      <c r="C40" s="20">
        <f>C39*G10</f>
        <v>31367.399999999998</v>
      </c>
      <c r="D40" s="1"/>
      <c r="E40" s="1"/>
      <c r="F40" s="1"/>
    </row>
    <row r="41" spans="1:6" ht="15.75" thickBot="1" x14ac:dyDescent="0.3">
      <c r="A41" s="1"/>
      <c r="B41" s="27" t="s">
        <v>48</v>
      </c>
      <c r="C41" s="27">
        <f>C39-C40</f>
        <v>73190.600000000006</v>
      </c>
      <c r="D41" s="1"/>
      <c r="E41" s="1"/>
      <c r="F41" s="1"/>
    </row>
  </sheetData>
  <mergeCells count="4">
    <mergeCell ref="A9:B9"/>
    <mergeCell ref="A15:B15"/>
    <mergeCell ref="A25:B25"/>
    <mergeCell ref="A31:B3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B32" sqref="B32"/>
    </sheetView>
  </sheetViews>
  <sheetFormatPr defaultRowHeight="15" x14ac:dyDescent="0.25"/>
  <cols>
    <col min="1" max="1" width="25.42578125" customWidth="1"/>
    <col min="2" max="2" width="13.7109375" customWidth="1"/>
    <col min="3" max="3" width="8.140625" bestFit="1" customWidth="1"/>
    <col min="4" max="4" width="11.5703125" customWidth="1"/>
    <col min="5" max="5" width="10.7109375" customWidth="1"/>
  </cols>
  <sheetData>
    <row r="1" spans="1:5" ht="15.75" thickBot="1" x14ac:dyDescent="0.3">
      <c r="A1" s="26" t="s">
        <v>12</v>
      </c>
      <c r="B1" s="26">
        <f>'1'!B1</f>
        <v>8925163</v>
      </c>
      <c r="C1" s="4"/>
    </row>
    <row r="2" spans="1:5" ht="15.75" thickBot="1" x14ac:dyDescent="0.3">
      <c r="A2" s="26" t="s">
        <v>11</v>
      </c>
      <c r="B2" s="26">
        <v>1</v>
      </c>
      <c r="C2" s="50">
        <v>7</v>
      </c>
      <c r="D2" s="50">
        <v>1970</v>
      </c>
    </row>
    <row r="3" spans="1:5" ht="15.75" thickBot="1" x14ac:dyDescent="0.3"/>
    <row r="4" spans="1:5" ht="15.75" thickBot="1" x14ac:dyDescent="0.3">
      <c r="A4" s="32" t="s">
        <v>51</v>
      </c>
      <c r="B4" s="41">
        <f>((IF(VALUE(RIGHT(B1,1))=0,10,VALUE(RIGHT(B1,1))))+3)/100</f>
        <v>0.06</v>
      </c>
    </row>
    <row r="5" spans="1:5" ht="15.75" thickBot="1" x14ac:dyDescent="0.3">
      <c r="A5" s="32" t="s">
        <v>52</v>
      </c>
      <c r="B5" s="42">
        <v>800</v>
      </c>
    </row>
    <row r="6" spans="1:5" ht="15.75" thickBot="1" x14ac:dyDescent="0.3">
      <c r="A6" s="32" t="s">
        <v>53</v>
      </c>
      <c r="B6" s="41">
        <f>C2/100</f>
        <v>7.0000000000000007E-2</v>
      </c>
    </row>
    <row r="7" spans="1:5" ht="15.75" thickBot="1" x14ac:dyDescent="0.3">
      <c r="A7" s="32" t="s">
        <v>54</v>
      </c>
      <c r="B7" s="42">
        <v>500</v>
      </c>
    </row>
    <row r="8" spans="1:5" ht="15.75" thickBot="1" x14ac:dyDescent="0.3">
      <c r="A8" s="32" t="s">
        <v>55</v>
      </c>
      <c r="B8" s="5">
        <f>1000*C2</f>
        <v>7000</v>
      </c>
    </row>
    <row r="9" spans="1:5" ht="15.75" thickBot="1" x14ac:dyDescent="0.3">
      <c r="A9" s="32" t="s">
        <v>56</v>
      </c>
      <c r="B9" s="5">
        <v>4</v>
      </c>
      <c r="C9" s="34"/>
      <c r="D9" s="34"/>
    </row>
    <row r="10" spans="1:5" ht="15.75" thickBot="1" x14ac:dyDescent="0.3">
      <c r="A10" s="43" t="s">
        <v>57</v>
      </c>
      <c r="B10" s="5">
        <f>5000*0.82+250</f>
        <v>4350</v>
      </c>
      <c r="C10" s="34"/>
      <c r="D10" s="34"/>
    </row>
    <row r="11" spans="1:5" ht="15.75" thickBot="1" x14ac:dyDescent="0.3">
      <c r="A11" s="35"/>
      <c r="B11" s="36"/>
      <c r="C11" s="34"/>
      <c r="D11" s="34"/>
    </row>
    <row r="12" spans="1:5" ht="15.75" thickBot="1" x14ac:dyDescent="0.3">
      <c r="A12" s="55" t="s">
        <v>58</v>
      </c>
      <c r="B12" s="55"/>
      <c r="C12" s="34"/>
      <c r="D12" s="40"/>
      <c r="E12" s="40"/>
    </row>
    <row r="13" spans="1:5" ht="15.75" thickBot="1" x14ac:dyDescent="0.3">
      <c r="A13" s="32" t="s">
        <v>59</v>
      </c>
      <c r="B13" s="5">
        <f>B9</f>
        <v>4</v>
      </c>
      <c r="C13" s="34"/>
      <c r="D13" s="38"/>
      <c r="E13" s="37"/>
    </row>
    <row r="14" spans="1:5" ht="15.75" thickBot="1" x14ac:dyDescent="0.3">
      <c r="A14" s="32" t="s">
        <v>60</v>
      </c>
      <c r="B14" s="5">
        <f>B8</f>
        <v>7000</v>
      </c>
      <c r="C14" s="34"/>
    </row>
    <row r="15" spans="1:5" ht="15.75" thickBot="1" x14ac:dyDescent="0.3">
      <c r="A15" s="32" t="s">
        <v>61</v>
      </c>
      <c r="B15" s="5">
        <f>B13/B14</f>
        <v>5.7142857142857147E-4</v>
      </c>
      <c r="C15" s="34"/>
      <c r="D15" s="38"/>
    </row>
    <row r="16" spans="1:5" ht="15.75" thickBot="1" x14ac:dyDescent="0.3">
      <c r="A16" s="32" t="s">
        <v>50</v>
      </c>
      <c r="B16" s="44">
        <f>B6</f>
        <v>7.0000000000000007E-2</v>
      </c>
      <c r="D16" s="38"/>
    </row>
    <row r="17" spans="1:4" ht="15.75" thickBot="1" x14ac:dyDescent="0.3">
      <c r="D17" s="39"/>
    </row>
    <row r="18" spans="1:4" ht="15.75" thickBot="1" x14ac:dyDescent="0.3">
      <c r="A18" s="55" t="s">
        <v>62</v>
      </c>
      <c r="B18" s="55"/>
      <c r="C18" s="40"/>
    </row>
    <row r="19" spans="1:4" ht="15.75" thickBot="1" x14ac:dyDescent="0.3">
      <c r="A19" s="32" t="s">
        <v>59</v>
      </c>
      <c r="B19" s="45">
        <f>B13/(1-B16)</f>
        <v>4.3010752688172049</v>
      </c>
      <c r="C19" s="37"/>
    </row>
    <row r="20" spans="1:4" ht="15.75" thickBot="1" x14ac:dyDescent="0.3">
      <c r="A20" s="32" t="s">
        <v>50</v>
      </c>
      <c r="B20" s="45">
        <f>B19-B13</f>
        <v>0.30107526881720492</v>
      </c>
    </row>
    <row r="21" spans="1:4" ht="15.75" thickBot="1" x14ac:dyDescent="0.3">
      <c r="A21" s="32" t="s">
        <v>63</v>
      </c>
      <c r="B21" s="42">
        <f>B20*B7</f>
        <v>150.53763440860246</v>
      </c>
    </row>
    <row r="22" spans="1:4" ht="15.75" thickBot="1" x14ac:dyDescent="0.3">
      <c r="B22" s="38"/>
    </row>
    <row r="23" spans="1:4" ht="15.75" thickBot="1" x14ac:dyDescent="0.3">
      <c r="A23" s="55" t="s">
        <v>64</v>
      </c>
      <c r="B23" s="55"/>
      <c r="C23" s="40"/>
      <c r="D23" s="40"/>
    </row>
    <row r="24" spans="1:4" ht="15.75" thickBot="1" x14ac:dyDescent="0.3">
      <c r="A24" s="32" t="s">
        <v>59</v>
      </c>
      <c r="B24" s="45">
        <f>B19/(1-B4)</f>
        <v>4.5756119881034101</v>
      </c>
    </row>
    <row r="25" spans="1:4" ht="15.75" thickBot="1" x14ac:dyDescent="0.3">
      <c r="A25" s="32" t="s">
        <v>50</v>
      </c>
      <c r="B25" s="45">
        <f>B24-B19</f>
        <v>0.27453671928620516</v>
      </c>
    </row>
    <row r="26" spans="1:4" ht="15.75" thickBot="1" x14ac:dyDescent="0.3">
      <c r="A26" s="32" t="s">
        <v>63</v>
      </c>
      <c r="B26" s="42">
        <f>B25*B5</f>
        <v>219.62937542896412</v>
      </c>
    </row>
    <row r="27" spans="1:4" ht="15.75" thickBot="1" x14ac:dyDescent="0.3"/>
    <row r="28" spans="1:4" ht="15.75" thickBot="1" x14ac:dyDescent="0.3">
      <c r="A28" s="32" t="s">
        <v>65</v>
      </c>
      <c r="B28" s="46">
        <f>B24</f>
        <v>4.5756119881034101</v>
      </c>
    </row>
    <row r="29" spans="1:4" ht="15.75" thickBot="1" x14ac:dyDescent="0.3">
      <c r="A29" s="32" t="s">
        <v>66</v>
      </c>
      <c r="B29" s="47">
        <f>B28*B10</f>
        <v>19903.912148249834</v>
      </c>
    </row>
    <row r="30" spans="1:4" ht="15.75" thickBot="1" x14ac:dyDescent="0.3">
      <c r="A30" s="32" t="s">
        <v>67</v>
      </c>
      <c r="B30" s="47">
        <f>B29-B21-B26</f>
        <v>19533.745138412265</v>
      </c>
    </row>
    <row r="31" spans="1:4" ht="15.75" thickBot="1" x14ac:dyDescent="0.3">
      <c r="A31" s="48" t="s">
        <v>68</v>
      </c>
      <c r="B31" s="49">
        <f>B30/B14</f>
        <v>2.7905350197731806</v>
      </c>
    </row>
  </sheetData>
  <mergeCells count="3">
    <mergeCell ref="A12:B12"/>
    <mergeCell ref="A18:B18"/>
    <mergeCell ref="A23:B2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18" sqref="B18"/>
    </sheetView>
  </sheetViews>
  <sheetFormatPr defaultRowHeight="15" x14ac:dyDescent="0.25"/>
  <sheetData>
    <row r="1" spans="1:4" x14ac:dyDescent="0.25">
      <c r="A1">
        <v>10</v>
      </c>
      <c r="B1">
        <v>3</v>
      </c>
      <c r="C1">
        <f>A1/B1</f>
        <v>3.3333333333333335</v>
      </c>
    </row>
    <row r="3" spans="1:4" x14ac:dyDescent="0.25">
      <c r="A3">
        <v>1</v>
      </c>
      <c r="B3">
        <v>2</v>
      </c>
      <c r="C3">
        <v>3</v>
      </c>
    </row>
    <row r="4" spans="1:4" x14ac:dyDescent="0.25">
      <c r="A4">
        <v>0.4</v>
      </c>
      <c r="B4">
        <v>0.75</v>
      </c>
      <c r="C4">
        <v>0.3</v>
      </c>
      <c r="D4">
        <f>SUM(A4:C4)*C1</f>
        <v>4.833333333333333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Thaianna Alves</dc:creator>
  <cp:lastModifiedBy>c</cp:lastModifiedBy>
  <dcterms:created xsi:type="dcterms:W3CDTF">2015-08-28T16:51:12Z</dcterms:created>
  <dcterms:modified xsi:type="dcterms:W3CDTF">2015-09-03T12:29:17Z</dcterms:modified>
</cp:coreProperties>
</file>