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2"/>
  </bookViews>
  <sheets>
    <sheet name="dados" sheetId="1" r:id="rId1"/>
    <sheet name="mmq" sheetId="2" r:id="rId2"/>
    <sheet name="resultados" sheetId="3" r:id="rId3"/>
  </sheets>
  <definedNames>
    <definedName name="dperiodo">mmq!$I$17</definedName>
    <definedName name="dre">dados!$B$28</definedName>
    <definedName name="dri">dados!$B$30</definedName>
    <definedName name="g">dados!$B$32</definedName>
    <definedName name="massa">dados!$B$25</definedName>
    <definedName name="periodo">mmq!$G$17</definedName>
    <definedName name="re">dados!$A$28</definedName>
    <definedName name="ri">dados!$A$30</definedName>
  </definedNames>
  <calcPr calcId="125725"/>
</workbook>
</file>

<file path=xl/calcChain.xml><?xml version="1.0" encoding="utf-8"?>
<calcChain xmlns="http://schemas.openxmlformats.org/spreadsheetml/2006/main">
  <c r="C3" i="3"/>
  <c r="B3"/>
  <c r="B30" i="1"/>
  <c r="A30"/>
  <c r="B28"/>
  <c r="A28"/>
  <c r="F2" i="2"/>
  <c r="C3"/>
  <c r="C5" s="1"/>
  <c r="C1"/>
  <c r="D1"/>
  <c r="E1"/>
  <c r="F1"/>
  <c r="B1"/>
  <c r="F22" i="1"/>
  <c r="C23"/>
  <c r="C19"/>
  <c r="D19"/>
  <c r="E19"/>
  <c r="F19"/>
  <c r="B19"/>
  <c r="D18"/>
  <c r="E18"/>
  <c r="F18"/>
  <c r="F20" s="1"/>
  <c r="C18"/>
  <c r="C20" s="1"/>
  <c r="B18"/>
  <c r="F17"/>
  <c r="D17"/>
  <c r="D2" i="2" s="1"/>
  <c r="E17" i="1"/>
  <c r="E2" i="2" s="1"/>
  <c r="C17" i="1"/>
  <c r="C2" i="2" s="1"/>
  <c r="B17" i="1"/>
  <c r="B2" i="2" s="1"/>
  <c r="D3" i="3" l="1"/>
  <c r="F3" i="2"/>
  <c r="F5" s="1"/>
  <c r="F6" s="1"/>
  <c r="F9" s="1"/>
  <c r="F23" i="1"/>
  <c r="B20"/>
  <c r="D20"/>
  <c r="E20"/>
  <c r="B22"/>
  <c r="C22"/>
  <c r="D22"/>
  <c r="E22"/>
  <c r="C6" i="2"/>
  <c r="C9" s="1"/>
  <c r="C8"/>
  <c r="C7"/>
  <c r="F8" l="1"/>
  <c r="F7"/>
  <c r="E3"/>
  <c r="E5" s="1"/>
  <c r="E23" i="1"/>
  <c r="B3" i="2"/>
  <c r="B5" s="1"/>
  <c r="B23" i="1"/>
  <c r="D3" i="2"/>
  <c r="D5" s="1"/>
  <c r="D23" i="1"/>
  <c r="B7" i="2" l="1"/>
  <c r="G5"/>
  <c r="B11" s="1"/>
  <c r="B6"/>
  <c r="B8"/>
  <c r="G8" s="1"/>
  <c r="B16" s="1"/>
  <c r="D6"/>
  <c r="D9" s="1"/>
  <c r="D8"/>
  <c r="D7"/>
  <c r="E8"/>
  <c r="E6"/>
  <c r="E9" s="1"/>
  <c r="E7"/>
  <c r="B9" l="1"/>
  <c r="G9" s="1"/>
  <c r="B17" s="1"/>
  <c r="G6"/>
  <c r="G7"/>
  <c r="C12" s="1"/>
  <c r="C11" l="1"/>
  <c r="B12"/>
  <c r="B14" l="1"/>
  <c r="F12" s="1"/>
  <c r="G12" l="1"/>
  <c r="I17" s="1"/>
  <c r="F11"/>
  <c r="J12" s="1"/>
  <c r="G11"/>
  <c r="K12" l="1"/>
  <c r="K11"/>
  <c r="G16"/>
  <c r="I16"/>
  <c r="J11"/>
  <c r="G17"/>
  <c r="B2" i="3" s="1"/>
  <c r="C2" l="1"/>
  <c r="B4"/>
  <c r="D2" l="1"/>
  <c r="C4"/>
</calcChain>
</file>

<file path=xl/sharedStrings.xml><?xml version="1.0" encoding="utf-8"?>
<sst xmlns="http://schemas.openxmlformats.org/spreadsheetml/2006/main" count="57" uniqueCount="54">
  <si>
    <t>Pendulo Fisico - 7/03/2014</t>
  </si>
  <si>
    <t>n</t>
  </si>
  <si>
    <t>oscilacoes</t>
  </si>
  <si>
    <t>s</t>
  </si>
  <si>
    <t xml:space="preserve"> </t>
  </si>
  <si>
    <t>média</t>
  </si>
  <si>
    <t>desvio pad</t>
  </si>
  <si>
    <t>núm. Dados</t>
  </si>
  <si>
    <t>desv. Media</t>
  </si>
  <si>
    <t>período</t>
  </si>
  <si>
    <t>desv. Per</t>
  </si>
  <si>
    <t>t</t>
  </si>
  <si>
    <t>sigma</t>
  </si>
  <si>
    <t>1/s^2</t>
  </si>
  <si>
    <t>n/s^2</t>
  </si>
  <si>
    <t>n^2/s^2</t>
  </si>
  <si>
    <t>t/s^2</t>
  </si>
  <si>
    <t>t n/s^2</t>
  </si>
  <si>
    <t>M=</t>
  </si>
  <si>
    <t>soma</t>
  </si>
  <si>
    <t>i=1</t>
  </si>
  <si>
    <t>i=2</t>
  </si>
  <si>
    <t>i=3</t>
  </si>
  <si>
    <t>i=4</t>
  </si>
  <si>
    <t>i=5</t>
  </si>
  <si>
    <t>inv(M)=</t>
  </si>
  <si>
    <t>det(M)=</t>
  </si>
  <si>
    <t>M.inv(M)</t>
  </si>
  <si>
    <t>D=</t>
  </si>
  <si>
    <t>a=</t>
  </si>
  <si>
    <t>delta</t>
  </si>
  <si>
    <t>T</t>
  </si>
  <si>
    <t>= inv(M)*D=</t>
  </si>
  <si>
    <t>+-</t>
  </si>
  <si>
    <t>massa</t>
  </si>
  <si>
    <t>gramas</t>
  </si>
  <si>
    <t>de</t>
  </si>
  <si>
    <t>d de</t>
  </si>
  <si>
    <t>mm</t>
  </si>
  <si>
    <t>di</t>
  </si>
  <si>
    <t>d di</t>
  </si>
  <si>
    <t>grav</t>
  </si>
  <si>
    <t>m/s^2</t>
  </si>
  <si>
    <t>re</t>
  </si>
  <si>
    <t>ri</t>
  </si>
  <si>
    <t>d re</t>
  </si>
  <si>
    <t>d ri</t>
  </si>
  <si>
    <t>metodo</t>
  </si>
  <si>
    <t>I/M</t>
  </si>
  <si>
    <t>d(I/M)</t>
  </si>
  <si>
    <t>dinamico</t>
  </si>
  <si>
    <t>estatico</t>
  </si>
  <si>
    <t>diferenca</t>
  </si>
  <si>
    <t>inc.relativa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</si>
</sst>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8" formatCode="0.000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/>
    <xf numFmtId="0" fontId="0" fillId="0" borderId="0" xfId="0" applyAlignment="1">
      <alignment horizontal="center"/>
    </xf>
    <xf numFmtId="1" fontId="0" fillId="2" borderId="1" xfId="0" applyNumberFormat="1" applyFill="1" applyBorder="1"/>
    <xf numFmtId="1" fontId="0" fillId="2" borderId="3" xfId="0" applyNumberFormat="1" applyFill="1" applyBorder="1"/>
    <xf numFmtId="0" fontId="0" fillId="0" borderId="2" xfId="0" applyBorder="1"/>
    <xf numFmtId="1" fontId="0" fillId="0" borderId="2" xfId="0" applyNumberFormat="1" applyBorder="1"/>
    <xf numFmtId="0" fontId="0" fillId="3" borderId="1" xfId="0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3" xfId="0" applyFill="1" applyBorder="1"/>
    <xf numFmtId="0" fontId="0" fillId="4" borderId="1" xfId="0" applyFill="1" applyBorder="1"/>
    <xf numFmtId="0" fontId="0" fillId="4" borderId="3" xfId="0" applyFill="1" applyBorder="1"/>
    <xf numFmtId="164" fontId="0" fillId="4" borderId="0" xfId="0" applyNumberFormat="1" applyFill="1"/>
    <xf numFmtId="2" fontId="0" fillId="4" borderId="0" xfId="0" applyNumberFormat="1" applyFill="1"/>
    <xf numFmtId="164" fontId="0" fillId="0" borderId="2" xfId="0" applyNumberFormat="1" applyBorder="1"/>
    <xf numFmtId="2" fontId="0" fillId="0" borderId="2" xfId="0" applyNumberFormat="1" applyBorder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opLeftCell="A22" zoomScale="205" zoomScaleNormal="205" workbookViewId="0">
      <selection activeCell="B30" sqref="B30"/>
    </sheetView>
  </sheetViews>
  <sheetFormatPr defaultRowHeight="15"/>
  <sheetData>
    <row r="1" spans="1:7">
      <c r="B1" t="s">
        <v>0</v>
      </c>
    </row>
    <row r="2" spans="1:7">
      <c r="A2" s="1" t="s">
        <v>1</v>
      </c>
      <c r="B2" s="1">
        <v>2</v>
      </c>
      <c r="C2" s="1">
        <v>5</v>
      </c>
      <c r="D2" s="1">
        <v>10</v>
      </c>
      <c r="E2" s="1">
        <v>15</v>
      </c>
      <c r="F2" s="1">
        <v>20</v>
      </c>
      <c r="G2" t="s">
        <v>2</v>
      </c>
    </row>
    <row r="3" spans="1:7">
      <c r="B3" s="2">
        <v>1.63</v>
      </c>
      <c r="C3" s="2">
        <v>3.28</v>
      </c>
      <c r="D3" s="2">
        <v>6.54</v>
      </c>
      <c r="E3" s="2">
        <v>9.7799999999999994</v>
      </c>
      <c r="F3" s="2">
        <v>13.03</v>
      </c>
      <c r="G3" t="s">
        <v>3</v>
      </c>
    </row>
    <row r="4" spans="1:7">
      <c r="B4" s="2">
        <v>1.43</v>
      </c>
      <c r="C4" s="2">
        <v>3.04</v>
      </c>
      <c r="D4" s="2">
        <v>6.32</v>
      </c>
      <c r="E4" s="2">
        <v>9.5</v>
      </c>
      <c r="F4" s="2">
        <v>13.04</v>
      </c>
    </row>
    <row r="5" spans="1:7" hidden="1">
      <c r="B5" s="2">
        <v>1.25</v>
      </c>
      <c r="C5" s="2">
        <v>3.19</v>
      </c>
      <c r="D5" s="2">
        <v>6.4</v>
      </c>
      <c r="E5" s="2">
        <v>9.6300000000000008</v>
      </c>
      <c r="F5" s="2">
        <v>12.68</v>
      </c>
    </row>
    <row r="6" spans="1:7" hidden="1">
      <c r="B6" s="2">
        <v>1.25</v>
      </c>
      <c r="C6" s="2">
        <v>3.25</v>
      </c>
      <c r="D6" s="2">
        <v>6.44</v>
      </c>
      <c r="E6" s="2">
        <v>9.65</v>
      </c>
      <c r="F6" s="2">
        <v>12.97</v>
      </c>
    </row>
    <row r="7" spans="1:7" hidden="1">
      <c r="B7" s="2">
        <v>1.35</v>
      </c>
      <c r="C7" s="2">
        <v>3.22</v>
      </c>
      <c r="D7" s="2">
        <v>6.38</v>
      </c>
      <c r="E7" s="2">
        <v>9.59</v>
      </c>
      <c r="F7" s="2">
        <v>12.54</v>
      </c>
    </row>
    <row r="8" spans="1:7" hidden="1">
      <c r="B8" s="2">
        <v>1.31</v>
      </c>
      <c r="C8" s="2">
        <v>3.28</v>
      </c>
      <c r="D8" s="2">
        <v>6.5</v>
      </c>
      <c r="E8" s="2">
        <v>9.6</v>
      </c>
      <c r="F8" s="2">
        <v>12.85</v>
      </c>
    </row>
    <row r="9" spans="1:7" hidden="1">
      <c r="B9" s="2">
        <v>1.1599999999999999</v>
      </c>
      <c r="C9" s="2">
        <v>3.12</v>
      </c>
      <c r="D9" s="2">
        <v>6.41</v>
      </c>
      <c r="E9" s="2">
        <v>9.56</v>
      </c>
      <c r="F9" s="2">
        <v>12.85</v>
      </c>
    </row>
    <row r="10" spans="1:7" hidden="1">
      <c r="B10" s="2">
        <v>1.44</v>
      </c>
      <c r="C10" s="2">
        <v>3.22</v>
      </c>
      <c r="D10" s="2">
        <v>6.47</v>
      </c>
      <c r="E10" s="2">
        <v>9.6199999999999992</v>
      </c>
      <c r="F10" s="2">
        <v>12.81</v>
      </c>
    </row>
    <row r="11" spans="1:7" hidden="1">
      <c r="B11" s="2">
        <v>1.07</v>
      </c>
      <c r="C11" s="2">
        <v>3.25</v>
      </c>
      <c r="D11" s="2">
        <v>6.47</v>
      </c>
      <c r="E11" s="2">
        <v>9.66</v>
      </c>
      <c r="F11" s="2">
        <v>12.84</v>
      </c>
    </row>
    <row r="12" spans="1:7" hidden="1">
      <c r="B12" s="2">
        <v>1.29</v>
      </c>
      <c r="C12" s="2">
        <v>3.13</v>
      </c>
      <c r="D12" s="2">
        <v>6.38</v>
      </c>
      <c r="E12" s="2">
        <v>9.6199999999999992</v>
      </c>
      <c r="F12" s="2">
        <v>12.75</v>
      </c>
    </row>
    <row r="13" spans="1:7">
      <c r="B13" s="2">
        <v>1.22</v>
      </c>
      <c r="C13" s="2">
        <v>3.29</v>
      </c>
      <c r="D13" s="2">
        <v>6.53</v>
      </c>
      <c r="E13" s="2">
        <v>9.6300000000000008</v>
      </c>
      <c r="F13" s="2">
        <v>12.94</v>
      </c>
    </row>
    <row r="14" spans="1:7">
      <c r="B14" s="2" t="s">
        <v>4</v>
      </c>
      <c r="C14" s="2">
        <v>3.19</v>
      </c>
      <c r="D14" s="2"/>
      <c r="E14" s="2">
        <v>9.66</v>
      </c>
      <c r="F14" s="2"/>
    </row>
    <row r="15" spans="1:7">
      <c r="B15" s="2"/>
      <c r="C15" s="2"/>
      <c r="D15" s="2"/>
      <c r="E15" s="2">
        <v>9.6199999999999992</v>
      </c>
      <c r="F15" s="2"/>
    </row>
    <row r="16" spans="1:7">
      <c r="B16" s="2"/>
      <c r="C16" s="2"/>
      <c r="D16" s="2"/>
      <c r="E16" s="2">
        <v>9.6300000000000008</v>
      </c>
      <c r="F16" s="2"/>
    </row>
    <row r="17" spans="1:6">
      <c r="A17" t="s">
        <v>5</v>
      </c>
      <c r="B17" s="2">
        <f>AVERAGE(B3:B16)</f>
        <v>1.3090909090909091</v>
      </c>
      <c r="C17" s="4">
        <f>AVERAGE(C3:C16)</f>
        <v>3.2050000000000001</v>
      </c>
      <c r="D17" s="4">
        <f t="shared" ref="D17:F17" si="0">AVERAGE(D3:D16)</f>
        <v>6.4399999999999986</v>
      </c>
      <c r="E17" s="4">
        <f t="shared" si="0"/>
        <v>9.625</v>
      </c>
      <c r="F17" s="2">
        <f>AVERAGE(F3:F16)</f>
        <v>12.845454545454544</v>
      </c>
    </row>
    <row r="18" spans="1:6">
      <c r="A18" t="s">
        <v>6</v>
      </c>
      <c r="B18" s="2">
        <f>STDEV(B3:B16)</f>
        <v>0.15201674548907737</v>
      </c>
      <c r="C18" s="2">
        <f>STDEV(C3:C16)</f>
        <v>7.5978465848728582E-2</v>
      </c>
      <c r="D18" s="2">
        <f t="shared" ref="D18:F18" si="1">STDEV(D3:D16)</f>
        <v>6.8992753242641314E-2</v>
      </c>
      <c r="E18" s="2">
        <f t="shared" si="1"/>
        <v>6.1362729856033991E-2</v>
      </c>
      <c r="F18" s="2">
        <f t="shared" si="1"/>
        <v>0.15082199019817363</v>
      </c>
    </row>
    <row r="19" spans="1:6">
      <c r="A19" t="s">
        <v>7</v>
      </c>
      <c r="B19">
        <f>COUNT(B3:B16)</f>
        <v>11</v>
      </c>
      <c r="C19">
        <f t="shared" ref="C19:F19" si="2">COUNT(C3:C16)</f>
        <v>12</v>
      </c>
      <c r="D19">
        <f t="shared" si="2"/>
        <v>11</v>
      </c>
      <c r="E19">
        <f t="shared" si="2"/>
        <v>14</v>
      </c>
      <c r="F19">
        <f t="shared" si="2"/>
        <v>11</v>
      </c>
    </row>
    <row r="20" spans="1:6">
      <c r="A20" t="s">
        <v>8</v>
      </c>
      <c r="B20" s="2">
        <f>B18/SQRT(B19)</f>
        <v>4.5834773330747404E-2</v>
      </c>
      <c r="C20" s="4">
        <f t="shared" ref="C20:F20" si="3">C18/SQRT(C19)</f>
        <v>2.1933093855189118E-2</v>
      </c>
      <c r="D20" s="4">
        <f t="shared" si="3"/>
        <v>2.0802097796310644E-2</v>
      </c>
      <c r="E20" s="4">
        <f t="shared" si="3"/>
        <v>1.6399879388460246E-2</v>
      </c>
      <c r="F20" s="2">
        <f t="shared" si="3"/>
        <v>4.5474541056545616E-2</v>
      </c>
    </row>
    <row r="22" spans="1:6">
      <c r="A22" t="s">
        <v>9</v>
      </c>
      <c r="B22" s="4">
        <f>B17/B2</f>
        <v>0.65454545454545454</v>
      </c>
      <c r="C22" s="4">
        <f t="shared" ref="C22:F22" si="4">C17/C2</f>
        <v>0.64100000000000001</v>
      </c>
      <c r="D22" s="3">
        <f t="shared" si="4"/>
        <v>0.64399999999999991</v>
      </c>
      <c r="E22" s="3">
        <f t="shared" si="4"/>
        <v>0.64166666666666672</v>
      </c>
      <c r="F22" s="3">
        <f t="shared" si="4"/>
        <v>0.64227272727272722</v>
      </c>
    </row>
    <row r="23" spans="1:6">
      <c r="A23" t="s">
        <v>10</v>
      </c>
      <c r="B23" s="4">
        <f>B20/B2</f>
        <v>2.2917386665373702E-2</v>
      </c>
      <c r="C23" s="4">
        <f t="shared" ref="C23:F23" si="5">C20/C2</f>
        <v>4.386618771037824E-3</v>
      </c>
      <c r="D23" s="3">
        <f t="shared" si="5"/>
        <v>2.0802097796310645E-3</v>
      </c>
      <c r="E23" s="3">
        <f t="shared" si="5"/>
        <v>1.0933252925640164E-3</v>
      </c>
      <c r="F23" s="3">
        <f t="shared" si="5"/>
        <v>2.2737270528272809E-3</v>
      </c>
    </row>
    <row r="25" spans="1:6">
      <c r="A25" t="s">
        <v>34</v>
      </c>
      <c r="B25" s="5">
        <v>2166</v>
      </c>
      <c r="C25">
        <v>1E-3</v>
      </c>
      <c r="D25" t="s">
        <v>35</v>
      </c>
    </row>
    <row r="27" spans="1:6">
      <c r="A27" t="s">
        <v>43</v>
      </c>
      <c r="B27" t="s">
        <v>45</v>
      </c>
      <c r="D27" t="s">
        <v>36</v>
      </c>
      <c r="E27" t="s">
        <v>37</v>
      </c>
    </row>
    <row r="28" spans="1:6">
      <c r="A28">
        <f>D28/2</f>
        <v>59.825000000000003</v>
      </c>
      <c r="B28">
        <f>E28/2</f>
        <v>2.5000000000000001E-2</v>
      </c>
      <c r="D28">
        <v>119.65</v>
      </c>
      <c r="E28">
        <v>0.05</v>
      </c>
      <c r="F28" t="s">
        <v>38</v>
      </c>
    </row>
    <row r="29" spans="1:6">
      <c r="A29" t="s">
        <v>44</v>
      </c>
      <c r="B29" t="s">
        <v>46</v>
      </c>
      <c r="D29" t="s">
        <v>39</v>
      </c>
      <c r="E29" t="s">
        <v>40</v>
      </c>
    </row>
    <row r="30" spans="1:6">
      <c r="A30">
        <f>D30/2</f>
        <v>32.325000000000003</v>
      </c>
      <c r="B30">
        <f>E30/2</f>
        <v>2.5000000000000001E-2</v>
      </c>
      <c r="D30">
        <v>64.650000000000006</v>
      </c>
      <c r="E30">
        <v>0.05</v>
      </c>
      <c r="F30" t="s">
        <v>38</v>
      </c>
    </row>
    <row r="32" spans="1:6">
      <c r="A32" t="s">
        <v>41</v>
      </c>
      <c r="B32">
        <v>9.7799999999999994</v>
      </c>
      <c r="C32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opLeftCell="A4" zoomScale="175" zoomScaleNormal="175" workbookViewId="0">
      <selection activeCell="G18" sqref="G18"/>
    </sheetView>
  </sheetViews>
  <sheetFormatPr defaultRowHeight="15"/>
  <cols>
    <col min="2" max="2" width="11.5703125" bestFit="1" customWidth="1"/>
    <col min="6" max="7" width="13.28515625" bestFit="1" customWidth="1"/>
  </cols>
  <sheetData>
    <row r="1" spans="1:11">
      <c r="A1" t="s">
        <v>1</v>
      </c>
      <c r="B1">
        <f>dados!B2</f>
        <v>2</v>
      </c>
      <c r="C1">
        <f>dados!C2</f>
        <v>5</v>
      </c>
      <c r="D1">
        <f>dados!D2</f>
        <v>10</v>
      </c>
      <c r="E1">
        <f>dados!E2</f>
        <v>15</v>
      </c>
      <c r="F1">
        <f>dados!F2</f>
        <v>20</v>
      </c>
    </row>
    <row r="2" spans="1:11">
      <c r="A2" t="s">
        <v>11</v>
      </c>
      <c r="B2" s="2">
        <f>dados!B17</f>
        <v>1.3090909090909091</v>
      </c>
      <c r="C2" s="2">
        <f>dados!C17</f>
        <v>3.2050000000000001</v>
      </c>
      <c r="D2" s="2">
        <f>dados!D17</f>
        <v>6.4399999999999986</v>
      </c>
      <c r="E2" s="2">
        <f>dados!E17</f>
        <v>9.625</v>
      </c>
      <c r="F2" s="2">
        <f>dados!F17</f>
        <v>12.845454545454544</v>
      </c>
    </row>
    <row r="3" spans="1:11">
      <c r="A3" t="s">
        <v>12</v>
      </c>
      <c r="B3" s="2">
        <f>dados!B20</f>
        <v>4.5834773330747404E-2</v>
      </c>
      <c r="C3" s="2">
        <f>dados!C20</f>
        <v>2.1933093855189118E-2</v>
      </c>
      <c r="D3" s="2">
        <f>dados!D20</f>
        <v>2.0802097796310644E-2</v>
      </c>
      <c r="E3" s="2">
        <f>dados!E20</f>
        <v>1.6399879388460246E-2</v>
      </c>
      <c r="F3" s="2">
        <f>dados!F20</f>
        <v>4.5474541056545616E-2</v>
      </c>
    </row>
    <row r="4" spans="1:11"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t="s">
        <v>19</v>
      </c>
    </row>
    <row r="5" spans="1:11">
      <c r="A5" t="s">
        <v>13</v>
      </c>
      <c r="B5" s="5">
        <f>1/B3^2</f>
        <v>476.00314712824508</v>
      </c>
      <c r="C5" s="5">
        <f t="shared" ref="C5:F5" si="0">1/C3^2</f>
        <v>2078.7401574806236</v>
      </c>
      <c r="D5" s="5">
        <f t="shared" si="0"/>
        <v>2310.9243697479019</v>
      </c>
      <c r="E5" s="5">
        <f t="shared" si="0"/>
        <v>3718.0796731358632</v>
      </c>
      <c r="F5" s="5">
        <f t="shared" si="0"/>
        <v>483.5744544786703</v>
      </c>
      <c r="G5" s="5">
        <f>SUM(B5:F5)</f>
        <v>9067.321801971304</v>
      </c>
    </row>
    <row r="6" spans="1:11">
      <c r="A6" t="s">
        <v>14</v>
      </c>
      <c r="B6" s="5">
        <f>B1*B5</f>
        <v>952.00629425649015</v>
      </c>
      <c r="C6" s="5">
        <f t="shared" ref="C6:F6" si="1">C1*C5</f>
        <v>10393.700787403119</v>
      </c>
      <c r="D6" s="5">
        <f t="shared" si="1"/>
        <v>23109.243697479018</v>
      </c>
      <c r="E6" s="5">
        <f t="shared" si="1"/>
        <v>55771.195097037948</v>
      </c>
      <c r="F6" s="5">
        <f t="shared" si="1"/>
        <v>9671.4890895734061</v>
      </c>
      <c r="G6" s="5">
        <f t="shared" ref="G6:G9" si="2">SUM(B6:F6)</f>
        <v>99897.634965749981</v>
      </c>
    </row>
    <row r="7" spans="1:11">
      <c r="A7" t="s">
        <v>15</v>
      </c>
      <c r="B7" s="5">
        <f>B1^2*B5</f>
        <v>1904.0125885129803</v>
      </c>
      <c r="C7" s="5">
        <f t="shared" ref="C7:F7" si="3">C1^2*C5</f>
        <v>51968.503937015586</v>
      </c>
      <c r="D7" s="5">
        <f t="shared" si="3"/>
        <v>231092.43697479018</v>
      </c>
      <c r="E7" s="5">
        <f t="shared" si="3"/>
        <v>836567.92645556922</v>
      </c>
      <c r="F7" s="5">
        <f t="shared" si="3"/>
        <v>193429.78179146812</v>
      </c>
      <c r="G7" s="5">
        <f t="shared" si="2"/>
        <v>1314962.6617473562</v>
      </c>
    </row>
    <row r="8" spans="1:11">
      <c r="A8" t="s">
        <v>16</v>
      </c>
      <c r="B8" s="5">
        <f>B2*B5</f>
        <v>623.13139260424805</v>
      </c>
      <c r="C8" s="5">
        <f t="shared" ref="C8:F8" si="4">C2*C5</f>
        <v>6662.3622047253984</v>
      </c>
      <c r="D8" s="5">
        <f t="shared" si="4"/>
        <v>14882.352941176485</v>
      </c>
      <c r="E8" s="5">
        <f t="shared" si="4"/>
        <v>35786.516853932684</v>
      </c>
      <c r="F8" s="5">
        <f t="shared" si="4"/>
        <v>6211.7336743487367</v>
      </c>
      <c r="G8" s="5">
        <f t="shared" si="2"/>
        <v>64166.097066787552</v>
      </c>
    </row>
    <row r="9" spans="1:11">
      <c r="A9" t="s">
        <v>17</v>
      </c>
      <c r="B9" s="5">
        <f>B2*B6</f>
        <v>1246.2627852084961</v>
      </c>
      <c r="C9" s="5">
        <f t="shared" ref="C9:F9" si="5">C2*C6</f>
        <v>33311.811023626993</v>
      </c>
      <c r="D9" s="5">
        <f t="shared" si="5"/>
        <v>148823.52941176484</v>
      </c>
      <c r="E9" s="5">
        <f t="shared" si="5"/>
        <v>536797.75280899019</v>
      </c>
      <c r="F9" s="5">
        <f t="shared" si="5"/>
        <v>124234.67348697473</v>
      </c>
      <c r="G9" s="5">
        <f t="shared" si="2"/>
        <v>844414.02951656538</v>
      </c>
    </row>
    <row r="11" spans="1:11">
      <c r="A11" t="s">
        <v>18</v>
      </c>
      <c r="B11" s="9">
        <f>G5</f>
        <v>9067.321801971304</v>
      </c>
      <c r="C11" s="10">
        <f>G6</f>
        <v>99897.634965749981</v>
      </c>
      <c r="E11" t="s">
        <v>25</v>
      </c>
      <c r="F11" s="17">
        <f>C12/B14</f>
        <v>6.7654218301733742E-4</v>
      </c>
      <c r="G11" s="16">
        <f>-C11/B14</f>
        <v>-5.1396869283108732E-5</v>
      </c>
      <c r="I11" t="s">
        <v>27</v>
      </c>
      <c r="J11">
        <f>B11*F11+C11*F12</f>
        <v>1</v>
      </c>
      <c r="K11">
        <f>B11*G11+C11*G12</f>
        <v>0</v>
      </c>
    </row>
    <row r="12" spans="1:11">
      <c r="B12" s="6">
        <f>G6</f>
        <v>99897.634965749981</v>
      </c>
      <c r="C12" s="7">
        <f>G7</f>
        <v>1314962.6617473562</v>
      </c>
      <c r="F12" s="13">
        <f>-B12/B14</f>
        <v>-5.1396869283108732E-5</v>
      </c>
      <c r="G12" s="18">
        <f>B11/B14</f>
        <v>4.665094960091704E-6</v>
      </c>
      <c r="J12">
        <f>B12*F11+C12*F12</f>
        <v>0</v>
      </c>
      <c r="K12">
        <f>B12*G11+C12*G12</f>
        <v>0.99999999999999911</v>
      </c>
    </row>
    <row r="14" spans="1:11">
      <c r="A14" t="s">
        <v>26</v>
      </c>
      <c r="B14">
        <f>B11*C12-C11*B12</f>
        <v>1943652139.8897877</v>
      </c>
    </row>
    <row r="16" spans="1:11">
      <c r="A16" t="s">
        <v>28</v>
      </c>
      <c r="B16" s="12">
        <f>G8</f>
        <v>64166.097066787552</v>
      </c>
      <c r="D16" t="s">
        <v>29</v>
      </c>
      <c r="E16" s="11" t="s">
        <v>30</v>
      </c>
      <c r="F16" s="14" t="s">
        <v>32</v>
      </c>
      <c r="G16" s="22">
        <f>F11*B16+G11*B17</f>
        <v>1.0833889380791106E-2</v>
      </c>
      <c r="H16" s="15" t="s">
        <v>33</v>
      </c>
      <c r="I16" s="20">
        <f>SQRT(F11)</f>
        <v>2.6010424506673041E-2</v>
      </c>
    </row>
    <row r="17" spans="2:9">
      <c r="B17" s="12">
        <f>G9</f>
        <v>844414.02951656538</v>
      </c>
      <c r="E17" s="11" t="s">
        <v>31</v>
      </c>
      <c r="G17" s="21">
        <f>F12*B16+G12*B17</f>
        <v>0.64133512997951003</v>
      </c>
      <c r="H17" s="15" t="s">
        <v>33</v>
      </c>
      <c r="I17" s="19">
        <f>SQRT(G12)</f>
        <v>2.1598830894499137E-3</v>
      </c>
    </row>
  </sheetData>
  <pageMargins left="0.511811024" right="0.511811024" top="0.78740157499999996" bottom="0.78740157499999996" header="0.31496062000000002" footer="0.31496062000000002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220" zoomScaleNormal="220" workbookViewId="0">
      <selection activeCell="D2" sqref="D2"/>
    </sheetView>
  </sheetViews>
  <sheetFormatPr defaultRowHeight="15"/>
  <cols>
    <col min="2" max="3" width="12.28515625" bestFit="1" customWidth="1"/>
  </cols>
  <sheetData>
    <row r="1" spans="1:5">
      <c r="A1" t="s">
        <v>47</v>
      </c>
      <c r="B1" t="s">
        <v>48</v>
      </c>
      <c r="C1" t="s">
        <v>49</v>
      </c>
      <c r="D1" t="s">
        <v>53</v>
      </c>
    </row>
    <row r="2" spans="1:5">
      <c r="A2" t="s">
        <v>50</v>
      </c>
      <c r="B2" s="23">
        <f>periodo^2*g*ri*0.001/(4*PI()^2)</f>
        <v>3.293727841595674E-3</v>
      </c>
      <c r="C2" s="23">
        <f>B2*SQRT((2*dperiodo/periodo)^2+(dre/re)^2)</f>
        <v>2.2227834148696014E-5</v>
      </c>
      <c r="D2">
        <f>C2/B2</f>
        <v>6.7485339462435836E-3</v>
      </c>
    </row>
    <row r="3" spans="1:5">
      <c r="A3" t="s">
        <v>51</v>
      </c>
      <c r="B3" s="23">
        <f>0.000001*(3*ri^2+re^2)/2</f>
        <v>3.3568737499999998E-3</v>
      </c>
      <c r="C3" s="23">
        <f>SQRT(9*ri^2*dri^2*0.000000000001+re^2*dre^2*0.000000000001)</f>
        <v>2.8485940885373614E-6</v>
      </c>
      <c r="D3">
        <f>C3/B3</f>
        <v>8.4858541032034986E-4</v>
      </c>
    </row>
    <row r="4" spans="1:5">
      <c r="A4" t="s">
        <v>52</v>
      </c>
      <c r="B4" s="23">
        <f>B3-B2</f>
        <v>6.3145908404325848E-5</v>
      </c>
      <c r="C4" s="23">
        <f>SQRT(C3^2+C2^2)</f>
        <v>2.2409620684500367E-5</v>
      </c>
      <c r="E4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dados</vt:lpstr>
      <vt:lpstr>mmq</vt:lpstr>
      <vt:lpstr>resultados</vt:lpstr>
      <vt:lpstr>dperiodo</vt:lpstr>
      <vt:lpstr>dre</vt:lpstr>
      <vt:lpstr>dri</vt:lpstr>
      <vt:lpstr>g</vt:lpstr>
      <vt:lpstr>massa</vt:lpstr>
      <vt:lpstr>periodo</vt:lpstr>
      <vt:lpstr>re</vt:lpstr>
      <vt:lpstr>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vanin</dc:creator>
  <cp:lastModifiedBy>vanin</cp:lastModifiedBy>
  <dcterms:created xsi:type="dcterms:W3CDTF">2014-03-21T11:08:53Z</dcterms:created>
  <dcterms:modified xsi:type="dcterms:W3CDTF">2014-03-21T12:59:38Z</dcterms:modified>
</cp:coreProperties>
</file>