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45" windowHeight="6480" activeTab="1"/>
  </bookViews>
  <sheets>
    <sheet name="TSP-ordem alfabética" sheetId="1" r:id="rId1"/>
    <sheet name="TSP-tentativa " sheetId="2" r:id="rId2"/>
  </sheets>
  <definedNames>
    <definedName name="_xlnm.Print_Area" localSheetId="0">'TSP-ordem alfabética'!$A$80:$H$133</definedName>
    <definedName name="_xlnm.Print_Area" localSheetId="1">'TSP-tentativa '!$A$80:$H$133</definedName>
    <definedName name="CONST" localSheetId="0">'TSP-ordem alfabética'!$H$2</definedName>
    <definedName name="CONST" localSheetId="1">'TSP-tentativa '!$H$2</definedName>
    <definedName name="CONST">#REF!</definedName>
    <definedName name="home" localSheetId="0">'TSP-ordem alfabética'!$A$61</definedName>
    <definedName name="home" localSheetId="1">'TSP-tentativa '!$A$61</definedName>
    <definedName name="home">#REF!</definedName>
    <definedName name="Instructions" localSheetId="0">'TSP-ordem alfabética'!$A$61:$E$71</definedName>
    <definedName name="Instructions" localSheetId="1">'TSP-tentativa '!$A$61:$E$71</definedName>
    <definedName name="Instructions">#REF!</definedName>
    <definedName name="Map" localSheetId="0">'TSP-ordem alfabética'!$O$80:$T$102</definedName>
    <definedName name="Map" localSheetId="1">'TSP-tentativa '!$O$80:$T$102</definedName>
    <definedName name="Map">#REF!</definedName>
    <definedName name="Os_nomes_das_capitais__os_estados_e_suas_siglas_vão_aparecer_na_coluna_D.__A_distância_total_percorrida_no_roteiro_é_apresentada_nas_células_B76_a_D76." localSheetId="0">'TSP-ordem alfabética'!$A$67</definedName>
    <definedName name="Os_nomes_das_capitais__os_estados_e_suas_siglas_vão_aparecer_na_coluna_D.__A_distância_total_percorrida_no_roteiro_é_apresentada_nas_células_B76_a_D76.">'TSP-tentativa '!$A$67</definedName>
    <definedName name="RADIUS" localSheetId="0">'TSP-ordem alfabética'!$H$3</definedName>
    <definedName name="RADIUS" localSheetId="1">'TSP-tentativa '!$H$3</definedName>
    <definedName name="RADIUS">#REF!</definedName>
    <definedName name="TopOfList" localSheetId="0">'TSP-ordem alfabética'!$A$81</definedName>
    <definedName name="TopOfList" localSheetId="1">'TSP-tentativa '!$A$81</definedName>
    <definedName name="TopOfList">#REF!</definedName>
    <definedName name="TotalDist" localSheetId="0">'TSP-ordem alfabética'!$B$76:$D$76</definedName>
    <definedName name="TotalDist" localSheetId="1">'TSP-tentativa '!$B$76:$D$76</definedName>
    <definedName name="TotalDist">#REF!</definedName>
  </definedNames>
  <calcPr fullCalcOnLoad="1"/>
</workbook>
</file>

<file path=xl/sharedStrings.xml><?xml version="1.0" encoding="utf-8"?>
<sst xmlns="http://schemas.openxmlformats.org/spreadsheetml/2006/main" count="539" uniqueCount="141">
  <si>
    <t>CONST</t>
  </si>
  <si>
    <t>RADIUS</t>
  </si>
  <si>
    <t xml:space="preserve">Montgomery </t>
  </si>
  <si>
    <t xml:space="preserve">Little Rock </t>
  </si>
  <si>
    <t xml:space="preserve">Phoenix </t>
  </si>
  <si>
    <t xml:space="preserve">Sacramento </t>
  </si>
  <si>
    <t xml:space="preserve">Denver </t>
  </si>
  <si>
    <t xml:space="preserve">Hartford </t>
  </si>
  <si>
    <t xml:space="preserve">Washington </t>
  </si>
  <si>
    <t xml:space="preserve">Dover </t>
  </si>
  <si>
    <t xml:space="preserve">Tallahassee </t>
  </si>
  <si>
    <t xml:space="preserve">Atlanta </t>
  </si>
  <si>
    <t xml:space="preserve">Des Moines </t>
  </si>
  <si>
    <t xml:space="preserve">Boise City </t>
  </si>
  <si>
    <t xml:space="preserve">Springfield </t>
  </si>
  <si>
    <t>Indianapolis</t>
  </si>
  <si>
    <t xml:space="preserve">Topeka </t>
  </si>
  <si>
    <t xml:space="preserve">Frankfort </t>
  </si>
  <si>
    <t xml:space="preserve">Baton Rouge </t>
  </si>
  <si>
    <t xml:space="preserve">Boston </t>
  </si>
  <si>
    <t xml:space="preserve">Annapolis </t>
  </si>
  <si>
    <t xml:space="preserve">Augusta </t>
  </si>
  <si>
    <t xml:space="preserve">Lansing </t>
  </si>
  <si>
    <t xml:space="preserve">St. Paul </t>
  </si>
  <si>
    <t xml:space="preserve">Jefferson City </t>
  </si>
  <si>
    <t xml:space="preserve">Jackson </t>
  </si>
  <si>
    <t xml:space="preserve">Helena </t>
  </si>
  <si>
    <t xml:space="preserve">Raleigh </t>
  </si>
  <si>
    <t xml:space="preserve">Bismarck </t>
  </si>
  <si>
    <t xml:space="preserve">Lincoln </t>
  </si>
  <si>
    <t xml:space="preserve">Concord </t>
  </si>
  <si>
    <t xml:space="preserve">Trenton </t>
  </si>
  <si>
    <t xml:space="preserve">Santa Fe </t>
  </si>
  <si>
    <t>Carson City</t>
  </si>
  <si>
    <t xml:space="preserve">Albany </t>
  </si>
  <si>
    <t xml:space="preserve">Columbus </t>
  </si>
  <si>
    <t xml:space="preserve">Oklahoma City </t>
  </si>
  <si>
    <t xml:space="preserve">Salem </t>
  </si>
  <si>
    <t xml:space="preserve">Harrisburg </t>
  </si>
  <si>
    <t xml:space="preserve">Providence </t>
  </si>
  <si>
    <t xml:space="preserve">Columbia </t>
  </si>
  <si>
    <t xml:space="preserve">Pierre </t>
  </si>
  <si>
    <t>Nashville-Davidson</t>
  </si>
  <si>
    <t xml:space="preserve">Austin </t>
  </si>
  <si>
    <t xml:space="preserve">Salt Lake City </t>
  </si>
  <si>
    <t xml:space="preserve">Richmond </t>
  </si>
  <si>
    <t xml:space="preserve">Montpelier </t>
  </si>
  <si>
    <t xml:space="preserve">Olympia </t>
  </si>
  <si>
    <t xml:space="preserve">Madison </t>
  </si>
  <si>
    <t xml:space="preserve">Charleston </t>
  </si>
  <si>
    <t xml:space="preserve">Cheyenne 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</si>
  <si>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</si>
  <si>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</si>
  <si>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</si>
  <si>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</si>
  <si>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</si>
  <si>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</si>
  <si>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</si>
  <si>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</si>
  <si>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</si>
  <si>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</si>
  <si>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</si>
  <si>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</si>
  <si>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</si>
  <si>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</si>
  <si>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</si>
  <si>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</si>
  <si>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</si>
  <si>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</si>
  <si>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</si>
  <si>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</si>
  <si>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</si>
  <si>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</si>
  <si>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</si>
  <si>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</si>
  <si>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</si>
  <si>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</si>
  <si>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</si>
  <si>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</si>
  <si>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</si>
  <si>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</si>
  <si>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</si>
  <si>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</si>
  <si>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</si>
  <si>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</si>
  <si>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</si>
  <si>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</si>
  <si>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</si>
  <si>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</si>
  <si>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</si>
  <si>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</si>
  <si>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</si>
  <si>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</si>
  <si>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</si>
  <si>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</si>
  <si>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</si>
  <si>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</si>
  <si>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</si>
  <si>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</si>
  <si>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</si>
  <si>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Series Below Used For State Labels on Map</t>
  </si>
  <si>
    <t>&lt;&lt;&lt; DO NOT DELETE IT &gt;&gt;&gt;</t>
  </si>
  <si>
    <t>City</t>
  </si>
  <si>
    <t>ST</t>
  </si>
  <si>
    <t>Pop. Rank</t>
  </si>
  <si>
    <t>Longitude</t>
  </si>
  <si>
    <t>Latitude</t>
  </si>
  <si>
    <t>State Pop.</t>
  </si>
  <si>
    <t>City Pop.</t>
  </si>
  <si>
    <t>Fixed Cost</t>
  </si>
  <si>
    <t>No.</t>
  </si>
  <si>
    <t>Long</t>
  </si>
  <si>
    <t>Lat.</t>
  </si>
  <si>
    <t>home</t>
  </si>
  <si>
    <t>&lt;-- Used in GOTO Statements to get back to Instructions</t>
  </si>
  <si>
    <t>Data for Map Outline</t>
  </si>
  <si>
    <t>Max--&gt;</t>
  </si>
  <si>
    <t>Min--&gt;</t>
  </si>
  <si>
    <t>Instruções</t>
  </si>
  <si>
    <t xml:space="preserve">O problema consiste em encontrar o roteiro de mínima distância total que passe pelas capitais dos 48 estados americanos (exceto Alaska e Havai) e pela capital Washington, DC.  Você deve começar e terminar na mesma cidade. </t>
  </si>
  <si>
    <t xml:space="preserve">Para tanto, você deve encontrar uma ordem em que as 49 cidades devem ser visitadas. Você pode começar com qualquer cidade e definir qualquer ordem de visitação. Lembre-se ! Você deve RETORNAR à cidade na qual começou o roteiro. </t>
  </si>
  <si>
    <t>Note que se a visitação for em ordem alfabética das siglas dos estados, a distância total obtida é muito grande. (46.940 milhas).  Você pode fazer MUITO melhor que isso. Uma bom roteiro tem distância abaixo de 13.000 milhas. Um ótimo roteiro tem percurso inferior a 10.800 milhas !</t>
  </si>
  <si>
    <t>Para inserir a ordem de visitação das cidades, insira as siglas dos estados (ou DC) nas células  A81 a A129.  Elas estão pintadas de amarelo, com números em azul escuro.</t>
  </si>
  <si>
    <t xml:space="preserve">Estas são as únicas células a serem alteradas. Depois de inserir todas as siglas, aperte a tecla F9 key e a nova distância total será calculada. </t>
  </si>
  <si>
    <t>Os nomes das capitais, os estados e suas siglas vão aparecer na coluna D.  A distância total percorrida no roteiro é apresentada nas células B76 a D76.</t>
  </si>
  <si>
    <t>Se você inserir, por engano, um estado que já faz parte do roteiro (já foi inserido antes), na coluna D aparecerá a mensagem "O ESTADO JÁ FOI SELECIONADO."  Se você inserir uma sigla que não corresponde a um estado, na coluna D aparecerá a mensagem "SIGLA DE ESTADO INVÁLIDA."</t>
  </si>
  <si>
    <t xml:space="preserve">Para visualizar o mapa do roteiro que você definiu, mova o cursor de modo que a  célula O80 fique no campo superior da tela (ou escolha Ir Para "Map"). Capitais ainda não visitadas e estados (se houver) vão aparecer em vermelho. </t>
  </si>
  <si>
    <t>Siglas de Estados inválidas vão aparecer como se estivessem localizadas no Polo Norte .</t>
  </si>
  <si>
    <t>Esta planilha foi desenvolvida por:</t>
  </si>
  <si>
    <t>Mark S. Daskin, Department of Industrial Engineering and Management Sciences, Northwestern University, Evanston, IL  60208 e adaptada por Claudio Barbieri da Cunha, Departamento de Engenharia de Transportes, Escola Politécnica da USP</t>
  </si>
  <si>
    <t>Sigla do Estado</t>
  </si>
  <si>
    <t xml:space="preserve">No </t>
  </si>
  <si>
    <t>Distância</t>
  </si>
  <si>
    <t>Cidade, Estado</t>
  </si>
  <si>
    <t>Usado?</t>
  </si>
  <si>
    <t>Nome da Capital, Sigla</t>
  </si>
  <si>
    <t>0=na rota</t>
  </si>
  <si>
    <t>1=não</t>
  </si>
  <si>
    <t>&lt;== Distância Total</t>
  </si>
  <si>
    <t xml:space="preserve">No de nós não inseridos  = </t>
  </si>
  <si>
    <t>Todos os estados ainda não visitados aperecem como "NÃO " na Coluna J. O nome do estado correspondente e a sua capital aparecem na Coluna K. Neste caso, ao invés de exibir a distância total, o número de estados não visitados aparecerá nas célunas B76 a D76.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</si>
</sst>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_);[Red]\(#,##0.0\)"/>
    <numFmt numFmtId="171" formatCode="#,##0.000_);[Red]\(#,##0.000\)"/>
    <numFmt numFmtId="172" formatCode="#,##0.000"/>
    <numFmt numFmtId="173" formatCode="#,##0.0"/>
    <numFmt numFmtId="174" formatCode="0.0000"/>
    <numFmt numFmtId="175" formatCode="0.000"/>
  </numFmts>
  <fonts count="2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9"/>
      <name val="Helv"/>
      <family val="0"/>
    </font>
    <font>
      <b/>
      <sz val="10"/>
      <color indexed="10"/>
      <name val="Geneva"/>
      <family val="0"/>
    </font>
    <font>
      <b/>
      <sz val="9"/>
      <color indexed="10"/>
      <name val="Helv"/>
      <family val="0"/>
    </font>
    <font>
      <b/>
      <sz val="10"/>
      <color indexed="18"/>
      <name val="Geneva"/>
      <family val="0"/>
    </font>
    <font>
      <b/>
      <sz val="14"/>
      <color indexed="16"/>
      <name val="Geneva"/>
      <family val="0"/>
    </font>
    <font>
      <b/>
      <sz val="10"/>
      <color indexed="16"/>
      <name val="Geneva"/>
      <family val="0"/>
    </font>
    <font>
      <b/>
      <sz val="9"/>
      <color indexed="16"/>
      <name val="Helv"/>
      <family val="0"/>
    </font>
    <font>
      <b/>
      <sz val="10"/>
      <color indexed="13"/>
      <name val="Geneva"/>
      <family val="0"/>
    </font>
    <font>
      <b/>
      <sz val="10"/>
      <color indexed="14"/>
      <name val="Geneva"/>
      <family val="0"/>
    </font>
    <font>
      <sz val="10"/>
      <color indexed="13"/>
      <name val="Geneva"/>
      <family val="0"/>
    </font>
    <font>
      <sz val="10"/>
      <color indexed="14"/>
      <name val="Geneva"/>
      <family val="0"/>
    </font>
    <font>
      <b/>
      <sz val="12"/>
      <color indexed="13"/>
      <name val="Helv"/>
      <family val="0"/>
    </font>
    <font>
      <b/>
      <sz val="18"/>
      <color indexed="13"/>
      <name val="Geneva"/>
      <family val="0"/>
    </font>
    <font>
      <b/>
      <sz val="12"/>
      <color indexed="14"/>
      <name val="Tms Rmn"/>
      <family val="0"/>
    </font>
    <font>
      <sz val="9"/>
      <color indexed="12"/>
      <name val="Helv"/>
      <family val="0"/>
    </font>
    <font>
      <b/>
      <i/>
      <sz val="10"/>
      <color indexed="9"/>
      <name val="Helv"/>
      <family val="0"/>
    </font>
    <font>
      <b/>
      <sz val="10"/>
      <color indexed="9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0"/>
      <color indexed="14"/>
      <name val="Tms Rmn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13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 style="thin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n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38" fontId="1" fillId="2" borderId="0" xfId="18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38" fontId="6" fillId="2" borderId="0" xfId="18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38" fontId="9" fillId="2" borderId="1" xfId="18" applyNumberFormat="1" applyFont="1" applyFill="1" applyBorder="1" applyAlignment="1" applyProtection="1">
      <alignment/>
      <protection/>
    </xf>
    <xf numFmtId="38" fontId="9" fillId="2" borderId="2" xfId="18" applyNumberFormat="1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171" fontId="1" fillId="2" borderId="0" xfId="18" applyNumberFormat="1" applyFont="1" applyFill="1" applyAlignment="1" applyProtection="1">
      <alignment/>
      <protection/>
    </xf>
    <xf numFmtId="172" fontId="6" fillId="2" borderId="0" xfId="18" applyNumberFormat="1" applyFont="1" applyFill="1" applyAlignment="1" applyProtection="1">
      <alignment/>
      <protection/>
    </xf>
    <xf numFmtId="172" fontId="1" fillId="2" borderId="0" xfId="18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3" fontId="1" fillId="2" borderId="0" xfId="18" applyNumberFormat="1" applyFont="1" applyFill="1" applyAlignment="1" applyProtection="1">
      <alignment/>
      <protection/>
    </xf>
    <xf numFmtId="3" fontId="4" fillId="2" borderId="0" xfId="0" applyNumberFormat="1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 textRotation="90"/>
      <protection/>
    </xf>
    <xf numFmtId="0" fontId="1" fillId="2" borderId="0" xfId="0" applyFont="1" applyFill="1" applyAlignment="1" applyProtection="1">
      <alignment horizontal="center"/>
      <protection/>
    </xf>
    <xf numFmtId="38" fontId="1" fillId="2" borderId="0" xfId="18" applyNumberFormat="1" applyFont="1" applyFill="1" applyAlignment="1" applyProtection="1">
      <alignment horizontal="center"/>
      <protection/>
    </xf>
    <xf numFmtId="172" fontId="1" fillId="2" borderId="0" xfId="18" applyNumberFormat="1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38" fontId="10" fillId="2" borderId="0" xfId="18" applyNumberFormat="1" applyFont="1" applyFill="1" applyAlignment="1" applyProtection="1">
      <alignment horizontal="center"/>
      <protection/>
    </xf>
    <xf numFmtId="172" fontId="10" fillId="2" borderId="0" xfId="18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8" fontId="12" fillId="3" borderId="4" xfId="18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38" fontId="12" fillId="3" borderId="5" xfId="18" applyNumberFormat="1" applyFont="1" applyFill="1" applyBorder="1" applyAlignment="1" applyProtection="1">
      <alignment/>
      <protection/>
    </xf>
    <xf numFmtId="0" fontId="12" fillId="3" borderId="6" xfId="0" applyFont="1" applyFill="1" applyBorder="1" applyAlignment="1" applyProtection="1">
      <alignment/>
      <protection/>
    </xf>
    <xf numFmtId="0" fontId="12" fillId="3" borderId="7" xfId="0" applyFont="1" applyFill="1" applyBorder="1" applyAlignment="1" applyProtection="1">
      <alignment/>
      <protection/>
    </xf>
    <xf numFmtId="38" fontId="13" fillId="3" borderId="8" xfId="18" applyNumberFormat="1" applyFont="1" applyFill="1" applyBorder="1" applyAlignment="1" applyProtection="1">
      <alignment horizontal="right"/>
      <protection/>
    </xf>
    <xf numFmtId="0" fontId="13" fillId="3" borderId="9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72" fontId="13" fillId="2" borderId="11" xfId="0" applyNumberFormat="1" applyFont="1" applyFill="1" applyBorder="1" applyAlignment="1" applyProtection="1">
      <alignment/>
      <protection/>
    </xf>
    <xf numFmtId="172" fontId="13" fillId="2" borderId="12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2" fontId="13" fillId="2" borderId="14" xfId="0" applyNumberFormat="1" applyFont="1" applyFill="1" applyBorder="1" applyAlignment="1" applyProtection="1">
      <alignment/>
      <protection/>
    </xf>
    <xf numFmtId="172" fontId="13" fillId="2" borderId="15" xfId="0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6" fillId="2" borderId="17" xfId="0" applyFont="1" applyFill="1" applyBorder="1" applyAlignment="1" applyProtection="1">
      <alignment horizontal="right"/>
      <protection/>
    </xf>
    <xf numFmtId="0" fontId="6" fillId="2" borderId="18" xfId="0" applyFont="1" applyFill="1" applyBorder="1" applyAlignment="1" applyProtection="1">
      <alignment horizontal="right"/>
      <protection/>
    </xf>
    <xf numFmtId="38" fontId="8" fillId="4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/>
      <protection/>
    </xf>
    <xf numFmtId="38" fontId="1" fillId="2" borderId="0" xfId="0" applyNumberFormat="1" applyFont="1" applyFill="1" applyAlignment="1" applyProtection="1">
      <alignment horizontal="center"/>
      <protection/>
    </xf>
    <xf numFmtId="0" fontId="15" fillId="5" borderId="19" xfId="0" applyFont="1" applyFill="1" applyBorder="1" applyAlignment="1" applyProtection="1">
      <alignment horizontal="centerContinuous"/>
      <protection/>
    </xf>
    <xf numFmtId="0" fontId="14" fillId="5" borderId="20" xfId="0" applyFont="1" applyFill="1" applyBorder="1" applyAlignment="1" applyProtection="1">
      <alignment horizontal="centerContinuous"/>
      <protection/>
    </xf>
    <xf numFmtId="0" fontId="14" fillId="5" borderId="21" xfId="0" applyFont="1" applyFill="1" applyBorder="1" applyAlignment="1" applyProtection="1">
      <alignment horizontal="centerContinuous"/>
      <protection/>
    </xf>
    <xf numFmtId="0" fontId="12" fillId="5" borderId="22" xfId="0" applyFont="1" applyFill="1" applyBorder="1" applyAlignment="1" applyProtection="1">
      <alignment horizontal="centerContinuous"/>
      <protection/>
    </xf>
    <xf numFmtId="0" fontId="12" fillId="5" borderId="23" xfId="0" applyFont="1" applyFill="1" applyBorder="1" applyAlignment="1" applyProtection="1">
      <alignment horizontal="centerContinuous"/>
      <protection/>
    </xf>
    <xf numFmtId="0" fontId="14" fillId="5" borderId="23" xfId="0" applyFont="1" applyFill="1" applyBorder="1" applyAlignment="1" applyProtection="1">
      <alignment horizontal="centerContinuous"/>
      <protection/>
    </xf>
    <xf numFmtId="0" fontId="14" fillId="5" borderId="24" xfId="0" applyFont="1" applyFill="1" applyBorder="1" applyAlignment="1" applyProtection="1">
      <alignment horizontal="centerContinuous"/>
      <protection/>
    </xf>
    <xf numFmtId="0" fontId="13" fillId="5" borderId="19" xfId="0" applyFont="1" applyFill="1" applyBorder="1" applyAlignment="1" applyProtection="1">
      <alignment horizontal="right"/>
      <protection/>
    </xf>
    <xf numFmtId="0" fontId="13" fillId="5" borderId="20" xfId="0" applyFont="1" applyFill="1" applyBorder="1" applyAlignment="1" applyProtection="1">
      <alignment horizontal="right"/>
      <protection/>
    </xf>
    <xf numFmtId="0" fontId="13" fillId="5" borderId="21" xfId="0" applyFont="1" applyFill="1" applyBorder="1" applyAlignment="1" applyProtection="1">
      <alignment horizontal="right"/>
      <protection/>
    </xf>
    <xf numFmtId="0" fontId="14" fillId="5" borderId="25" xfId="0" applyFont="1" applyFill="1" applyBorder="1" applyAlignment="1" applyProtection="1">
      <alignment/>
      <protection/>
    </xf>
    <xf numFmtId="172" fontId="14" fillId="5" borderId="0" xfId="0" applyNumberFormat="1" applyFont="1" applyFill="1" applyBorder="1" applyAlignment="1" applyProtection="1">
      <alignment/>
      <protection/>
    </xf>
    <xf numFmtId="175" fontId="14" fillId="5" borderId="0" xfId="0" applyNumberFormat="1" applyFont="1" applyFill="1" applyBorder="1" applyAlignment="1" applyProtection="1">
      <alignment/>
      <protection/>
    </xf>
    <xf numFmtId="38" fontId="14" fillId="5" borderId="26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4" fillId="5" borderId="27" xfId="0" applyFont="1" applyFill="1" applyBorder="1" applyAlignment="1" applyProtection="1">
      <alignment/>
      <protection/>
    </xf>
    <xf numFmtId="172" fontId="14" fillId="5" borderId="28" xfId="0" applyNumberFormat="1" applyFont="1" applyFill="1" applyBorder="1" applyAlignment="1" applyProtection="1">
      <alignment/>
      <protection/>
    </xf>
    <xf numFmtId="175" fontId="14" fillId="5" borderId="28" xfId="0" applyNumberFormat="1" applyFont="1" applyFill="1" applyBorder="1" applyAlignment="1" applyProtection="1">
      <alignment/>
      <protection/>
    </xf>
    <xf numFmtId="38" fontId="14" fillId="5" borderId="29" xfId="0" applyNumberFormat="1" applyFont="1" applyFill="1" applyBorder="1" applyAlignment="1" applyProtection="1">
      <alignment horizontal="right"/>
      <protection/>
    </xf>
    <xf numFmtId="0" fontId="20" fillId="6" borderId="30" xfId="0" applyFont="1" applyFill="1" applyBorder="1" applyAlignment="1" applyProtection="1">
      <alignment horizontal="center"/>
      <protection/>
    </xf>
    <xf numFmtId="0" fontId="20" fillId="6" borderId="31" xfId="0" applyFont="1" applyFill="1" applyBorder="1" applyAlignment="1" applyProtection="1">
      <alignment horizontal="left"/>
      <protection/>
    </xf>
    <xf numFmtId="0" fontId="21" fillId="6" borderId="31" xfId="0" applyFont="1" applyFill="1" applyBorder="1" applyAlignment="1" applyProtection="1">
      <alignment/>
      <protection/>
    </xf>
    <xf numFmtId="0" fontId="21" fillId="6" borderId="32" xfId="0" applyFont="1" applyFill="1" applyBorder="1" applyAlignment="1" applyProtection="1">
      <alignment/>
      <protection/>
    </xf>
    <xf numFmtId="0" fontId="21" fillId="7" borderId="0" xfId="0" applyFont="1" applyFill="1" applyAlignment="1" applyProtection="1">
      <alignment/>
      <protection/>
    </xf>
    <xf numFmtId="172" fontId="1" fillId="0" borderId="0" xfId="18" applyNumberFormat="1" applyFont="1" applyAlignment="1" applyProtection="1">
      <alignment/>
      <protection/>
    </xf>
    <xf numFmtId="0" fontId="17" fillId="8" borderId="33" xfId="0" applyFont="1" applyFill="1" applyBorder="1" applyAlignment="1" applyProtection="1">
      <alignment horizontal="centerContinuous"/>
      <protection/>
    </xf>
    <xf numFmtId="38" fontId="17" fillId="8" borderId="34" xfId="18" applyNumberFormat="1" applyFont="1" applyFill="1" applyBorder="1" applyAlignment="1" applyProtection="1">
      <alignment horizontal="centerContinuous"/>
      <protection/>
    </xf>
    <xf numFmtId="0" fontId="17" fillId="8" borderId="34" xfId="0" applyFont="1" applyFill="1" applyBorder="1" applyAlignment="1" applyProtection="1">
      <alignment horizontal="centerContinuous"/>
      <protection/>
    </xf>
    <xf numFmtId="0" fontId="17" fillId="8" borderId="35" xfId="0" applyFont="1" applyFill="1" applyBorder="1" applyAlignment="1" applyProtection="1">
      <alignment horizontal="centerContinuous"/>
      <protection/>
    </xf>
    <xf numFmtId="0" fontId="22" fillId="2" borderId="36" xfId="0" applyFont="1" applyFill="1" applyBorder="1" applyAlignment="1" applyProtection="1">
      <alignment horizontal="centerContinuous" wrapText="1"/>
      <protection/>
    </xf>
    <xf numFmtId="38" fontId="23" fillId="2" borderId="37" xfId="18" applyNumberFormat="1" applyFont="1" applyFill="1" applyBorder="1" applyAlignment="1" applyProtection="1">
      <alignment horizontal="centerContinuous"/>
      <protection/>
    </xf>
    <xf numFmtId="0" fontId="23" fillId="2" borderId="37" xfId="0" applyFont="1" applyFill="1" applyBorder="1" applyAlignment="1" applyProtection="1">
      <alignment horizontal="centerContinuous"/>
      <protection/>
    </xf>
    <xf numFmtId="0" fontId="23" fillId="2" borderId="38" xfId="0" applyFont="1" applyFill="1" applyBorder="1" applyAlignment="1" applyProtection="1">
      <alignment horizontal="centerContinuous"/>
      <protection/>
    </xf>
    <xf numFmtId="0" fontId="22" fillId="2" borderId="39" xfId="0" applyFont="1" applyFill="1" applyBorder="1" applyAlignment="1" applyProtection="1">
      <alignment horizontal="centerContinuous" wrapText="1"/>
      <protection/>
    </xf>
    <xf numFmtId="38" fontId="23" fillId="2" borderId="40" xfId="18" applyNumberFormat="1" applyFont="1" applyFill="1" applyBorder="1" applyAlignment="1" applyProtection="1">
      <alignment horizontal="centerContinuous"/>
      <protection/>
    </xf>
    <xf numFmtId="0" fontId="23" fillId="2" borderId="40" xfId="0" applyFont="1" applyFill="1" applyBorder="1" applyAlignment="1" applyProtection="1">
      <alignment horizontal="centerContinuous"/>
      <protection/>
    </xf>
    <xf numFmtId="0" fontId="23" fillId="2" borderId="41" xfId="0" applyFont="1" applyFill="1" applyBorder="1" applyAlignment="1" applyProtection="1">
      <alignment horizontal="centerContinuous"/>
      <protection/>
    </xf>
    <xf numFmtId="0" fontId="22" fillId="2" borderId="1" xfId="0" applyFont="1" applyFill="1" applyBorder="1" applyAlignment="1" applyProtection="1">
      <alignment horizontal="centerContinuous" wrapText="1"/>
      <protection/>
    </xf>
    <xf numFmtId="38" fontId="23" fillId="2" borderId="2" xfId="18" applyNumberFormat="1" applyFont="1" applyFill="1" applyBorder="1" applyAlignment="1" applyProtection="1">
      <alignment horizontal="centerContinuous" wrapText="1"/>
      <protection/>
    </xf>
    <xf numFmtId="0" fontId="23" fillId="2" borderId="2" xfId="0" applyFont="1" applyFill="1" applyBorder="1" applyAlignment="1" applyProtection="1">
      <alignment horizontal="centerContinuous" wrapText="1"/>
      <protection/>
    </xf>
    <xf numFmtId="0" fontId="23" fillId="2" borderId="3" xfId="0" applyFont="1" applyFill="1" applyBorder="1" applyAlignment="1" applyProtection="1">
      <alignment horizontal="centerContinuous" wrapText="1"/>
      <protection/>
    </xf>
    <xf numFmtId="0" fontId="23" fillId="2" borderId="1" xfId="0" applyFont="1" applyFill="1" applyBorder="1" applyAlignment="1" applyProtection="1">
      <alignment horizontal="centerContinuous" wrapText="1"/>
      <protection/>
    </xf>
    <xf numFmtId="38" fontId="23" fillId="2" borderId="37" xfId="18" applyNumberFormat="1" applyFont="1" applyFill="1" applyBorder="1" applyAlignment="1" applyProtection="1">
      <alignment horizontal="centerContinuous" wrapText="1"/>
      <protection/>
    </xf>
    <xf numFmtId="0" fontId="23" fillId="2" borderId="37" xfId="0" applyFont="1" applyFill="1" applyBorder="1" applyAlignment="1" applyProtection="1">
      <alignment horizontal="centerContinuous" wrapText="1"/>
      <protection/>
    </xf>
    <xf numFmtId="0" fontId="23" fillId="2" borderId="38" xfId="0" applyFont="1" applyFill="1" applyBorder="1" applyAlignment="1" applyProtection="1">
      <alignment horizontal="centerContinuous" wrapText="1"/>
      <protection/>
    </xf>
    <xf numFmtId="38" fontId="23" fillId="2" borderId="40" xfId="18" applyNumberFormat="1" applyFont="1" applyFill="1" applyBorder="1" applyAlignment="1" applyProtection="1">
      <alignment horizontal="centerContinuous" wrapText="1"/>
      <protection/>
    </xf>
    <xf numFmtId="0" fontId="23" fillId="2" borderId="40" xfId="0" applyFont="1" applyFill="1" applyBorder="1" applyAlignment="1" applyProtection="1">
      <alignment horizontal="centerContinuous" wrapText="1"/>
      <protection/>
    </xf>
    <xf numFmtId="0" fontId="23" fillId="2" borderId="41" xfId="0" applyFont="1" applyFill="1" applyBorder="1" applyAlignment="1" applyProtection="1">
      <alignment horizontal="centerContinuous" wrapText="1"/>
      <protection/>
    </xf>
    <xf numFmtId="0" fontId="23" fillId="2" borderId="36" xfId="0" applyFont="1" applyFill="1" applyBorder="1" applyAlignment="1" applyProtection="1">
      <alignment horizontal="centerContinuous" wrapText="1"/>
      <protection/>
    </xf>
    <xf numFmtId="38" fontId="22" fillId="2" borderId="40" xfId="18" applyNumberFormat="1" applyFont="1" applyFill="1" applyBorder="1" applyAlignment="1" applyProtection="1">
      <alignment horizontal="centerContinuous" wrapText="1"/>
      <protection/>
    </xf>
    <xf numFmtId="0" fontId="22" fillId="2" borderId="40" xfId="0" applyFont="1" applyFill="1" applyBorder="1" applyAlignment="1" applyProtection="1">
      <alignment horizontal="centerContinuous" wrapText="1"/>
      <protection/>
    </xf>
    <xf numFmtId="0" fontId="22" fillId="2" borderId="41" xfId="0" applyFont="1" applyFill="1" applyBorder="1" applyAlignment="1" applyProtection="1">
      <alignment horizontal="centerContinuous" wrapText="1"/>
      <protection/>
    </xf>
    <xf numFmtId="0" fontId="0" fillId="0" borderId="0" xfId="0" applyFont="1" applyAlignment="1" applyProtection="1">
      <alignment horizontal="centerContinuous" wrapText="1"/>
      <protection/>
    </xf>
    <xf numFmtId="38" fontId="1" fillId="0" borderId="0" xfId="18" applyNumberFormat="1" applyFont="1" applyAlignment="1" applyProtection="1">
      <alignment horizontal="centerContinuous" wrapText="1"/>
      <protection/>
    </xf>
    <xf numFmtId="0" fontId="1" fillId="0" borderId="0" xfId="0" applyFont="1" applyAlignment="1" applyProtection="1">
      <alignment horizontal="centerContinuous" wrapText="1"/>
      <protection/>
    </xf>
    <xf numFmtId="0" fontId="18" fillId="5" borderId="0" xfId="0" applyFont="1" applyFill="1" applyAlignment="1" applyProtection="1">
      <alignment horizontal="centerContinuous" wrapText="1"/>
      <protection/>
    </xf>
    <xf numFmtId="38" fontId="1" fillId="5" borderId="0" xfId="18" applyNumberFormat="1" applyFont="1" applyFill="1" applyAlignment="1" applyProtection="1">
      <alignment horizontal="centerContinuous" wrapText="1"/>
      <protection/>
    </xf>
    <xf numFmtId="0" fontId="1" fillId="5" borderId="0" xfId="0" applyFont="1" applyFill="1" applyAlignment="1" applyProtection="1">
      <alignment horizontal="centerContinuous" wrapText="1"/>
      <protection/>
    </xf>
    <xf numFmtId="38" fontId="1" fillId="0" borderId="0" xfId="18" applyNumberFormat="1" applyFont="1" applyAlignment="1" applyProtection="1">
      <alignment/>
      <protection/>
    </xf>
    <xf numFmtId="38" fontId="16" fillId="8" borderId="0" xfId="18" applyNumberFormat="1" applyFont="1" applyFill="1" applyAlignment="1" applyProtection="1">
      <alignment/>
      <protection/>
    </xf>
    <xf numFmtId="0" fontId="16" fillId="8" borderId="0" xfId="0" applyFon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3" fillId="8" borderId="42" xfId="0" applyFont="1" applyFill="1" applyBorder="1" applyAlignment="1" applyProtection="1">
      <alignment horizontal="center"/>
      <protection/>
    </xf>
    <xf numFmtId="0" fontId="0" fillId="2" borderId="43" xfId="0" applyFill="1" applyBorder="1" applyAlignment="1" applyProtection="1">
      <alignment horizontal="centerContinuous"/>
      <protection/>
    </xf>
    <xf numFmtId="0" fontId="0" fillId="2" borderId="44" xfId="0" applyFill="1" applyBorder="1" applyAlignment="1" applyProtection="1">
      <alignment horizontal="centerContinuous"/>
      <protection/>
    </xf>
    <xf numFmtId="0" fontId="12" fillId="3" borderId="45" xfId="0" applyFont="1" applyFill="1" applyBorder="1" applyAlignment="1" applyProtection="1">
      <alignment/>
      <protection/>
    </xf>
    <xf numFmtId="0" fontId="13" fillId="8" borderId="46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2" fillId="3" borderId="47" xfId="0" applyFont="1" applyFill="1" applyBorder="1" applyAlignment="1" applyProtection="1">
      <alignment/>
      <protection/>
    </xf>
    <xf numFmtId="0" fontId="1" fillId="2" borderId="46" xfId="0" applyFont="1" applyFill="1" applyBorder="1" applyAlignment="1" applyProtection="1">
      <alignment horizontal="center"/>
      <protection/>
    </xf>
    <xf numFmtId="4" fontId="0" fillId="2" borderId="48" xfId="18" applyNumberFormat="1" applyFont="1" applyFill="1" applyBorder="1" applyAlignment="1" applyProtection="1">
      <alignment/>
      <protection/>
    </xf>
    <xf numFmtId="4" fontId="0" fillId="2" borderId="49" xfId="18" applyNumberFormat="1" applyFont="1" applyFill="1" applyBorder="1" applyAlignment="1" applyProtection="1">
      <alignment/>
      <protection/>
    </xf>
    <xf numFmtId="4" fontId="0" fillId="2" borderId="50" xfId="18" applyNumberFormat="1" applyFont="1" applyFill="1" applyBorder="1" applyAlignment="1" applyProtection="1">
      <alignment/>
      <protection/>
    </xf>
    <xf numFmtId="4" fontId="0" fillId="2" borderId="51" xfId="18" applyNumberFormat="1" applyFont="1" applyFill="1" applyBorder="1" applyAlignment="1" applyProtection="1">
      <alignment/>
      <protection/>
    </xf>
    <xf numFmtId="4" fontId="0" fillId="2" borderId="17" xfId="18" applyNumberFormat="1" applyFont="1" applyFill="1" applyBorder="1" applyAlignment="1" applyProtection="1">
      <alignment/>
      <protection/>
    </xf>
    <xf numFmtId="4" fontId="0" fillId="2" borderId="18" xfId="18" applyNumberFormat="1" applyFont="1" applyFill="1" applyBorder="1" applyAlignment="1" applyProtection="1">
      <alignment/>
      <protection/>
    </xf>
    <xf numFmtId="38" fontId="0" fillId="2" borderId="0" xfId="18" applyNumberFormat="1" applyFill="1" applyAlignment="1" applyProtection="1">
      <alignment/>
      <protection/>
    </xf>
    <xf numFmtId="0" fontId="24" fillId="5" borderId="0" xfId="0" applyFont="1" applyFill="1" applyAlignment="1" applyProtection="1">
      <alignment horizontal="centerContinuous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'TSP-ordem alfabética'!$B$76</c:f>
        </c:strRef>
      </c:tx>
      <c:layout/>
      <c:spPr>
        <a:pattFill prst="pct50">
          <a:fgClr>
            <a:srgbClr val="800080"/>
          </a:fgClr>
          <a:bgClr>
            <a:srgbClr val="FFFFFF"/>
          </a:bgClr>
        </a:patt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FF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1455"/>
          <c:w val="0.9615"/>
          <c:h val="0.8275"/>
        </c:manualLayout>
      </c:layout>
      <c:scatterChart>
        <c:scatterStyle val="lineMarker"/>
        <c:varyColors val="0"/>
        <c:ser>
          <c:idx val="1"/>
          <c:order val="0"/>
          <c:tx>
            <c:v>Unvisited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'TSP-ordem alfabética'!$BL$11</c:f>
                  <c:strCache>
                    <c:ptCount val="1"/>
                    <c:pt idx="0">
                      <c:v>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'TSP-ordem alfabética'!$BL$12</c:f>
                  <c:strCache>
                    <c:ptCount val="1"/>
                    <c:pt idx="0">
                      <c:v>AR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'TSP-ordem alfabética'!$BL$13</c:f>
                  <c:strCache>
                    <c:ptCount val="1"/>
                    <c:pt idx="0">
                      <c:v>AZ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'TSP-ordem alfabética'!$BL$14</c:f>
                  <c:strCache>
                    <c:ptCount val="1"/>
                    <c:pt idx="0">
                      <c:v>CA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'TSP-ordem alfabética'!$BL$15</c:f>
                  <c:strCache>
                    <c:ptCount val="1"/>
                    <c:pt idx="0">
                      <c:v>CO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'TSP-ordem alfabética'!$BL$16</c:f>
                  <c:strCache>
                    <c:ptCount val="1"/>
                    <c:pt idx="0">
                      <c:v>CT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'TSP-ordem alfabética'!$BL$17</c:f>
                  <c:strCache>
                    <c:ptCount val="1"/>
                    <c:pt idx="0">
                      <c:v>DC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'TSP-ordem alfabética'!$BL$18</c:f>
                  <c:strCache>
                    <c:ptCount val="1"/>
                    <c:pt idx="0">
                      <c:v>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'TSP-ordem alfabética'!$BL$19</c:f>
                  <c:strCache>
                    <c:ptCount val="1"/>
                    <c:pt idx="0">
                      <c:v>FL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'TSP-ordem alfabética'!$BL$20</c:f>
                  <c:strCache>
                    <c:ptCount val="1"/>
                    <c:pt idx="0">
                      <c:v>GA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'TSP-ordem alfabética'!$BL$21</c:f>
                  <c:strCache>
                    <c:ptCount val="1"/>
                    <c:pt idx="0">
                      <c:v>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'TSP-ordem alfabética'!$BL$22</c:f>
                  <c:strCache>
                    <c:ptCount val="1"/>
                    <c:pt idx="0">
                      <c:v>ID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'TSP-ordem alfabética'!$BL$23</c:f>
                  <c:strCache>
                    <c:ptCount val="1"/>
                    <c:pt idx="0">
                      <c:v>IL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'TSP-ordem alfabética'!$BL$24</c:f>
                  <c:strCache>
                    <c:ptCount val="1"/>
                    <c:pt idx="0">
                      <c:v>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'TSP-ordem alfabética'!$BL$25</c:f>
                  <c:strCache>
                    <c:ptCount val="1"/>
                    <c:pt idx="0">
                      <c:v>KS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'TSP-ordem alfabética'!$BL$26</c:f>
                  <c:strCache>
                    <c:ptCount val="1"/>
                    <c:pt idx="0">
                      <c:v>KY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'TSP-ordem alfabética'!$BL$27</c:f>
                  <c:strCache>
                    <c:ptCount val="1"/>
                    <c:pt idx="0">
                      <c:v>LA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'TSP-ordem alfabética'!$BL$28</c:f>
                  <c:strCache>
                    <c:ptCount val="1"/>
                    <c:pt idx="0">
                      <c:v>MA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'TSP-ordem alfabética'!$BL$29</c:f>
                  <c:strCache>
                    <c:ptCount val="1"/>
                    <c:pt idx="0">
                      <c:v>MD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'TSP-ordem alfabética'!$BL$30</c:f>
                  <c:strCache>
                    <c:ptCount val="1"/>
                    <c:pt idx="0">
                      <c:v>ME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'TSP-ordem alfabética'!$BL$31</c:f>
                  <c:strCache>
                    <c:ptCount val="1"/>
                    <c:pt idx="0">
                      <c:v>MI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'TSP-ordem alfabética'!$BL$32</c:f>
                  <c:strCache>
                    <c:ptCount val="1"/>
                    <c:pt idx="0">
                      <c:v>MN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'TSP-ordem alfabética'!$BL$33</c:f>
                  <c:strCache>
                    <c:ptCount val="1"/>
                    <c:pt idx="0">
                      <c:v>MO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'TSP-ordem alfabética'!$BL$34</c:f>
                  <c:strCache>
                    <c:ptCount val="1"/>
                    <c:pt idx="0">
                      <c:v>MS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'TSP-ordem alfabética'!$BL$35</c:f>
                  <c:strCache>
                    <c:ptCount val="1"/>
                    <c:pt idx="0">
                      <c:v>MT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'TSP-ordem alfabética'!$BL$36</c:f>
                  <c:strCache>
                    <c:ptCount val="1"/>
                    <c:pt idx="0">
                      <c:v>NC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'TSP-ordem alfabética'!$BL$37</c:f>
                  <c:strCache>
                    <c:ptCount val="1"/>
                    <c:pt idx="0">
                      <c:v>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'TSP-ordem alfabética'!$BL$38</c:f>
                  <c:strCache>
                    <c:ptCount val="1"/>
                    <c:pt idx="0">
                      <c:v>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'TSP-ordem alfabética'!$BL$39</c:f>
                  <c:strCache>
                    <c:ptCount val="1"/>
                    <c:pt idx="0">
                      <c:v>NH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'TSP-ordem alfabética'!$BL$40</c:f>
                  <c:strCache>
                    <c:ptCount val="1"/>
                    <c:pt idx="0">
                      <c:v>NJ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'TSP-ordem alfabética'!$BL$41</c:f>
                  <c:strCache>
                    <c:ptCount val="1"/>
                    <c:pt idx="0">
                      <c:v>NM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'TSP-ordem alfabética'!$BL$42</c:f>
                  <c:strCache>
                    <c:ptCount val="1"/>
                    <c:pt idx="0">
                      <c:v>NV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strRef>
                  <c:f>'TSP-ordem alfabética'!$BL$43</c:f>
                  <c:strCache>
                    <c:ptCount val="1"/>
                    <c:pt idx="0">
                      <c:v>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strRef>
                  <c:f>'TSP-ordem alfabética'!$BL$44</c:f>
                  <c:strCache>
                    <c:ptCount val="1"/>
                    <c:pt idx="0">
                      <c:v>OH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strRef>
                  <c:f>'TSP-ordem alfabética'!$BL$45</c:f>
                  <c:strCache>
                    <c:ptCount val="1"/>
                    <c:pt idx="0">
                      <c:v>OK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strRef>
                  <c:f>'TSP-ordem alfabética'!$BL$46</c:f>
                  <c:strCache>
                    <c:ptCount val="1"/>
                    <c:pt idx="0">
                      <c:v>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strRef>
                  <c:f>'TSP-ordem alfabética'!$BL$47</c:f>
                  <c:strCache>
                    <c:ptCount val="1"/>
                    <c:pt idx="0">
                      <c:v>PA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strRef>
                  <c:f>'TSP-ordem alfabética'!$BL$48</c:f>
                  <c:strCache>
                    <c:ptCount val="1"/>
                    <c:pt idx="0">
                      <c:v>RI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strRef>
                  <c:f>'TSP-ordem alfabética'!$BL$49</c:f>
                  <c:strCache>
                    <c:ptCount val="1"/>
                    <c:pt idx="0">
                      <c:v>SC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strRef>
                  <c:f>'TSP-ordem alfabética'!$BL$50</c:f>
                  <c:strCache>
                    <c:ptCount val="1"/>
                    <c:pt idx="0">
                      <c:v>SD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strRef>
                  <c:f>'TSP-ordem alfabética'!$BL$51</c:f>
                  <c:strCache>
                    <c:ptCount val="1"/>
                    <c:pt idx="0">
                      <c:v>TN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strRef>
                  <c:f>'TSP-ordem alfabética'!$BL$52</c:f>
                  <c:strCache>
                    <c:ptCount val="1"/>
                    <c:pt idx="0">
                      <c:v>TX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strRef>
                  <c:f>'TSP-ordem alfabética'!$BL$53</c:f>
                  <c:strCache>
                    <c:ptCount val="1"/>
                    <c:pt idx="0">
                      <c:v>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strRef>
                  <c:f>'TSP-ordem alfabética'!$BL$54</c:f>
                  <c:strCache>
                    <c:ptCount val="1"/>
                    <c:pt idx="0">
                      <c:v>VA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strRef>
                  <c:f>'TSP-ordem alfabética'!$BL$55</c:f>
                  <c:strCache>
                    <c:ptCount val="1"/>
                    <c:pt idx="0">
                      <c:v>VT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strRef>
                  <c:f>'TSP-ordem alfabética'!$BL$56</c:f>
                  <c:strCache>
                    <c:ptCount val="1"/>
                    <c:pt idx="0">
                      <c:v>WA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strRef>
                  <c:f>'TSP-ordem alfabética'!$BL$57</c:f>
                  <c:strCache>
                    <c:ptCount val="1"/>
                    <c:pt idx="0">
                      <c:v>WI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strRef>
                  <c:f>'TSP-ordem alfabética'!$BL$58</c:f>
                  <c:strCache>
                    <c:ptCount val="1"/>
                    <c:pt idx="0">
                      <c:v>WV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strRef>
                  <c:f>'TSP-ordem alfabética'!$BL$59</c:f>
                  <c:strCache>
                    <c:ptCount val="1"/>
                    <c:pt idx="0">
                      <c:v>WY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'TSP-ordem alfabética'!$BJ$11:$BJ$59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'TSP-ordem alfabética'!$BK$11:$BK$59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Tour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'TSP-ordem alfabética'!$G$81:$G$130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'TSP-ordem alfabética'!$H$81:$H$130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46943051"/>
        <c:axId val="19834276"/>
      </c:scatterChart>
      <c:scatterChart>
        <c:scatterStyle val="lineMarker"/>
        <c:varyColors val="0"/>
        <c:ser>
          <c:idx val="0"/>
          <c:order val="2"/>
          <c:tx>
            <c:v>U.S.A.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'TSP-ordem alfabética'!$AC$81:$AC$542</c:f>
              <c:numCache>
                <c:ptCount val="4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</c:numCache>
            </c:numRef>
          </c:xVal>
          <c:yVal>
            <c:numRef>
              <c:f>'TSP-ordem alfabética'!$AD$81:$AD$542</c:f>
              <c:numCache>
                <c:ptCount val="4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</c:numCache>
            </c:numRef>
          </c:yVal>
          <c:smooth val="0"/>
        </c:ser>
        <c:axId val="44290757"/>
        <c:axId val="63072494"/>
      </c:scatterChart>
      <c:valAx>
        <c:axId val="46943051"/>
        <c:scaling>
          <c:orientation val="minMax"/>
          <c:max val="-65"/>
          <c:min val="-125"/>
        </c:scaling>
        <c:axPos val="b"/>
        <c:delete val="1"/>
        <c:majorTickMark val="cross"/>
        <c:minorTickMark val="none"/>
        <c:tickLblPos val="nextTo"/>
        <c:crossAx val="19834276"/>
        <c:crosses val="autoZero"/>
        <c:crossBetween val="midCat"/>
        <c:dispUnits/>
      </c:valAx>
      <c:valAx>
        <c:axId val="19834276"/>
        <c:scaling>
          <c:orientation val="minMax"/>
          <c:max val="50"/>
          <c:min val="25"/>
        </c:scaling>
        <c:axPos val="l"/>
        <c:delete val="1"/>
        <c:majorTickMark val="cross"/>
        <c:minorTickMark val="none"/>
        <c:tickLblPos val="nextTo"/>
        <c:crossAx val="46943051"/>
        <c:crosses val="autoZero"/>
        <c:crossBetween val="midCat"/>
        <c:dispUnits/>
        <c:majorUnit val="3"/>
      </c:valAx>
      <c:valAx>
        <c:axId val="44290757"/>
        <c:scaling>
          <c:orientation val="minMax"/>
          <c:max val="-65"/>
          <c:min val="-125"/>
        </c:scaling>
        <c:axPos val="b"/>
        <c:delete val="1"/>
        <c:majorTickMark val="cross"/>
        <c:minorTickMark val="none"/>
        <c:tickLblPos val="nextTo"/>
        <c:crossAx val="63072494"/>
        <c:crosses val="max"/>
        <c:crossBetween val="midCat"/>
        <c:dispUnits/>
      </c:valAx>
      <c:valAx>
        <c:axId val="63072494"/>
        <c:scaling>
          <c:orientation val="minMax"/>
          <c:max val="48"/>
          <c:min val="30"/>
        </c:scaling>
        <c:axPos val="l"/>
        <c:delete val="1"/>
        <c:majorTickMark val="cross"/>
        <c:minorTickMark val="none"/>
        <c:tickLblPos val="nextTo"/>
        <c:crossAx val="44290757"/>
        <c:crosses val="max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75675"/>
        </c:manualLayout>
      </c:layout>
      <c:overlay val="0"/>
      <c:spPr>
        <a:pattFill prst="pct50">
          <a:fgClr>
            <a:srgbClr val="FFFF00"/>
          </a:fgClr>
          <a:bgClr>
            <a:srgbClr val="FFFFFF"/>
          </a:bgClr>
        </a:pattFill>
      </c:spPr>
    </c:legend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'TSP-tentativa '!$B$76</c:f>
        </c:strRef>
      </c:tx>
      <c:layout/>
      <c:spPr>
        <a:pattFill prst="pct50">
          <a:fgClr>
            <a:srgbClr val="800080"/>
          </a:fgClr>
          <a:bgClr>
            <a:srgbClr val="FFFFFF"/>
          </a:bgClr>
        </a:patt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FF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14525"/>
          <c:w val="0.9615"/>
          <c:h val="0.82775"/>
        </c:manualLayout>
      </c:layout>
      <c:scatterChart>
        <c:scatterStyle val="lineMarker"/>
        <c:varyColors val="0"/>
        <c:ser>
          <c:idx val="1"/>
          <c:order val="0"/>
          <c:tx>
            <c:v>não visitado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'TSP-tentativa '!$BL$11</c:f>
                  <c:strCache>
                    <c:ptCount val="1"/>
                    <c:pt idx="0">
                      <c:v>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'TSP-tentativa '!$BL$12</c:f>
                  <c:strCache>
                    <c:ptCount val="1"/>
                    <c:pt idx="0">
                      <c:v>AR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'TSP-tentativa '!$BL$13</c:f>
                  <c:strCache>
                    <c:ptCount val="1"/>
                    <c:pt idx="0">
                      <c:v>AZ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'TSP-tentativa '!$BL$14</c:f>
                  <c:strCache>
                    <c:ptCount val="1"/>
                    <c:pt idx="0">
                      <c:v>CA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'TSP-tentativa '!$BL$15</c:f>
                  <c:strCache>
                    <c:ptCount val="1"/>
                    <c:pt idx="0">
                      <c:v>CO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'!$BL$16</c:f>
                  <c:strCache>
                    <c:ptCount val="1"/>
                    <c:pt idx="0">
                      <c:v>CT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'!$BL$17</c:f>
                  <c:strCache>
                    <c:ptCount val="1"/>
                    <c:pt idx="0">
                      <c:v>DC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'TSP-tentativa '!$BL$18</c:f>
                  <c:strCache>
                    <c:ptCount val="1"/>
                    <c:pt idx="0">
                      <c:v>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'TSP-tentativa '!$BL$19</c:f>
                  <c:strCache>
                    <c:ptCount val="1"/>
                    <c:pt idx="0">
                      <c:v>FL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'TSP-tentativa '!$BL$20</c:f>
                  <c:strCache>
                    <c:ptCount val="1"/>
                    <c:pt idx="0">
                      <c:v>GA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'TSP-tentativa '!$BL$21</c:f>
                  <c:strCache>
                    <c:ptCount val="1"/>
                    <c:pt idx="0">
                      <c:v>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'TSP-tentativa '!$BL$22</c:f>
                  <c:strCache>
                    <c:ptCount val="1"/>
                    <c:pt idx="0">
                      <c:v>ID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'TSP-tentativa '!$BL$23</c:f>
                  <c:strCache>
                    <c:ptCount val="1"/>
                    <c:pt idx="0">
                      <c:v>IL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'!$BL$24</c:f>
                  <c:strCache>
                    <c:ptCount val="1"/>
                    <c:pt idx="0">
                      <c:v>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'TSP-tentativa '!$BL$25</c:f>
                  <c:strCache>
                    <c:ptCount val="1"/>
                    <c:pt idx="0">
                      <c:v>KS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'!$BL$26</c:f>
                  <c:strCache>
                    <c:ptCount val="1"/>
                    <c:pt idx="0">
                      <c:v>KY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'TSP-tentativa '!$BL$27</c:f>
                  <c:strCache>
                    <c:ptCount val="1"/>
                    <c:pt idx="0">
                      <c:v>LA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'TSP-tentativa '!$BL$28</c:f>
                  <c:strCache>
                    <c:ptCount val="1"/>
                    <c:pt idx="0">
                      <c:v>MA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'!$BL$29</c:f>
                  <c:strCache>
                    <c:ptCount val="1"/>
                    <c:pt idx="0">
                      <c:v>MD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'!$BL$30</c:f>
                  <c:strCache>
                    <c:ptCount val="1"/>
                    <c:pt idx="0">
                      <c:v>ME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'TSP-tentativa '!$BL$31</c:f>
                  <c:strCache>
                    <c:ptCount val="1"/>
                    <c:pt idx="0">
                      <c:v>MI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'TSP-tentativa '!$BL$32</c:f>
                  <c:strCache>
                    <c:ptCount val="1"/>
                    <c:pt idx="0">
                      <c:v>MN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'TSP-tentativa '!$BL$33</c:f>
                  <c:strCache>
                    <c:ptCount val="1"/>
                    <c:pt idx="0">
                      <c:v>MO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'TSP-tentativa '!$BL$34</c:f>
                  <c:strCache>
                    <c:ptCount val="1"/>
                    <c:pt idx="0">
                      <c:v>MS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'TSP-tentativa '!$BL$35</c:f>
                  <c:strCache>
                    <c:ptCount val="1"/>
                    <c:pt idx="0">
                      <c:v>MT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'TSP-tentativa '!$BL$36</c:f>
                  <c:strCache>
                    <c:ptCount val="1"/>
                    <c:pt idx="0">
                      <c:v>NC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'TSP-tentativa '!$BL$37</c:f>
                  <c:strCache>
                    <c:ptCount val="1"/>
                    <c:pt idx="0">
                      <c:v>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'TSP-tentativa '!$BL$38</c:f>
                  <c:strCache>
                    <c:ptCount val="1"/>
                    <c:pt idx="0">
                      <c:v>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'TSP-tentativa '!$BL$39</c:f>
                  <c:strCache>
                    <c:ptCount val="1"/>
                    <c:pt idx="0">
                      <c:v>NH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'TSP-tentativa '!$BL$40</c:f>
                  <c:strCache>
                    <c:ptCount val="1"/>
                    <c:pt idx="0">
                      <c:v>NJ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'TSP-tentativa '!$BL$41</c:f>
                  <c:strCache>
                    <c:ptCount val="1"/>
                    <c:pt idx="0">
                      <c:v>NM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'TSP-tentativa '!$BL$42</c:f>
                  <c:strCache>
                    <c:ptCount val="1"/>
                    <c:pt idx="0">
                      <c:v>NV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'!$BL$43</c:f>
                  <c:strCache>
                    <c:ptCount val="1"/>
                    <c:pt idx="0">
                      <c:v>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'!$BL$44</c:f>
                  <c:strCache>
                    <c:ptCount val="1"/>
                    <c:pt idx="0">
                      <c:v>OH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strRef>
                  <c:f>'TSP-tentativa '!$BL$45</c:f>
                  <c:strCache>
                    <c:ptCount val="1"/>
                    <c:pt idx="0">
                      <c:v>OK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strRef>
                  <c:f>'TSP-tentativa '!$BL$46</c:f>
                  <c:strCache>
                    <c:ptCount val="1"/>
                    <c:pt idx="0">
                      <c:v>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'!$BL$47</c:f>
                  <c:strCache>
                    <c:ptCount val="1"/>
                    <c:pt idx="0">
                      <c:v>PA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'!$BL$48</c:f>
                  <c:strCache>
                    <c:ptCount val="1"/>
                    <c:pt idx="0">
                      <c:v>RI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strRef>
                  <c:f>'TSP-tentativa '!$BL$49</c:f>
                  <c:strCache>
                    <c:ptCount val="1"/>
                    <c:pt idx="0">
                      <c:v>SC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strRef>
                  <c:f>'TSP-tentativa '!$BL$50</c:f>
                  <c:strCache>
                    <c:ptCount val="1"/>
                    <c:pt idx="0">
                      <c:v>SD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strRef>
                  <c:f>'TSP-tentativa '!$BL$51</c:f>
                  <c:strCache>
                    <c:ptCount val="1"/>
                    <c:pt idx="0">
                      <c:v>TN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strRef>
                  <c:f>'TSP-tentativa '!$BL$52</c:f>
                  <c:strCache>
                    <c:ptCount val="1"/>
                    <c:pt idx="0">
                      <c:v>TX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strRef>
                  <c:f>'TSP-tentativa '!$BL$53</c:f>
                  <c:strCache>
                    <c:ptCount val="1"/>
                    <c:pt idx="0">
                      <c:v>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strRef>
                  <c:f>'TSP-tentativa '!$BL$54</c:f>
                  <c:strCache>
                    <c:ptCount val="1"/>
                    <c:pt idx="0">
                      <c:v>VA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'!$BL$55</c:f>
                  <c:strCache>
                    <c:ptCount val="1"/>
                    <c:pt idx="0">
                      <c:v>VT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strRef>
                  <c:f>'TSP-tentativa '!$BL$56</c:f>
                  <c:strCache>
                    <c:ptCount val="1"/>
                    <c:pt idx="0">
                      <c:v>WA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strRef>
                  <c:f>'TSP-tentativa '!$BL$57</c:f>
                  <c:strCache>
                    <c:ptCount val="1"/>
                    <c:pt idx="0">
                      <c:v>WI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strRef>
                  <c:f>'TSP-tentativa '!$BL$58</c:f>
                  <c:strCache>
                    <c:ptCount val="1"/>
                    <c:pt idx="0">
                      <c:v>WV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strRef>
                  <c:f>'TSP-tentativa '!$BL$59</c:f>
                  <c:strCache>
                    <c:ptCount val="1"/>
                    <c:pt idx="0">
                      <c:v>WY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'TSP-tentativa '!$BJ$11:$BJ$59</c:f>
            </c:numRef>
          </c:xVal>
          <c:yVal>
            <c:numRef>
              <c:f>'TSP-tentativa '!$BK$11:$BK$59</c:f>
            </c:numRef>
          </c:yVal>
          <c:smooth val="0"/>
        </c:ser>
        <c:ser>
          <c:idx val="2"/>
          <c:order val="1"/>
          <c:tx>
            <c:v>Tour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'TSP-tentativa '!$G$81:$G$130</c:f>
              <c:numCache/>
            </c:numRef>
          </c:xVal>
          <c:yVal>
            <c:numRef>
              <c:f>'TSP-tentativa '!$H$81:$H$130</c:f>
              <c:numCache/>
            </c:numRef>
          </c:yVal>
          <c:smooth val="0"/>
        </c:ser>
        <c:axId val="30781535"/>
        <c:axId val="8598360"/>
      </c:scatterChart>
      <c:scatterChart>
        <c:scatterStyle val="lineMarker"/>
        <c:varyColors val="0"/>
        <c:ser>
          <c:idx val="0"/>
          <c:order val="2"/>
          <c:tx>
            <c:v>U.S.A.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'TSP-tentativa '!$AC$81:$AC$542</c:f>
              <c:numCache/>
            </c:numRef>
          </c:xVal>
          <c:yVal>
            <c:numRef>
              <c:f>'TSP-tentativa '!$AD$81:$AD$542</c:f>
              <c:numCache/>
            </c:numRef>
          </c:yVal>
          <c:smooth val="0"/>
        </c:ser>
        <c:axId val="10276377"/>
        <c:axId val="25378530"/>
      </c:scatterChart>
      <c:valAx>
        <c:axId val="30781535"/>
        <c:scaling>
          <c:orientation val="minMax"/>
          <c:max val="-65"/>
          <c:min val="-125"/>
        </c:scaling>
        <c:axPos val="b"/>
        <c:delete val="1"/>
        <c:majorTickMark val="cross"/>
        <c:minorTickMark val="none"/>
        <c:tickLblPos val="nextTo"/>
        <c:crossAx val="8598360"/>
        <c:crosses val="autoZero"/>
        <c:crossBetween val="midCat"/>
        <c:dispUnits/>
      </c:valAx>
      <c:valAx>
        <c:axId val="8598360"/>
        <c:scaling>
          <c:orientation val="minMax"/>
          <c:max val="50"/>
          <c:min val="25"/>
        </c:scaling>
        <c:axPos val="l"/>
        <c:delete val="1"/>
        <c:majorTickMark val="cross"/>
        <c:minorTickMark val="none"/>
        <c:tickLblPos val="nextTo"/>
        <c:crossAx val="30781535"/>
        <c:crosses val="autoZero"/>
        <c:crossBetween val="midCat"/>
        <c:dispUnits/>
        <c:majorUnit val="3"/>
      </c:valAx>
      <c:valAx>
        <c:axId val="10276377"/>
        <c:scaling>
          <c:orientation val="minMax"/>
          <c:max val="-65"/>
          <c:min val="-125"/>
        </c:scaling>
        <c:axPos val="b"/>
        <c:delete val="1"/>
        <c:majorTickMark val="cross"/>
        <c:minorTickMark val="none"/>
        <c:tickLblPos val="nextTo"/>
        <c:crossAx val="25378530"/>
        <c:crosses val="max"/>
        <c:crossBetween val="midCat"/>
        <c:dispUnits/>
      </c:valAx>
      <c:valAx>
        <c:axId val="25378530"/>
        <c:scaling>
          <c:orientation val="minMax"/>
          <c:max val="48"/>
          <c:min val="30"/>
        </c:scaling>
        <c:axPos val="l"/>
        <c:delete val="1"/>
        <c:majorTickMark val="cross"/>
        <c:minorTickMark val="none"/>
        <c:tickLblPos val="nextTo"/>
        <c:crossAx val="10276377"/>
        <c:crosses val="max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75675"/>
        </c:manualLayout>
      </c:layout>
      <c:overlay val="0"/>
      <c:spPr>
        <a:pattFill prst="pct50">
          <a:fgClr>
            <a:srgbClr val="FFFF00"/>
          </a:fgClr>
          <a:bgClr>
            <a:srgbClr val="FFFFFF"/>
          </a:bgClr>
        </a:pattFill>
      </c:spPr>
    </c:legend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79</xdr:row>
      <xdr:rowOff>47625</xdr:rowOff>
    </xdr:from>
    <xdr:to>
      <xdr:col>19</xdr:col>
      <xdr:colOff>781050</xdr:colOff>
      <xdr:row>101</xdr:row>
      <xdr:rowOff>66675</xdr:rowOff>
    </xdr:to>
    <xdr:graphicFrame>
      <xdr:nvGraphicFramePr>
        <xdr:cNvPr id="1" name="Chart 1"/>
        <xdr:cNvGraphicFramePr/>
      </xdr:nvGraphicFramePr>
      <xdr:xfrm>
        <a:off x="10515600" y="8220075"/>
        <a:ext cx="5743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79</xdr:row>
      <xdr:rowOff>47625</xdr:rowOff>
    </xdr:from>
    <xdr:to>
      <xdr:col>19</xdr:col>
      <xdr:colOff>781050</xdr:colOff>
      <xdr:row>101</xdr:row>
      <xdr:rowOff>66675</xdr:rowOff>
    </xdr:to>
    <xdr:graphicFrame>
      <xdr:nvGraphicFramePr>
        <xdr:cNvPr id="1" name="Chart 1"/>
        <xdr:cNvGraphicFramePr/>
      </xdr:nvGraphicFramePr>
      <xdr:xfrm>
        <a:off x="10515600" y="8220075"/>
        <a:ext cx="5743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43"/>
  <sheetViews>
    <sheetView workbookViewId="0" topLeftCell="A61">
      <selection activeCell="A61" sqref="A61"/>
    </sheetView>
  </sheetViews>
  <sheetFormatPr defaultColWidth="9.00390625" defaultRowHeight="12.75"/>
  <cols>
    <col min="1" max="1" width="18.125" style="1" customWidth="1"/>
    <col min="2" max="2" width="7.75390625" style="115" customWidth="1"/>
    <col min="3" max="3" width="11.75390625" style="1" customWidth="1"/>
    <col min="4" max="4" width="9.625" style="1" customWidth="1"/>
    <col min="5" max="5" width="7.875" style="1" customWidth="1"/>
    <col min="6" max="6" width="11.625" style="1" customWidth="1"/>
    <col min="7" max="7" width="9.375" style="1" customWidth="1"/>
    <col min="8" max="8" width="9.75390625" style="81" customWidth="1"/>
    <col min="9" max="9" width="9.00390625" style="2" customWidth="1"/>
    <col min="10" max="12" width="7.875" style="2" customWidth="1"/>
    <col min="13" max="14" width="8.875" style="2" customWidth="1"/>
    <col min="15" max="17" width="7.875" style="2" customWidth="1"/>
    <col min="18" max="18" width="19.875" style="2" customWidth="1"/>
    <col min="19" max="19" width="23.375" style="2" customWidth="1"/>
    <col min="20" max="20" width="11.875" style="2" customWidth="1"/>
    <col min="21" max="21" width="7.875" style="2" customWidth="1"/>
    <col min="22" max="22" width="9.875" style="2" customWidth="1"/>
    <col min="23" max="25" width="7.875" style="2" customWidth="1"/>
    <col min="26" max="26" width="10.125" style="2" customWidth="1"/>
    <col min="27" max="27" width="8.875" style="2" customWidth="1"/>
    <col min="28" max="28" width="7.875" style="2" customWidth="1"/>
    <col min="29" max="29" width="9.625" style="2" customWidth="1"/>
    <col min="30" max="31" width="7.875" style="2" customWidth="1"/>
    <col min="32" max="32" width="21.00390625" style="2" customWidth="1"/>
    <col min="33" max="33" width="19.75390625" style="2" customWidth="1"/>
    <col min="34" max="34" width="9.00390625" style="2" customWidth="1"/>
    <col min="35" max="35" width="7.875" style="2" customWidth="1"/>
    <col min="36" max="36" width="21.125" style="2" customWidth="1"/>
    <col min="37" max="37" width="16.625" style="2" customWidth="1"/>
    <col min="38" max="44" width="7.875" style="2" customWidth="1"/>
    <col min="45" max="45" width="9.00390625" style="2" customWidth="1"/>
    <col min="46" max="46" width="7.875" style="2" customWidth="1"/>
    <col min="47" max="47" width="9.00390625" style="2" customWidth="1"/>
    <col min="48" max="48" width="7.875" style="2" customWidth="1"/>
    <col min="49" max="49" width="9.00390625" style="2" customWidth="1"/>
    <col min="50" max="51" width="7.875" style="2" customWidth="1"/>
    <col min="52" max="52" width="9.00390625" style="2" customWidth="1"/>
    <col min="53" max="53" width="7.875" style="2" customWidth="1"/>
    <col min="54" max="54" width="9.00390625" style="2" customWidth="1"/>
    <col min="55" max="56" width="7.875" style="2" customWidth="1"/>
    <col min="57" max="57" width="9.00390625" style="2" customWidth="1"/>
    <col min="58" max="58" width="17.625" style="3" customWidth="1"/>
    <col min="59" max="16384" width="11.375" style="2" customWidth="1"/>
  </cols>
  <sheetData>
    <row r="1" spans="1:58" ht="12.75" hidden="1">
      <c r="A1" s="4"/>
      <c r="B1" s="5"/>
      <c r="C1" s="4"/>
      <c r="D1" s="4"/>
      <c r="E1" s="4"/>
      <c r="F1" s="4"/>
      <c r="G1" s="4"/>
      <c r="H1" s="17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18"/>
    </row>
    <row r="2" spans="1:58" ht="12.75" hidden="1">
      <c r="A2" s="4"/>
      <c r="B2" s="5"/>
      <c r="C2" s="4"/>
      <c r="D2" s="4"/>
      <c r="E2" s="4"/>
      <c r="F2" s="4"/>
      <c r="G2" s="4" t="s">
        <v>0</v>
      </c>
      <c r="H2" s="17">
        <f>PI()/180</f>
        <v>0.017453292519943295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18"/>
    </row>
    <row r="3" spans="1:58" ht="12.75" hidden="1">
      <c r="A3" s="4"/>
      <c r="B3" s="5"/>
      <c r="C3" s="4"/>
      <c r="D3" s="4"/>
      <c r="E3" s="4"/>
      <c r="F3" s="4"/>
      <c r="G3" s="4" t="s">
        <v>1</v>
      </c>
      <c r="H3" s="17">
        <f>7918/2</f>
        <v>3959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18"/>
    </row>
    <row r="4" spans="1:58" ht="12.75" hidden="1">
      <c r="A4" s="4"/>
      <c r="B4" s="5"/>
      <c r="C4" s="4"/>
      <c r="D4" s="4"/>
      <c r="E4" s="4"/>
      <c r="F4" s="4"/>
      <c r="G4" s="4"/>
      <c r="H4" s="1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18"/>
    </row>
    <row r="5" spans="1:58" ht="12.75" hidden="1">
      <c r="A5" s="4"/>
      <c r="B5" s="5"/>
      <c r="C5" s="4"/>
      <c r="D5" s="4"/>
      <c r="E5" s="4"/>
      <c r="F5" s="4"/>
      <c r="G5" s="4"/>
      <c r="H5" s="17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18"/>
    </row>
    <row r="6" spans="1:58" s="1" customFormat="1" ht="120.75" customHeight="1" hidden="1">
      <c r="A6" s="4"/>
      <c r="B6" s="5"/>
      <c r="C6" s="4"/>
      <c r="D6" s="4"/>
      <c r="E6" s="4"/>
      <c r="F6" s="4"/>
      <c r="G6" s="4"/>
      <c r="H6" s="17"/>
      <c r="I6" s="22" t="s">
        <v>2</v>
      </c>
      <c r="J6" s="22" t="s">
        <v>3</v>
      </c>
      <c r="K6" s="22" t="s">
        <v>4</v>
      </c>
      <c r="L6" s="22" t="s">
        <v>5</v>
      </c>
      <c r="M6" s="22" t="s">
        <v>6</v>
      </c>
      <c r="N6" s="22" t="s">
        <v>7</v>
      </c>
      <c r="O6" s="22" t="s">
        <v>8</v>
      </c>
      <c r="P6" s="22" t="s">
        <v>9</v>
      </c>
      <c r="Q6" s="22" t="s">
        <v>10</v>
      </c>
      <c r="R6" s="22" t="s">
        <v>11</v>
      </c>
      <c r="S6" s="22" t="s">
        <v>12</v>
      </c>
      <c r="T6" s="22" t="s">
        <v>13</v>
      </c>
      <c r="U6" s="22" t="s">
        <v>14</v>
      </c>
      <c r="V6" s="22" t="s">
        <v>15</v>
      </c>
      <c r="W6" s="22" t="s">
        <v>16</v>
      </c>
      <c r="X6" s="22" t="s">
        <v>17</v>
      </c>
      <c r="Y6" s="22" t="s">
        <v>18</v>
      </c>
      <c r="Z6" s="22" t="s">
        <v>19</v>
      </c>
      <c r="AA6" s="22" t="s">
        <v>20</v>
      </c>
      <c r="AB6" s="22" t="s">
        <v>21</v>
      </c>
      <c r="AC6" s="22" t="s">
        <v>22</v>
      </c>
      <c r="AD6" s="22" t="s">
        <v>23</v>
      </c>
      <c r="AE6" s="22" t="s">
        <v>24</v>
      </c>
      <c r="AF6" s="22" t="s">
        <v>25</v>
      </c>
      <c r="AG6" s="22" t="s">
        <v>26</v>
      </c>
      <c r="AH6" s="22" t="s">
        <v>27</v>
      </c>
      <c r="AI6" s="22" t="s">
        <v>28</v>
      </c>
      <c r="AJ6" s="22" t="s">
        <v>29</v>
      </c>
      <c r="AK6" s="22" t="s">
        <v>30</v>
      </c>
      <c r="AL6" s="22" t="s">
        <v>31</v>
      </c>
      <c r="AM6" s="22" t="s">
        <v>32</v>
      </c>
      <c r="AN6" s="22" t="s">
        <v>33</v>
      </c>
      <c r="AO6" s="22" t="s">
        <v>34</v>
      </c>
      <c r="AP6" s="22" t="s">
        <v>35</v>
      </c>
      <c r="AQ6" s="22" t="s">
        <v>36</v>
      </c>
      <c r="AR6" s="22" t="s">
        <v>37</v>
      </c>
      <c r="AS6" s="22" t="s">
        <v>38</v>
      </c>
      <c r="AT6" s="22" t="s">
        <v>39</v>
      </c>
      <c r="AU6" s="22" t="s">
        <v>40</v>
      </c>
      <c r="AV6" s="22" t="s">
        <v>41</v>
      </c>
      <c r="AW6" s="22" t="s">
        <v>42</v>
      </c>
      <c r="AX6" s="22" t="s">
        <v>43</v>
      </c>
      <c r="AY6" s="22" t="s">
        <v>44</v>
      </c>
      <c r="AZ6" s="22" t="s">
        <v>45</v>
      </c>
      <c r="BA6" s="22" t="s">
        <v>46</v>
      </c>
      <c r="BB6" s="22" t="s">
        <v>47</v>
      </c>
      <c r="BC6" s="22" t="s">
        <v>48</v>
      </c>
      <c r="BD6" s="22" t="s">
        <v>49</v>
      </c>
      <c r="BE6" s="22" t="s">
        <v>50</v>
      </c>
      <c r="BF6" s="18"/>
    </row>
    <row r="7" spans="1:64" s="32" customFormat="1" ht="13.5" hidden="1" thickBot="1">
      <c r="A7" s="28"/>
      <c r="B7" s="29"/>
      <c r="C7" s="28"/>
      <c r="D7" s="28"/>
      <c r="E7" s="28"/>
      <c r="F7" s="28"/>
      <c r="G7" s="28"/>
      <c r="H7" s="30"/>
      <c r="I7" s="28" t="s">
        <v>51</v>
      </c>
      <c r="J7" s="28" t="s">
        <v>52</v>
      </c>
      <c r="K7" s="28" t="s">
        <v>53</v>
      </c>
      <c r="L7" s="28" t="s">
        <v>54</v>
      </c>
      <c r="M7" s="28" t="s">
        <v>55</v>
      </c>
      <c r="N7" s="28" t="s">
        <v>56</v>
      </c>
      <c r="O7" s="28" t="s">
        <v>57</v>
      </c>
      <c r="P7" s="28" t="s">
        <v>58</v>
      </c>
      <c r="Q7" s="28" t="s">
        <v>59</v>
      </c>
      <c r="R7" s="28" t="s">
        <v>60</v>
      </c>
      <c r="S7" s="28" t="s">
        <v>61</v>
      </c>
      <c r="T7" s="28" t="s">
        <v>62</v>
      </c>
      <c r="U7" s="28" t="s">
        <v>63</v>
      </c>
      <c r="V7" s="28" t="s">
        <v>64</v>
      </c>
      <c r="W7" s="28" t="s">
        <v>65</v>
      </c>
      <c r="X7" s="28" t="s">
        <v>66</v>
      </c>
      <c r="Y7" s="28" t="s">
        <v>67</v>
      </c>
      <c r="Z7" s="28" t="s">
        <v>68</v>
      </c>
      <c r="AA7" s="28" t="s">
        <v>69</v>
      </c>
      <c r="AB7" s="28" t="s">
        <v>70</v>
      </c>
      <c r="AC7" s="28" t="s">
        <v>71</v>
      </c>
      <c r="AD7" s="28" t="s">
        <v>72</v>
      </c>
      <c r="AE7" s="28" t="s">
        <v>73</v>
      </c>
      <c r="AF7" s="28" t="s">
        <v>74</v>
      </c>
      <c r="AG7" s="28" t="s">
        <v>75</v>
      </c>
      <c r="AH7" s="28" t="s">
        <v>76</v>
      </c>
      <c r="AI7" s="28" t="s">
        <v>77</v>
      </c>
      <c r="AJ7" s="28" t="s">
        <v>78</v>
      </c>
      <c r="AK7" s="28" t="s">
        <v>79</v>
      </c>
      <c r="AL7" s="28" t="s">
        <v>80</v>
      </c>
      <c r="AM7" s="28" t="s">
        <v>81</v>
      </c>
      <c r="AN7" s="28" t="s">
        <v>82</v>
      </c>
      <c r="AO7" s="28" t="s">
        <v>83</v>
      </c>
      <c r="AP7" s="28" t="s">
        <v>84</v>
      </c>
      <c r="AQ7" s="28" t="s">
        <v>85</v>
      </c>
      <c r="AR7" s="28" t="s">
        <v>86</v>
      </c>
      <c r="AS7" s="28" t="s">
        <v>87</v>
      </c>
      <c r="AT7" s="28" t="s">
        <v>88</v>
      </c>
      <c r="AU7" s="28" t="s">
        <v>89</v>
      </c>
      <c r="AV7" s="28" t="s">
        <v>90</v>
      </c>
      <c r="AW7" s="28" t="s">
        <v>91</v>
      </c>
      <c r="AX7" s="28" t="s">
        <v>92</v>
      </c>
      <c r="AY7" s="28" t="s">
        <v>93</v>
      </c>
      <c r="AZ7" s="28" t="s">
        <v>94</v>
      </c>
      <c r="BA7" s="28" t="s">
        <v>95</v>
      </c>
      <c r="BB7" s="28" t="s">
        <v>96</v>
      </c>
      <c r="BC7" s="28" t="s">
        <v>97</v>
      </c>
      <c r="BD7" s="28" t="s">
        <v>98</v>
      </c>
      <c r="BE7" s="28" t="s">
        <v>99</v>
      </c>
      <c r="BF7" s="31"/>
      <c r="BI7" s="2"/>
      <c r="BJ7" s="2"/>
      <c r="BK7" s="2"/>
      <c r="BL7" s="2"/>
    </row>
    <row r="8" spans="1:64" s="27" customFormat="1" ht="13.5" hidden="1" thickTop="1">
      <c r="A8" s="23"/>
      <c r="B8" s="24"/>
      <c r="C8" s="23"/>
      <c r="D8" s="23"/>
      <c r="E8" s="23"/>
      <c r="F8" s="23"/>
      <c r="G8" s="23"/>
      <c r="H8" s="25"/>
      <c r="I8" s="23">
        <v>22</v>
      </c>
      <c r="J8" s="23">
        <v>33</v>
      </c>
      <c r="K8" s="23">
        <v>24</v>
      </c>
      <c r="L8" s="23">
        <v>1</v>
      </c>
      <c r="M8" s="23">
        <v>26</v>
      </c>
      <c r="N8" s="23">
        <v>27</v>
      </c>
      <c r="O8" s="23">
        <v>47</v>
      </c>
      <c r="P8" s="23">
        <v>45</v>
      </c>
      <c r="Q8" s="23">
        <v>4</v>
      </c>
      <c r="R8" s="23">
        <v>11</v>
      </c>
      <c r="S8" s="23">
        <v>30</v>
      </c>
      <c r="T8" s="23">
        <v>41</v>
      </c>
      <c r="U8" s="23">
        <v>6</v>
      </c>
      <c r="V8" s="23">
        <v>14</v>
      </c>
      <c r="W8" s="23">
        <v>32</v>
      </c>
      <c r="X8" s="23">
        <v>23</v>
      </c>
      <c r="Y8" s="23">
        <v>21</v>
      </c>
      <c r="Z8" s="23">
        <v>13</v>
      </c>
      <c r="AA8" s="23">
        <v>19</v>
      </c>
      <c r="AB8" s="23">
        <v>38</v>
      </c>
      <c r="AC8" s="23">
        <v>8</v>
      </c>
      <c r="AD8" s="23">
        <v>20</v>
      </c>
      <c r="AE8" s="23">
        <v>15</v>
      </c>
      <c r="AF8" s="23">
        <v>31</v>
      </c>
      <c r="AG8" s="23">
        <v>43</v>
      </c>
      <c r="AH8" s="23">
        <v>10</v>
      </c>
      <c r="AI8" s="23">
        <v>46</v>
      </c>
      <c r="AJ8" s="23">
        <v>36</v>
      </c>
      <c r="AK8" s="23">
        <v>40</v>
      </c>
      <c r="AL8" s="23">
        <v>9</v>
      </c>
      <c r="AM8" s="23">
        <v>37</v>
      </c>
      <c r="AN8" s="23">
        <v>39</v>
      </c>
      <c r="AO8" s="23">
        <v>2</v>
      </c>
      <c r="AP8" s="23">
        <v>7</v>
      </c>
      <c r="AQ8" s="23">
        <v>28</v>
      </c>
      <c r="AR8" s="23">
        <v>29</v>
      </c>
      <c r="AS8" s="23">
        <v>5</v>
      </c>
      <c r="AT8" s="23">
        <v>42</v>
      </c>
      <c r="AU8" s="23">
        <v>25</v>
      </c>
      <c r="AV8" s="23">
        <v>44</v>
      </c>
      <c r="AW8" s="23">
        <v>17</v>
      </c>
      <c r="AX8" s="23">
        <v>3</v>
      </c>
      <c r="AY8" s="23">
        <v>35</v>
      </c>
      <c r="AZ8" s="23">
        <v>12</v>
      </c>
      <c r="BA8" s="23">
        <v>48</v>
      </c>
      <c r="BB8" s="23">
        <v>18</v>
      </c>
      <c r="BC8" s="23">
        <v>16</v>
      </c>
      <c r="BD8" s="23">
        <v>34</v>
      </c>
      <c r="BE8" s="23">
        <v>49</v>
      </c>
      <c r="BF8" s="26"/>
      <c r="BI8" s="57" t="s">
        <v>100</v>
      </c>
      <c r="BJ8" s="58"/>
      <c r="BK8" s="58"/>
      <c r="BL8" s="59"/>
    </row>
    <row r="9" spans="1:65" s="1" customFormat="1" ht="13.5" hidden="1" thickBot="1">
      <c r="A9" s="4"/>
      <c r="B9" s="5"/>
      <c r="C9" s="4"/>
      <c r="D9" s="4"/>
      <c r="E9" s="4"/>
      <c r="F9" s="4"/>
      <c r="G9" s="4"/>
      <c r="H9" s="17"/>
      <c r="I9" s="4">
        <v>86.284</v>
      </c>
      <c r="J9" s="4">
        <v>92.354</v>
      </c>
      <c r="K9" s="4">
        <v>112.071</v>
      </c>
      <c r="L9" s="4">
        <v>121.467</v>
      </c>
      <c r="M9" s="4">
        <v>104.873</v>
      </c>
      <c r="N9" s="4">
        <v>72.684</v>
      </c>
      <c r="O9" s="4">
        <v>77.016</v>
      </c>
      <c r="P9" s="4">
        <v>75.517</v>
      </c>
      <c r="Q9" s="4">
        <v>84.281</v>
      </c>
      <c r="R9" s="4">
        <v>84.423</v>
      </c>
      <c r="S9" s="4">
        <v>93.617</v>
      </c>
      <c r="T9" s="4">
        <v>116.226</v>
      </c>
      <c r="U9" s="4">
        <v>89.645</v>
      </c>
      <c r="V9" s="4">
        <v>86.146</v>
      </c>
      <c r="W9" s="4">
        <v>95.692</v>
      </c>
      <c r="X9" s="4">
        <v>84.865</v>
      </c>
      <c r="Y9" s="4">
        <v>91.126</v>
      </c>
      <c r="Z9" s="4">
        <v>71.018</v>
      </c>
      <c r="AA9" s="4">
        <v>76.503</v>
      </c>
      <c r="AB9" s="4">
        <v>69.73</v>
      </c>
      <c r="AC9" s="4">
        <v>84.554</v>
      </c>
      <c r="AD9" s="4">
        <v>93.104</v>
      </c>
      <c r="AE9" s="4">
        <v>92.19</v>
      </c>
      <c r="AF9" s="4">
        <v>90.208</v>
      </c>
      <c r="AG9" s="4">
        <v>112.02</v>
      </c>
      <c r="AH9" s="4">
        <v>78.659</v>
      </c>
      <c r="AI9" s="4">
        <v>100.767</v>
      </c>
      <c r="AJ9" s="4">
        <v>96.688</v>
      </c>
      <c r="AK9" s="4">
        <v>71.56</v>
      </c>
      <c r="AL9" s="4">
        <v>74.764</v>
      </c>
      <c r="AM9" s="4">
        <v>105.954</v>
      </c>
      <c r="AN9" s="4">
        <v>119.743</v>
      </c>
      <c r="AO9" s="4">
        <v>73.799</v>
      </c>
      <c r="AP9" s="4">
        <v>82.987</v>
      </c>
      <c r="AQ9" s="4">
        <v>97.513</v>
      </c>
      <c r="AR9" s="4">
        <v>123.022</v>
      </c>
      <c r="AS9" s="4">
        <v>76.885</v>
      </c>
      <c r="AT9" s="4">
        <v>71.42</v>
      </c>
      <c r="AU9" s="4">
        <v>80.886</v>
      </c>
      <c r="AV9" s="4">
        <v>100.322</v>
      </c>
      <c r="AW9" s="4">
        <v>86.785</v>
      </c>
      <c r="AX9" s="4">
        <v>97.751</v>
      </c>
      <c r="AY9" s="4">
        <v>111.93</v>
      </c>
      <c r="AZ9" s="4">
        <v>77.475</v>
      </c>
      <c r="BA9" s="4">
        <v>72.572</v>
      </c>
      <c r="BB9" s="4">
        <v>122.894</v>
      </c>
      <c r="BC9" s="4">
        <v>89.388</v>
      </c>
      <c r="BD9" s="4">
        <v>81.63</v>
      </c>
      <c r="BE9" s="4">
        <v>104.792</v>
      </c>
      <c r="BF9" s="18"/>
      <c r="BH9" s="2"/>
      <c r="BI9" s="60" t="s">
        <v>101</v>
      </c>
      <c r="BJ9" s="61"/>
      <c r="BK9" s="62"/>
      <c r="BL9" s="63"/>
      <c r="BM9" s="2"/>
    </row>
    <row r="10" spans="1:65" s="1" customFormat="1" ht="13.5" hidden="1" thickTop="1">
      <c r="A10" s="8" t="s">
        <v>102</v>
      </c>
      <c r="B10" s="7" t="s">
        <v>103</v>
      </c>
      <c r="C10" s="6" t="s">
        <v>104</v>
      </c>
      <c r="D10" s="8" t="s">
        <v>105</v>
      </c>
      <c r="E10" s="8" t="s">
        <v>106</v>
      </c>
      <c r="F10" s="8" t="s">
        <v>107</v>
      </c>
      <c r="G10" s="8" t="s">
        <v>108</v>
      </c>
      <c r="H10" s="16" t="s">
        <v>109</v>
      </c>
      <c r="I10" s="4">
        <v>32.354</v>
      </c>
      <c r="J10" s="4">
        <v>34.722</v>
      </c>
      <c r="K10" s="4">
        <v>33.543</v>
      </c>
      <c r="L10" s="4">
        <v>38.567</v>
      </c>
      <c r="M10" s="4">
        <v>39.768</v>
      </c>
      <c r="N10" s="4">
        <v>41.766</v>
      </c>
      <c r="O10" s="4">
        <v>38.905</v>
      </c>
      <c r="P10" s="4">
        <v>39.159</v>
      </c>
      <c r="Q10" s="4">
        <v>30.457</v>
      </c>
      <c r="R10" s="4">
        <v>33.763</v>
      </c>
      <c r="S10" s="4">
        <v>41.577</v>
      </c>
      <c r="T10" s="4">
        <v>43.607</v>
      </c>
      <c r="U10" s="4">
        <v>39.781</v>
      </c>
      <c r="V10" s="4">
        <v>39.776</v>
      </c>
      <c r="W10" s="4">
        <v>39.038</v>
      </c>
      <c r="X10" s="4">
        <v>38.191</v>
      </c>
      <c r="Y10" s="4">
        <v>30.449</v>
      </c>
      <c r="Z10" s="4">
        <v>42.336</v>
      </c>
      <c r="AA10" s="4">
        <v>38.972</v>
      </c>
      <c r="AB10" s="4">
        <v>44.331</v>
      </c>
      <c r="AC10" s="4">
        <v>42.709</v>
      </c>
      <c r="AD10" s="4">
        <v>44.948</v>
      </c>
      <c r="AE10" s="4">
        <v>38.572</v>
      </c>
      <c r="AF10" s="4">
        <v>32.321</v>
      </c>
      <c r="AG10" s="4">
        <v>46.597</v>
      </c>
      <c r="AH10" s="4">
        <v>35.822</v>
      </c>
      <c r="AI10" s="4">
        <v>46.805</v>
      </c>
      <c r="AJ10" s="4">
        <v>40.816</v>
      </c>
      <c r="AK10" s="4">
        <v>43.232</v>
      </c>
      <c r="AL10" s="4">
        <v>40.223</v>
      </c>
      <c r="AM10" s="4">
        <v>35.679</v>
      </c>
      <c r="AN10" s="4">
        <v>39.148</v>
      </c>
      <c r="AO10" s="4">
        <v>42.666</v>
      </c>
      <c r="AP10" s="4">
        <v>39.989</v>
      </c>
      <c r="AQ10" s="4">
        <v>35.467</v>
      </c>
      <c r="AR10" s="4">
        <v>44.925</v>
      </c>
      <c r="AS10" s="4">
        <v>40.276</v>
      </c>
      <c r="AT10" s="4">
        <v>41.822</v>
      </c>
      <c r="AU10" s="4">
        <v>34.039</v>
      </c>
      <c r="AV10" s="4">
        <v>44.373</v>
      </c>
      <c r="AW10" s="4">
        <v>36.172</v>
      </c>
      <c r="AX10" s="4">
        <v>30.306</v>
      </c>
      <c r="AY10" s="4">
        <v>40.777</v>
      </c>
      <c r="AZ10" s="4">
        <v>37.531</v>
      </c>
      <c r="BA10" s="4">
        <v>44.266</v>
      </c>
      <c r="BB10" s="4">
        <v>47.042</v>
      </c>
      <c r="BC10" s="4">
        <v>43.08</v>
      </c>
      <c r="BD10" s="4">
        <v>38.351</v>
      </c>
      <c r="BE10" s="4">
        <v>41.145</v>
      </c>
      <c r="BF10" s="18"/>
      <c r="BH10" s="2"/>
      <c r="BI10" s="64" t="s">
        <v>110</v>
      </c>
      <c r="BJ10" s="65" t="s">
        <v>111</v>
      </c>
      <c r="BK10" s="65" t="s">
        <v>112</v>
      </c>
      <c r="BL10" s="66" t="s">
        <v>103</v>
      </c>
      <c r="BM10" s="2"/>
    </row>
    <row r="11" spans="1:64" ht="12.75" hidden="1">
      <c r="A11" s="4" t="s">
        <v>2</v>
      </c>
      <c r="B11" s="5" t="s">
        <v>51</v>
      </c>
      <c r="C11" s="4">
        <v>22</v>
      </c>
      <c r="D11" s="4">
        <v>86.284</v>
      </c>
      <c r="E11" s="4">
        <v>32.354</v>
      </c>
      <c r="F11" s="19">
        <v>4040587</v>
      </c>
      <c r="G11" s="19">
        <v>187106</v>
      </c>
      <c r="H11" s="20">
        <v>62200</v>
      </c>
      <c r="I11" s="21">
        <f aca="true" t="shared" si="0" ref="I11:R20">IF(I$8=$C11,0,ROUND(RADIUS*(ACOS(COS(CONST*$E11)*COS(CONST*I$10)*COS(CONST*($D11-I$9))+SIN(CONST*$E11)*SIN(CONST*I$10))),0))</f>
        <v>0</v>
      </c>
      <c r="J11" s="21">
        <f t="shared" si="0"/>
        <v>386</v>
      </c>
      <c r="K11" s="21">
        <f t="shared" si="0"/>
        <v>1494</v>
      </c>
      <c r="L11" s="21">
        <f t="shared" si="0"/>
        <v>2013</v>
      </c>
      <c r="M11" s="21">
        <f t="shared" si="0"/>
        <v>1155</v>
      </c>
      <c r="N11" s="21">
        <f t="shared" si="0"/>
        <v>990</v>
      </c>
      <c r="O11" s="21">
        <f t="shared" si="0"/>
        <v>689</v>
      </c>
      <c r="P11" s="21">
        <f t="shared" si="0"/>
        <v>764</v>
      </c>
      <c r="Q11" s="21">
        <f t="shared" si="0"/>
        <v>176</v>
      </c>
      <c r="R11" s="21">
        <f t="shared" si="0"/>
        <v>145</v>
      </c>
      <c r="S11" s="21">
        <f aca="true" t="shared" si="1" ref="S11:AB20">IF(S$8=$C11,0,ROUND(RADIUS*(ACOS(COS(CONST*$E11)*COS(CONST*S$10)*COS(CONST*($D11-S$9))+SIN(CONST*$E11)*SIN(CONST*S$10))),0))</f>
        <v>754</v>
      </c>
      <c r="T11" s="21">
        <f t="shared" si="1"/>
        <v>1793</v>
      </c>
      <c r="U11" s="21">
        <f t="shared" si="1"/>
        <v>546</v>
      </c>
      <c r="V11" s="21">
        <f t="shared" si="1"/>
        <v>513</v>
      </c>
      <c r="W11" s="21">
        <f t="shared" si="1"/>
        <v>701</v>
      </c>
      <c r="X11" s="21">
        <f t="shared" si="1"/>
        <v>411</v>
      </c>
      <c r="Y11" s="21">
        <f t="shared" si="1"/>
        <v>314</v>
      </c>
      <c r="Z11" s="21">
        <f t="shared" si="1"/>
        <v>1083</v>
      </c>
      <c r="AA11" s="21">
        <f t="shared" si="1"/>
        <v>714</v>
      </c>
      <c r="AB11" s="21">
        <f t="shared" si="1"/>
        <v>1216</v>
      </c>
      <c r="AC11" s="21">
        <f aca="true" t="shared" si="2" ref="AC11:AL20">IF(AC$8=$C11,0,ROUND(RADIUS*(ACOS(COS(CONST*$E11)*COS(CONST*AC$10)*COS(CONST*($D11-AC$9))+SIN(CONST*$E11)*SIN(CONST*AC$10))),0))</f>
        <v>722</v>
      </c>
      <c r="AD11" s="21">
        <f t="shared" si="2"/>
        <v>944</v>
      </c>
      <c r="AE11" s="21">
        <f t="shared" si="2"/>
        <v>543</v>
      </c>
      <c r="AF11" s="21">
        <f t="shared" si="2"/>
        <v>229</v>
      </c>
      <c r="AG11" s="21">
        <f t="shared" si="2"/>
        <v>1676</v>
      </c>
      <c r="AH11" s="21">
        <f t="shared" si="2"/>
        <v>498</v>
      </c>
      <c r="AI11" s="21">
        <f t="shared" si="2"/>
        <v>1257</v>
      </c>
      <c r="AJ11" s="21">
        <f t="shared" si="2"/>
        <v>820</v>
      </c>
      <c r="AK11" s="21">
        <f t="shared" si="2"/>
        <v>1098</v>
      </c>
      <c r="AL11" s="21">
        <f t="shared" si="2"/>
        <v>840</v>
      </c>
      <c r="AM11" s="21">
        <f aca="true" t="shared" si="3" ref="AM11:AV20">IF(AM$8=$C11,0,ROUND(RADIUS*(ACOS(COS(CONST*$E11)*COS(CONST*AM$10)*COS(CONST*($D11-AM$9))+SIN(CONST*$E11)*SIN(CONST*AM$10))),0))</f>
        <v>1148</v>
      </c>
      <c r="AN11" s="21">
        <f t="shared" si="3"/>
        <v>1922</v>
      </c>
      <c r="AO11" s="21">
        <f t="shared" si="3"/>
        <v>986</v>
      </c>
      <c r="AP11" s="21">
        <f t="shared" si="3"/>
        <v>559</v>
      </c>
      <c r="AQ11" s="21">
        <f t="shared" si="3"/>
        <v>678</v>
      </c>
      <c r="AR11" s="21">
        <f t="shared" si="3"/>
        <v>2142</v>
      </c>
      <c r="AS11" s="21">
        <f t="shared" si="3"/>
        <v>756</v>
      </c>
      <c r="AT11" s="21">
        <f t="shared" si="3"/>
        <v>1046</v>
      </c>
      <c r="AU11" s="21">
        <f t="shared" si="3"/>
        <v>333</v>
      </c>
      <c r="AV11" s="21">
        <f t="shared" si="3"/>
        <v>1123</v>
      </c>
      <c r="AW11" s="21">
        <f aca="true" t="shared" si="4" ref="AW11:BE20">IF(AW$8=$C11,0,ROUND(RADIUS*(ACOS(COS(CONST*$E11)*COS(CONST*AW$10)*COS(CONST*($D11-AW$9))+SIN(CONST*$E11)*SIN(CONST*AW$10))),0))</f>
        <v>265</v>
      </c>
      <c r="AX11" s="21">
        <f t="shared" si="4"/>
        <v>691</v>
      </c>
      <c r="AY11" s="21">
        <f t="shared" si="4"/>
        <v>1531</v>
      </c>
      <c r="AZ11" s="21">
        <f t="shared" si="4"/>
        <v>613</v>
      </c>
      <c r="BA11" s="21">
        <f t="shared" si="4"/>
        <v>1106</v>
      </c>
      <c r="BB11" s="21">
        <f t="shared" si="4"/>
        <v>2168</v>
      </c>
      <c r="BC11" s="21">
        <f t="shared" si="4"/>
        <v>760</v>
      </c>
      <c r="BD11" s="21">
        <f t="shared" si="4"/>
        <v>490</v>
      </c>
      <c r="BE11" s="21">
        <f t="shared" si="4"/>
        <v>1188</v>
      </c>
      <c r="BF11" s="18" t="str">
        <f aca="true" t="shared" si="5" ref="BF11:BF42">A11&amp;", "&amp;B11</f>
        <v>Montgomery , AL</v>
      </c>
      <c r="BG11" s="33"/>
      <c r="BI11" s="67">
        <v>1</v>
      </c>
      <c r="BJ11" s="68">
        <f aca="true" t="shared" si="6" ref="BJ11:BJ42">-D11</f>
        <v>-86.284</v>
      </c>
      <c r="BK11" s="69">
        <f aca="true" t="shared" si="7" ref="BK11:BK42">E11</f>
        <v>32.354</v>
      </c>
      <c r="BL11" s="70" t="str">
        <f aca="true" t="shared" si="8" ref="BL11:BL42">B11</f>
        <v>AL</v>
      </c>
    </row>
    <row r="12" spans="1:65" ht="12.75" hidden="1">
      <c r="A12" s="4" t="s">
        <v>3</v>
      </c>
      <c r="B12" s="5" t="s">
        <v>52</v>
      </c>
      <c r="C12" s="4">
        <v>33</v>
      </c>
      <c r="D12" s="4">
        <v>92.354</v>
      </c>
      <c r="E12" s="4">
        <v>34.722</v>
      </c>
      <c r="F12" s="19">
        <v>2350725</v>
      </c>
      <c r="G12" s="19">
        <v>175795</v>
      </c>
      <c r="H12" s="20">
        <v>64200</v>
      </c>
      <c r="I12" s="21">
        <f t="shared" si="0"/>
        <v>386</v>
      </c>
      <c r="J12" s="21">
        <f t="shared" si="0"/>
        <v>0</v>
      </c>
      <c r="K12" s="21">
        <f t="shared" si="0"/>
        <v>1129</v>
      </c>
      <c r="L12" s="21">
        <f t="shared" si="0"/>
        <v>1629</v>
      </c>
      <c r="M12" s="21">
        <f t="shared" si="0"/>
        <v>771</v>
      </c>
      <c r="N12" s="21">
        <f t="shared" si="0"/>
        <v>1170</v>
      </c>
      <c r="O12" s="21">
        <f t="shared" si="0"/>
        <v>895</v>
      </c>
      <c r="P12" s="21">
        <f t="shared" si="0"/>
        <v>977</v>
      </c>
      <c r="Q12" s="21">
        <f t="shared" si="0"/>
        <v>554</v>
      </c>
      <c r="R12" s="21">
        <f t="shared" si="0"/>
        <v>458</v>
      </c>
      <c r="S12" s="21">
        <f t="shared" si="1"/>
        <v>479</v>
      </c>
      <c r="T12" s="21">
        <f t="shared" si="1"/>
        <v>1412</v>
      </c>
      <c r="U12" s="21">
        <f t="shared" si="1"/>
        <v>380</v>
      </c>
      <c r="V12" s="21">
        <f t="shared" si="1"/>
        <v>488</v>
      </c>
      <c r="W12" s="21">
        <f t="shared" si="1"/>
        <v>351</v>
      </c>
      <c r="X12" s="21">
        <f t="shared" si="1"/>
        <v>480</v>
      </c>
      <c r="Y12" s="21">
        <f t="shared" si="1"/>
        <v>304</v>
      </c>
      <c r="Z12" s="21">
        <f t="shared" si="1"/>
        <v>1263</v>
      </c>
      <c r="AA12" s="21">
        <f t="shared" si="1"/>
        <v>923</v>
      </c>
      <c r="AB12" s="21">
        <f t="shared" si="1"/>
        <v>1370</v>
      </c>
      <c r="AC12" s="21">
        <f t="shared" si="2"/>
        <v>693</v>
      </c>
      <c r="AD12" s="21">
        <f t="shared" si="2"/>
        <v>708</v>
      </c>
      <c r="AE12" s="21">
        <f t="shared" si="2"/>
        <v>266</v>
      </c>
      <c r="AF12" s="21">
        <f t="shared" si="2"/>
        <v>207</v>
      </c>
      <c r="AG12" s="21">
        <f t="shared" si="2"/>
        <v>1311</v>
      </c>
      <c r="AH12" s="21">
        <f t="shared" si="2"/>
        <v>776</v>
      </c>
      <c r="AI12" s="21">
        <f t="shared" si="2"/>
        <v>943</v>
      </c>
      <c r="AJ12" s="21">
        <f t="shared" si="2"/>
        <v>483</v>
      </c>
      <c r="AK12" s="21">
        <f t="shared" si="2"/>
        <v>1257</v>
      </c>
      <c r="AL12" s="21">
        <f t="shared" si="2"/>
        <v>1035</v>
      </c>
      <c r="AM12" s="21">
        <f t="shared" si="3"/>
        <v>770</v>
      </c>
      <c r="AN12" s="21">
        <f t="shared" si="3"/>
        <v>1537</v>
      </c>
      <c r="AO12" s="21">
        <f t="shared" si="3"/>
        <v>1138</v>
      </c>
      <c r="AP12" s="21">
        <f t="shared" si="3"/>
        <v>630</v>
      </c>
      <c r="AQ12" s="21">
        <f t="shared" si="3"/>
        <v>296</v>
      </c>
      <c r="AR12" s="21">
        <f t="shared" si="3"/>
        <v>1760</v>
      </c>
      <c r="AS12" s="21">
        <f t="shared" si="3"/>
        <v>929</v>
      </c>
      <c r="AT12" s="21">
        <f t="shared" si="3"/>
        <v>1233</v>
      </c>
      <c r="AU12" s="21">
        <f t="shared" si="3"/>
        <v>655</v>
      </c>
      <c r="AV12" s="21">
        <f t="shared" si="3"/>
        <v>790</v>
      </c>
      <c r="AW12" s="21">
        <f t="shared" si="4"/>
        <v>329</v>
      </c>
      <c r="AX12" s="21">
        <f t="shared" si="4"/>
        <v>438</v>
      </c>
      <c r="AY12" s="21">
        <f t="shared" si="4"/>
        <v>1145</v>
      </c>
      <c r="AZ12" s="21">
        <f t="shared" si="4"/>
        <v>852</v>
      </c>
      <c r="BA12" s="21">
        <f t="shared" si="4"/>
        <v>1239</v>
      </c>
      <c r="BB12" s="21">
        <f t="shared" si="4"/>
        <v>1792</v>
      </c>
      <c r="BC12" s="21">
        <f t="shared" si="4"/>
        <v>599</v>
      </c>
      <c r="BD12" s="21">
        <f t="shared" si="4"/>
        <v>646</v>
      </c>
      <c r="BE12" s="21">
        <f t="shared" si="4"/>
        <v>809</v>
      </c>
      <c r="BF12" s="18" t="str">
        <f t="shared" si="5"/>
        <v>Little Rock , AR</v>
      </c>
      <c r="BH12" s="71"/>
      <c r="BI12" s="67">
        <f aca="true" t="shared" si="9" ref="BI12:BI59">BI11+1</f>
        <v>2</v>
      </c>
      <c r="BJ12" s="68">
        <f t="shared" si="6"/>
        <v>-92.354</v>
      </c>
      <c r="BK12" s="69">
        <f t="shared" si="7"/>
        <v>34.722</v>
      </c>
      <c r="BL12" s="70" t="str">
        <f t="shared" si="8"/>
        <v>AR</v>
      </c>
      <c r="BM12" s="71"/>
    </row>
    <row r="13" spans="1:64" ht="12.75" hidden="1">
      <c r="A13" s="4" t="s">
        <v>4</v>
      </c>
      <c r="B13" s="5" t="s">
        <v>53</v>
      </c>
      <c r="C13" s="4">
        <v>24</v>
      </c>
      <c r="D13" s="4">
        <v>112.071</v>
      </c>
      <c r="E13" s="4">
        <v>33.543</v>
      </c>
      <c r="F13" s="19">
        <v>3665228</v>
      </c>
      <c r="G13" s="19">
        <v>983403</v>
      </c>
      <c r="H13" s="20">
        <v>77100</v>
      </c>
      <c r="I13" s="21">
        <f t="shared" si="0"/>
        <v>1494</v>
      </c>
      <c r="J13" s="21">
        <f t="shared" si="0"/>
        <v>1129</v>
      </c>
      <c r="K13" s="21">
        <f t="shared" si="0"/>
        <v>0</v>
      </c>
      <c r="L13" s="21">
        <f t="shared" si="0"/>
        <v>629</v>
      </c>
      <c r="M13" s="21">
        <f t="shared" si="0"/>
        <v>586</v>
      </c>
      <c r="N13" s="21">
        <f t="shared" si="0"/>
        <v>2208</v>
      </c>
      <c r="O13" s="21">
        <f t="shared" si="0"/>
        <v>1976</v>
      </c>
      <c r="P13" s="21">
        <f t="shared" si="0"/>
        <v>2057</v>
      </c>
      <c r="Q13" s="21">
        <f t="shared" si="0"/>
        <v>1637</v>
      </c>
      <c r="R13" s="21">
        <f t="shared" si="0"/>
        <v>1586</v>
      </c>
      <c r="S13" s="21">
        <f t="shared" si="1"/>
        <v>1150</v>
      </c>
      <c r="T13" s="21">
        <f t="shared" si="1"/>
        <v>730</v>
      </c>
      <c r="U13" s="21">
        <f t="shared" si="1"/>
        <v>1311</v>
      </c>
      <c r="V13" s="21">
        <f t="shared" si="1"/>
        <v>1494</v>
      </c>
      <c r="W13" s="21">
        <f t="shared" si="1"/>
        <v>986</v>
      </c>
      <c r="X13" s="21">
        <f t="shared" si="1"/>
        <v>1551</v>
      </c>
      <c r="Y13" s="21">
        <f t="shared" si="1"/>
        <v>1244</v>
      </c>
      <c r="Z13" s="21">
        <f t="shared" si="1"/>
        <v>2294</v>
      </c>
      <c r="AA13" s="21">
        <f t="shared" si="1"/>
        <v>2004</v>
      </c>
      <c r="AB13" s="21">
        <f t="shared" si="1"/>
        <v>2365</v>
      </c>
      <c r="AC13" s="21">
        <f t="shared" si="2"/>
        <v>1615</v>
      </c>
      <c r="AD13" s="21">
        <f t="shared" si="2"/>
        <v>1280</v>
      </c>
      <c r="AE13" s="21">
        <f t="shared" si="2"/>
        <v>1161</v>
      </c>
      <c r="AF13" s="21">
        <f t="shared" si="2"/>
        <v>1268</v>
      </c>
      <c r="AG13" s="21">
        <f t="shared" si="2"/>
        <v>902</v>
      </c>
      <c r="AH13" s="21">
        <f t="shared" si="2"/>
        <v>1896</v>
      </c>
      <c r="AI13" s="21">
        <f t="shared" si="2"/>
        <v>1091</v>
      </c>
      <c r="AJ13" s="21">
        <f t="shared" si="2"/>
        <v>983</v>
      </c>
      <c r="AK13" s="21">
        <f t="shared" si="2"/>
        <v>2269</v>
      </c>
      <c r="AL13" s="21">
        <f t="shared" si="2"/>
        <v>2097</v>
      </c>
      <c r="AM13" s="21">
        <f t="shared" si="3"/>
        <v>378</v>
      </c>
      <c r="AN13" s="21">
        <f t="shared" si="3"/>
        <v>576</v>
      </c>
      <c r="AO13" s="21">
        <f t="shared" si="3"/>
        <v>2154</v>
      </c>
      <c r="AP13" s="21">
        <f t="shared" si="3"/>
        <v>1662</v>
      </c>
      <c r="AQ13" s="21">
        <f t="shared" si="3"/>
        <v>839</v>
      </c>
      <c r="AR13" s="21">
        <f t="shared" si="3"/>
        <v>979</v>
      </c>
      <c r="AS13" s="21">
        <f t="shared" si="3"/>
        <v>1985</v>
      </c>
      <c r="AT13" s="21">
        <f t="shared" si="3"/>
        <v>2273</v>
      </c>
      <c r="AU13" s="21">
        <f t="shared" si="3"/>
        <v>1784</v>
      </c>
      <c r="AV13" s="21">
        <f t="shared" si="3"/>
        <v>977</v>
      </c>
      <c r="AW13" s="21">
        <f t="shared" si="4"/>
        <v>1441</v>
      </c>
      <c r="AX13" s="21">
        <f t="shared" si="4"/>
        <v>868</v>
      </c>
      <c r="AY13" s="21">
        <f t="shared" si="4"/>
        <v>500</v>
      </c>
      <c r="AZ13" s="21">
        <f t="shared" si="4"/>
        <v>1954</v>
      </c>
      <c r="BA13" s="21">
        <f t="shared" si="4"/>
        <v>2225</v>
      </c>
      <c r="BB13" s="21">
        <f t="shared" si="4"/>
        <v>1091</v>
      </c>
      <c r="BC13" s="21">
        <f t="shared" si="4"/>
        <v>1389</v>
      </c>
      <c r="BD13" s="21">
        <f t="shared" si="4"/>
        <v>1727</v>
      </c>
      <c r="BE13" s="21">
        <f t="shared" si="4"/>
        <v>660</v>
      </c>
      <c r="BF13" s="18" t="str">
        <f t="shared" si="5"/>
        <v>Phoenix , AZ</v>
      </c>
      <c r="BI13" s="67">
        <f t="shared" si="9"/>
        <v>3</v>
      </c>
      <c r="BJ13" s="68">
        <f t="shared" si="6"/>
        <v>-112.071</v>
      </c>
      <c r="BK13" s="69">
        <f t="shared" si="7"/>
        <v>33.543</v>
      </c>
      <c r="BL13" s="70" t="str">
        <f t="shared" si="8"/>
        <v>AZ</v>
      </c>
    </row>
    <row r="14" spans="1:64" ht="12.75" hidden="1">
      <c r="A14" s="4" t="s">
        <v>5</v>
      </c>
      <c r="B14" s="5" t="s">
        <v>54</v>
      </c>
      <c r="C14" s="4">
        <v>1</v>
      </c>
      <c r="D14" s="4">
        <v>121.467</v>
      </c>
      <c r="E14" s="4">
        <v>38.567</v>
      </c>
      <c r="F14" s="19">
        <v>29760021</v>
      </c>
      <c r="G14" s="19">
        <v>369365</v>
      </c>
      <c r="H14" s="20">
        <v>115800</v>
      </c>
      <c r="I14" s="21">
        <f t="shared" si="0"/>
        <v>2013</v>
      </c>
      <c r="J14" s="21">
        <f t="shared" si="0"/>
        <v>1629</v>
      </c>
      <c r="K14" s="21">
        <f t="shared" si="0"/>
        <v>629</v>
      </c>
      <c r="L14" s="21">
        <f t="shared" si="0"/>
        <v>0</v>
      </c>
      <c r="M14" s="21">
        <f t="shared" si="0"/>
        <v>892</v>
      </c>
      <c r="N14" s="21">
        <f t="shared" si="0"/>
        <v>2551</v>
      </c>
      <c r="O14" s="21">
        <f t="shared" si="0"/>
        <v>2372</v>
      </c>
      <c r="P14" s="21">
        <f t="shared" si="0"/>
        <v>2446</v>
      </c>
      <c r="Q14" s="21">
        <f t="shared" si="0"/>
        <v>2174</v>
      </c>
      <c r="R14" s="21">
        <f t="shared" si="0"/>
        <v>2079</v>
      </c>
      <c r="S14" s="21">
        <f t="shared" si="1"/>
        <v>1481</v>
      </c>
      <c r="T14" s="21">
        <f t="shared" si="1"/>
        <v>442</v>
      </c>
      <c r="U14" s="21">
        <f t="shared" si="1"/>
        <v>1698</v>
      </c>
      <c r="V14" s="21">
        <f t="shared" si="1"/>
        <v>1882</v>
      </c>
      <c r="W14" s="21">
        <f t="shared" si="1"/>
        <v>1384</v>
      </c>
      <c r="X14" s="21">
        <f t="shared" si="1"/>
        <v>1969</v>
      </c>
      <c r="Y14" s="21">
        <f t="shared" si="1"/>
        <v>1807</v>
      </c>
      <c r="Z14" s="21">
        <f t="shared" si="1"/>
        <v>2626</v>
      </c>
      <c r="AA14" s="21">
        <f t="shared" si="1"/>
        <v>2397</v>
      </c>
      <c r="AB14" s="21">
        <f t="shared" si="1"/>
        <v>2664</v>
      </c>
      <c r="AC14" s="21">
        <f t="shared" si="2"/>
        <v>1941</v>
      </c>
      <c r="AD14" s="21">
        <f t="shared" si="2"/>
        <v>1518</v>
      </c>
      <c r="AE14" s="21">
        <f t="shared" si="2"/>
        <v>1575</v>
      </c>
      <c r="AF14" s="21">
        <f t="shared" si="2"/>
        <v>1802</v>
      </c>
      <c r="AG14" s="21">
        <f t="shared" si="2"/>
        <v>733</v>
      </c>
      <c r="AH14" s="21">
        <f t="shared" si="2"/>
        <v>2343</v>
      </c>
      <c r="AI14" s="21">
        <f t="shared" si="2"/>
        <v>1190</v>
      </c>
      <c r="AJ14" s="21">
        <f t="shared" si="2"/>
        <v>1322</v>
      </c>
      <c r="AK14" s="21">
        <f t="shared" si="2"/>
        <v>2588</v>
      </c>
      <c r="AL14" s="21">
        <f t="shared" si="2"/>
        <v>2467</v>
      </c>
      <c r="AM14" s="21">
        <f t="shared" si="3"/>
        <v>876</v>
      </c>
      <c r="AN14" s="21">
        <f t="shared" si="3"/>
        <v>101</v>
      </c>
      <c r="AO14" s="21">
        <f t="shared" si="3"/>
        <v>2483</v>
      </c>
      <c r="AP14" s="21">
        <f t="shared" si="3"/>
        <v>2044</v>
      </c>
      <c r="AQ14" s="21">
        <f t="shared" si="3"/>
        <v>1335</v>
      </c>
      <c r="AR14" s="21">
        <f t="shared" si="3"/>
        <v>447</v>
      </c>
      <c r="AS14" s="21">
        <f t="shared" si="3"/>
        <v>2357</v>
      </c>
      <c r="AT14" s="21">
        <f t="shared" si="3"/>
        <v>2614</v>
      </c>
      <c r="AU14" s="21">
        <f t="shared" si="3"/>
        <v>2263</v>
      </c>
      <c r="AV14" s="21">
        <f t="shared" si="3"/>
        <v>1162</v>
      </c>
      <c r="AW14" s="21">
        <f t="shared" si="4"/>
        <v>1900</v>
      </c>
      <c r="AX14" s="21">
        <f t="shared" si="4"/>
        <v>1462</v>
      </c>
      <c r="AY14" s="21">
        <f t="shared" si="4"/>
        <v>529</v>
      </c>
      <c r="AZ14" s="21">
        <f t="shared" si="4"/>
        <v>2372</v>
      </c>
      <c r="BA14" s="21">
        <f t="shared" si="4"/>
        <v>2526</v>
      </c>
      <c r="BB14" s="21">
        <f t="shared" si="4"/>
        <v>590</v>
      </c>
      <c r="BC14" s="21">
        <f t="shared" si="4"/>
        <v>1695</v>
      </c>
      <c r="BD14" s="21">
        <f t="shared" si="4"/>
        <v>2138</v>
      </c>
      <c r="BE14" s="21">
        <f t="shared" si="4"/>
        <v>901</v>
      </c>
      <c r="BF14" s="18" t="str">
        <f t="shared" si="5"/>
        <v>Sacramento , CA</v>
      </c>
      <c r="BI14" s="67">
        <f t="shared" si="9"/>
        <v>4</v>
      </c>
      <c r="BJ14" s="68">
        <f t="shared" si="6"/>
        <v>-121.467</v>
      </c>
      <c r="BK14" s="69">
        <f t="shared" si="7"/>
        <v>38.567</v>
      </c>
      <c r="BL14" s="70" t="str">
        <f t="shared" si="8"/>
        <v>CA</v>
      </c>
    </row>
    <row r="15" spans="1:64" ht="12.75" hidden="1">
      <c r="A15" s="4" t="s">
        <v>6</v>
      </c>
      <c r="B15" s="5" t="s">
        <v>55</v>
      </c>
      <c r="C15" s="4">
        <v>26</v>
      </c>
      <c r="D15" s="4">
        <v>104.873</v>
      </c>
      <c r="E15" s="4">
        <v>39.768</v>
      </c>
      <c r="F15" s="19">
        <v>3294394</v>
      </c>
      <c r="G15" s="19">
        <v>467610</v>
      </c>
      <c r="H15" s="20">
        <v>79000</v>
      </c>
      <c r="I15" s="21">
        <f t="shared" si="0"/>
        <v>1155</v>
      </c>
      <c r="J15" s="21">
        <f t="shared" si="0"/>
        <v>771</v>
      </c>
      <c r="K15" s="21">
        <f t="shared" si="0"/>
        <v>586</v>
      </c>
      <c r="L15" s="21">
        <f t="shared" si="0"/>
        <v>892</v>
      </c>
      <c r="M15" s="21">
        <f t="shared" si="0"/>
        <v>0</v>
      </c>
      <c r="N15" s="21">
        <f t="shared" si="0"/>
        <v>1680</v>
      </c>
      <c r="O15" s="21">
        <f t="shared" si="0"/>
        <v>1484</v>
      </c>
      <c r="P15" s="21">
        <f t="shared" si="0"/>
        <v>1560</v>
      </c>
      <c r="Q15" s="21">
        <f t="shared" si="0"/>
        <v>1325</v>
      </c>
      <c r="R15" s="21">
        <f t="shared" si="0"/>
        <v>1202</v>
      </c>
      <c r="S15" s="21">
        <f t="shared" si="1"/>
        <v>603</v>
      </c>
      <c r="T15" s="21">
        <f t="shared" si="1"/>
        <v>642</v>
      </c>
      <c r="U15" s="21">
        <f t="shared" si="1"/>
        <v>808</v>
      </c>
      <c r="V15" s="21">
        <f t="shared" si="1"/>
        <v>993</v>
      </c>
      <c r="W15" s="21">
        <f t="shared" si="1"/>
        <v>493</v>
      </c>
      <c r="X15" s="21">
        <f t="shared" si="1"/>
        <v>1078</v>
      </c>
      <c r="Y15" s="21">
        <f t="shared" si="1"/>
        <v>1007</v>
      </c>
      <c r="Z15" s="21">
        <f t="shared" si="1"/>
        <v>1761</v>
      </c>
      <c r="AA15" s="21">
        <f t="shared" si="1"/>
        <v>1510</v>
      </c>
      <c r="AB15" s="21">
        <f t="shared" si="1"/>
        <v>1816</v>
      </c>
      <c r="AC15" s="21">
        <f t="shared" si="2"/>
        <v>1072</v>
      </c>
      <c r="AD15" s="21">
        <f t="shared" si="2"/>
        <v>698</v>
      </c>
      <c r="AE15" s="21">
        <f t="shared" si="2"/>
        <v>684</v>
      </c>
      <c r="AF15" s="21">
        <f t="shared" si="2"/>
        <v>966</v>
      </c>
      <c r="AG15" s="21">
        <f t="shared" si="2"/>
        <v>593</v>
      </c>
      <c r="AH15" s="21">
        <f t="shared" si="2"/>
        <v>1452</v>
      </c>
      <c r="AI15" s="21">
        <f t="shared" si="2"/>
        <v>528</v>
      </c>
      <c r="AJ15" s="21">
        <f t="shared" si="2"/>
        <v>437</v>
      </c>
      <c r="AK15" s="21">
        <f t="shared" si="2"/>
        <v>1729</v>
      </c>
      <c r="AL15" s="21">
        <f t="shared" si="2"/>
        <v>1586</v>
      </c>
      <c r="AM15" s="21">
        <f t="shared" si="3"/>
        <v>289</v>
      </c>
      <c r="AN15" s="21">
        <f t="shared" si="3"/>
        <v>794</v>
      </c>
      <c r="AO15" s="21">
        <f t="shared" si="3"/>
        <v>1618</v>
      </c>
      <c r="AP15" s="21">
        <f t="shared" si="3"/>
        <v>1158</v>
      </c>
      <c r="AQ15" s="21">
        <f t="shared" si="3"/>
        <v>500</v>
      </c>
      <c r="AR15" s="21">
        <f t="shared" si="3"/>
        <v>990</v>
      </c>
      <c r="AS15" s="21">
        <f t="shared" si="3"/>
        <v>1475</v>
      </c>
      <c r="AT15" s="21">
        <f t="shared" si="3"/>
        <v>1745</v>
      </c>
      <c r="AU15" s="21">
        <f t="shared" si="3"/>
        <v>1378</v>
      </c>
      <c r="AV15" s="21">
        <f t="shared" si="3"/>
        <v>394</v>
      </c>
      <c r="AW15" s="21">
        <f t="shared" si="4"/>
        <v>1014</v>
      </c>
      <c r="AX15" s="21">
        <f t="shared" si="4"/>
        <v>767</v>
      </c>
      <c r="AY15" s="21">
        <f t="shared" si="4"/>
        <v>378</v>
      </c>
      <c r="AZ15" s="21">
        <f t="shared" si="4"/>
        <v>1481</v>
      </c>
      <c r="BA15" s="21">
        <f t="shared" si="4"/>
        <v>1676</v>
      </c>
      <c r="BB15" s="21">
        <f t="shared" si="4"/>
        <v>1031</v>
      </c>
      <c r="BC15" s="21">
        <f t="shared" si="4"/>
        <v>833</v>
      </c>
      <c r="BD15" s="21">
        <f t="shared" si="4"/>
        <v>1247</v>
      </c>
      <c r="BE15" s="21">
        <f t="shared" si="4"/>
        <v>95</v>
      </c>
      <c r="BF15" s="18" t="str">
        <f t="shared" si="5"/>
        <v>Denver , CO</v>
      </c>
      <c r="BI15" s="67">
        <f t="shared" si="9"/>
        <v>5</v>
      </c>
      <c r="BJ15" s="68">
        <f t="shared" si="6"/>
        <v>-104.873</v>
      </c>
      <c r="BK15" s="69">
        <f t="shared" si="7"/>
        <v>39.768</v>
      </c>
      <c r="BL15" s="70" t="str">
        <f t="shared" si="8"/>
        <v>CO</v>
      </c>
    </row>
    <row r="16" spans="1:64" ht="12.75" hidden="1">
      <c r="A16" s="4" t="s">
        <v>7</v>
      </c>
      <c r="B16" s="5" t="s">
        <v>56</v>
      </c>
      <c r="C16" s="4">
        <v>27</v>
      </c>
      <c r="D16" s="4">
        <v>72.684</v>
      </c>
      <c r="E16" s="4">
        <v>41.766</v>
      </c>
      <c r="F16" s="19">
        <v>3287116</v>
      </c>
      <c r="G16" s="19">
        <v>139739</v>
      </c>
      <c r="H16" s="20">
        <v>133800</v>
      </c>
      <c r="I16" s="21">
        <f t="shared" si="0"/>
        <v>990</v>
      </c>
      <c r="J16" s="21">
        <f t="shared" si="0"/>
        <v>1170</v>
      </c>
      <c r="K16" s="21">
        <f t="shared" si="0"/>
        <v>2208</v>
      </c>
      <c r="L16" s="21">
        <f t="shared" si="0"/>
        <v>2551</v>
      </c>
      <c r="M16" s="21">
        <f t="shared" si="0"/>
        <v>1680</v>
      </c>
      <c r="N16" s="21">
        <f t="shared" si="0"/>
        <v>0</v>
      </c>
      <c r="O16" s="21">
        <f t="shared" si="0"/>
        <v>302</v>
      </c>
      <c r="P16" s="21">
        <f t="shared" si="0"/>
        <v>234</v>
      </c>
      <c r="Q16" s="21">
        <f t="shared" si="0"/>
        <v>1013</v>
      </c>
      <c r="R16" s="21">
        <f t="shared" si="0"/>
        <v>845</v>
      </c>
      <c r="S16" s="21">
        <f t="shared" si="1"/>
        <v>1078</v>
      </c>
      <c r="T16" s="21">
        <f t="shared" si="1"/>
        <v>2190</v>
      </c>
      <c r="U16" s="21">
        <f t="shared" si="1"/>
        <v>897</v>
      </c>
      <c r="V16" s="21">
        <f t="shared" si="1"/>
        <v>717</v>
      </c>
      <c r="W16" s="21">
        <f t="shared" si="1"/>
        <v>1221</v>
      </c>
      <c r="X16" s="21">
        <f t="shared" si="1"/>
        <v>690</v>
      </c>
      <c r="Y16" s="21">
        <f t="shared" si="1"/>
        <v>1288</v>
      </c>
      <c r="Z16" s="21">
        <f t="shared" si="1"/>
        <v>94</v>
      </c>
      <c r="AA16" s="21">
        <f t="shared" si="1"/>
        <v>279</v>
      </c>
      <c r="AB16" s="21">
        <f t="shared" si="1"/>
        <v>232</v>
      </c>
      <c r="AC16" s="21">
        <f t="shared" si="2"/>
        <v>610</v>
      </c>
      <c r="AD16" s="21">
        <f t="shared" si="2"/>
        <v>1046</v>
      </c>
      <c r="AE16" s="21">
        <f t="shared" si="2"/>
        <v>1051</v>
      </c>
      <c r="AF16" s="21">
        <f t="shared" si="2"/>
        <v>1163</v>
      </c>
      <c r="AG16" s="21">
        <f t="shared" si="2"/>
        <v>1957</v>
      </c>
      <c r="AH16" s="21">
        <f t="shared" si="2"/>
        <v>521</v>
      </c>
      <c r="AI16" s="21">
        <f t="shared" si="2"/>
        <v>1424</v>
      </c>
      <c r="AJ16" s="21">
        <f t="shared" si="2"/>
        <v>1244</v>
      </c>
      <c r="AK16" s="21">
        <f t="shared" si="2"/>
        <v>116</v>
      </c>
      <c r="AL16" s="21">
        <f t="shared" si="2"/>
        <v>152</v>
      </c>
      <c r="AM16" s="21">
        <f t="shared" si="3"/>
        <v>1830</v>
      </c>
      <c r="AN16" s="21">
        <f t="shared" si="3"/>
        <v>2450</v>
      </c>
      <c r="AO16" s="21">
        <f t="shared" si="3"/>
        <v>84</v>
      </c>
      <c r="AP16" s="21">
        <f t="shared" si="3"/>
        <v>552</v>
      </c>
      <c r="AQ16" s="21">
        <f t="shared" si="3"/>
        <v>1404</v>
      </c>
      <c r="AR16" s="21">
        <f t="shared" si="3"/>
        <v>2498</v>
      </c>
      <c r="AS16" s="21">
        <f t="shared" si="3"/>
        <v>242</v>
      </c>
      <c r="AT16" s="21">
        <f t="shared" si="3"/>
        <v>65</v>
      </c>
      <c r="AU16" s="21">
        <f t="shared" si="3"/>
        <v>696</v>
      </c>
      <c r="AV16" s="21">
        <f t="shared" si="3"/>
        <v>1400</v>
      </c>
      <c r="AW16" s="21">
        <f t="shared" si="4"/>
        <v>849</v>
      </c>
      <c r="AX16" s="21">
        <f t="shared" si="4"/>
        <v>1600</v>
      </c>
      <c r="AY16" s="21">
        <f t="shared" si="4"/>
        <v>2021</v>
      </c>
      <c r="AZ16" s="21">
        <f t="shared" si="4"/>
        <v>388</v>
      </c>
      <c r="BA16" s="21">
        <f t="shared" si="4"/>
        <v>173</v>
      </c>
      <c r="BB16" s="21">
        <f t="shared" si="4"/>
        <v>2462</v>
      </c>
      <c r="BC16" s="21">
        <f t="shared" si="4"/>
        <v>855</v>
      </c>
      <c r="BD16" s="21">
        <f t="shared" si="4"/>
        <v>528</v>
      </c>
      <c r="BE16" s="21">
        <f t="shared" si="4"/>
        <v>1654</v>
      </c>
      <c r="BF16" s="18" t="str">
        <f t="shared" si="5"/>
        <v>Hartford , CT</v>
      </c>
      <c r="BI16" s="67">
        <f t="shared" si="9"/>
        <v>6</v>
      </c>
      <c r="BJ16" s="68">
        <f t="shared" si="6"/>
        <v>-72.684</v>
      </c>
      <c r="BK16" s="69">
        <f t="shared" si="7"/>
        <v>41.766</v>
      </c>
      <c r="BL16" s="70" t="str">
        <f t="shared" si="8"/>
        <v>CT</v>
      </c>
    </row>
    <row r="17" spans="1:64" ht="12.75" hidden="1">
      <c r="A17" s="4" t="s">
        <v>8</v>
      </c>
      <c r="B17" s="5" t="s">
        <v>57</v>
      </c>
      <c r="C17" s="4">
        <v>47</v>
      </c>
      <c r="D17" s="4">
        <v>77.016</v>
      </c>
      <c r="E17" s="4">
        <v>38.905</v>
      </c>
      <c r="F17" s="19">
        <v>606900</v>
      </c>
      <c r="G17" s="19">
        <v>606900</v>
      </c>
      <c r="H17" s="20">
        <v>123900</v>
      </c>
      <c r="I17" s="21">
        <f t="shared" si="0"/>
        <v>689</v>
      </c>
      <c r="J17" s="21">
        <f t="shared" si="0"/>
        <v>895</v>
      </c>
      <c r="K17" s="21">
        <f t="shared" si="0"/>
        <v>1976</v>
      </c>
      <c r="L17" s="21">
        <f t="shared" si="0"/>
        <v>2372</v>
      </c>
      <c r="M17" s="21">
        <f t="shared" si="0"/>
        <v>1484</v>
      </c>
      <c r="N17" s="21">
        <f t="shared" si="0"/>
        <v>302</v>
      </c>
      <c r="O17" s="21">
        <f t="shared" si="0"/>
        <v>0</v>
      </c>
      <c r="P17" s="21">
        <f t="shared" si="0"/>
        <v>82</v>
      </c>
      <c r="Q17" s="21">
        <f t="shared" si="0"/>
        <v>714</v>
      </c>
      <c r="R17" s="21">
        <f t="shared" si="0"/>
        <v>544</v>
      </c>
      <c r="S17" s="21">
        <f t="shared" si="1"/>
        <v>893</v>
      </c>
      <c r="T17" s="21">
        <f t="shared" si="1"/>
        <v>2043</v>
      </c>
      <c r="U17" s="21">
        <f t="shared" si="1"/>
        <v>677</v>
      </c>
      <c r="V17" s="21">
        <f t="shared" si="1"/>
        <v>491</v>
      </c>
      <c r="W17" s="21">
        <f t="shared" si="1"/>
        <v>1002</v>
      </c>
      <c r="X17" s="21">
        <f t="shared" si="1"/>
        <v>427</v>
      </c>
      <c r="Y17" s="21">
        <f t="shared" si="1"/>
        <v>990</v>
      </c>
      <c r="Z17" s="21">
        <f t="shared" si="1"/>
        <v>394</v>
      </c>
      <c r="AA17" s="21">
        <f t="shared" si="1"/>
        <v>28</v>
      </c>
      <c r="AB17" s="21">
        <f t="shared" si="1"/>
        <v>531</v>
      </c>
      <c r="AC17" s="21">
        <f t="shared" si="2"/>
        <v>474</v>
      </c>
      <c r="AD17" s="21">
        <f t="shared" si="2"/>
        <v>924</v>
      </c>
      <c r="AE17" s="21">
        <f t="shared" si="2"/>
        <v>817</v>
      </c>
      <c r="AF17" s="21">
        <f t="shared" si="2"/>
        <v>868</v>
      </c>
      <c r="AG17" s="21">
        <f t="shared" si="2"/>
        <v>1837</v>
      </c>
      <c r="AH17" s="21">
        <f t="shared" si="2"/>
        <v>231</v>
      </c>
      <c r="AI17" s="21">
        <f t="shared" si="2"/>
        <v>1314</v>
      </c>
      <c r="AJ17" s="21">
        <f t="shared" si="2"/>
        <v>1049</v>
      </c>
      <c r="AK17" s="21">
        <f t="shared" si="2"/>
        <v>412</v>
      </c>
      <c r="AL17" s="21">
        <f t="shared" si="2"/>
        <v>151</v>
      </c>
      <c r="AM17" s="21">
        <f t="shared" si="3"/>
        <v>1599</v>
      </c>
      <c r="AN17" s="21">
        <f t="shared" si="3"/>
        <v>2272</v>
      </c>
      <c r="AO17" s="21">
        <f t="shared" si="3"/>
        <v>310</v>
      </c>
      <c r="AP17" s="21">
        <f t="shared" si="3"/>
        <v>327</v>
      </c>
      <c r="AQ17" s="21">
        <f t="shared" si="3"/>
        <v>1150</v>
      </c>
      <c r="AR17" s="21">
        <f t="shared" si="3"/>
        <v>2369</v>
      </c>
      <c r="AS17" s="21">
        <f t="shared" si="3"/>
        <v>95</v>
      </c>
      <c r="AT17" s="21">
        <f t="shared" si="3"/>
        <v>357</v>
      </c>
      <c r="AU17" s="21">
        <f t="shared" si="3"/>
        <v>399</v>
      </c>
      <c r="AV17" s="21">
        <f t="shared" si="3"/>
        <v>1256</v>
      </c>
      <c r="AW17" s="21">
        <f t="shared" si="4"/>
        <v>567</v>
      </c>
      <c r="AX17" s="21">
        <f t="shared" si="4"/>
        <v>1316</v>
      </c>
      <c r="AY17" s="21">
        <f t="shared" si="4"/>
        <v>1845</v>
      </c>
      <c r="AZ17" s="21">
        <f t="shared" si="4"/>
        <v>98</v>
      </c>
      <c r="BA17" s="21">
        <f t="shared" si="4"/>
        <v>436</v>
      </c>
      <c r="BB17" s="21">
        <f t="shared" si="4"/>
        <v>2351</v>
      </c>
      <c r="BC17" s="21">
        <f t="shared" si="4"/>
        <v>706</v>
      </c>
      <c r="BD17" s="21">
        <f t="shared" si="4"/>
        <v>252</v>
      </c>
      <c r="BE17" s="21">
        <f t="shared" si="4"/>
        <v>1472</v>
      </c>
      <c r="BF17" s="18" t="str">
        <f t="shared" si="5"/>
        <v>Washington , DC</v>
      </c>
      <c r="BI17" s="67">
        <f t="shared" si="9"/>
        <v>7</v>
      </c>
      <c r="BJ17" s="68">
        <f t="shared" si="6"/>
        <v>-77.016</v>
      </c>
      <c r="BK17" s="69">
        <f t="shared" si="7"/>
        <v>38.905</v>
      </c>
      <c r="BL17" s="70" t="str">
        <f t="shared" si="8"/>
        <v>DC</v>
      </c>
    </row>
    <row r="18" spans="1:64" ht="12.75" hidden="1">
      <c r="A18" s="4" t="s">
        <v>9</v>
      </c>
      <c r="B18" s="5" t="s">
        <v>58</v>
      </c>
      <c r="C18" s="4">
        <v>45</v>
      </c>
      <c r="D18" s="4">
        <v>75.517</v>
      </c>
      <c r="E18" s="4">
        <v>39.159</v>
      </c>
      <c r="F18" s="19">
        <v>666168</v>
      </c>
      <c r="G18" s="19">
        <v>27630</v>
      </c>
      <c r="H18" s="20">
        <v>88700</v>
      </c>
      <c r="I18" s="21">
        <f t="shared" si="0"/>
        <v>764</v>
      </c>
      <c r="J18" s="21">
        <f t="shared" si="0"/>
        <v>977</v>
      </c>
      <c r="K18" s="21">
        <f t="shared" si="0"/>
        <v>2057</v>
      </c>
      <c r="L18" s="21">
        <f t="shared" si="0"/>
        <v>2446</v>
      </c>
      <c r="M18" s="21">
        <f t="shared" si="0"/>
        <v>1560</v>
      </c>
      <c r="N18" s="21">
        <f t="shared" si="0"/>
        <v>234</v>
      </c>
      <c r="O18" s="21">
        <f t="shared" si="0"/>
        <v>82</v>
      </c>
      <c r="P18" s="21">
        <f t="shared" si="0"/>
        <v>0</v>
      </c>
      <c r="Q18" s="21">
        <f t="shared" si="0"/>
        <v>779</v>
      </c>
      <c r="R18" s="21">
        <f t="shared" si="0"/>
        <v>619</v>
      </c>
      <c r="S18" s="21">
        <f t="shared" si="1"/>
        <v>966</v>
      </c>
      <c r="T18" s="21">
        <f t="shared" si="1"/>
        <v>2111</v>
      </c>
      <c r="U18" s="21">
        <f t="shared" si="1"/>
        <v>754</v>
      </c>
      <c r="V18" s="21">
        <f t="shared" si="1"/>
        <v>568</v>
      </c>
      <c r="W18" s="21">
        <f t="shared" si="1"/>
        <v>1080</v>
      </c>
      <c r="X18" s="21">
        <f t="shared" si="1"/>
        <v>508</v>
      </c>
      <c r="Y18" s="21">
        <f t="shared" si="1"/>
        <v>1068</v>
      </c>
      <c r="Z18" s="21">
        <f t="shared" si="1"/>
        <v>322</v>
      </c>
      <c r="AA18" s="21">
        <f t="shared" si="1"/>
        <v>54</v>
      </c>
      <c r="AB18" s="21">
        <f t="shared" si="1"/>
        <v>465</v>
      </c>
      <c r="AC18" s="21">
        <f t="shared" si="2"/>
        <v>531</v>
      </c>
      <c r="AD18" s="21">
        <f t="shared" si="2"/>
        <v>984</v>
      </c>
      <c r="AE18" s="21">
        <f t="shared" si="2"/>
        <v>897</v>
      </c>
      <c r="AF18" s="21">
        <f t="shared" si="2"/>
        <v>948</v>
      </c>
      <c r="AG18" s="21">
        <f t="shared" si="2"/>
        <v>1900</v>
      </c>
      <c r="AH18" s="21">
        <f t="shared" si="2"/>
        <v>288</v>
      </c>
      <c r="AI18" s="21">
        <f t="shared" si="2"/>
        <v>1374</v>
      </c>
      <c r="AJ18" s="21">
        <f t="shared" si="2"/>
        <v>1124</v>
      </c>
      <c r="AK18" s="21">
        <f t="shared" si="2"/>
        <v>349</v>
      </c>
      <c r="AL18" s="21">
        <f t="shared" si="2"/>
        <v>84</v>
      </c>
      <c r="AM18" s="21">
        <f t="shared" si="3"/>
        <v>1680</v>
      </c>
      <c r="AN18" s="21">
        <f t="shared" si="3"/>
        <v>2345</v>
      </c>
      <c r="AO18" s="21">
        <f t="shared" si="3"/>
        <v>258</v>
      </c>
      <c r="AP18" s="21">
        <f t="shared" si="3"/>
        <v>402</v>
      </c>
      <c r="AQ18" s="21">
        <f t="shared" si="3"/>
        <v>1232</v>
      </c>
      <c r="AR18" s="21">
        <f t="shared" si="3"/>
        <v>2435</v>
      </c>
      <c r="AS18" s="21">
        <f t="shared" si="3"/>
        <v>106</v>
      </c>
      <c r="AT18" s="21">
        <f t="shared" si="3"/>
        <v>283</v>
      </c>
      <c r="AU18" s="21">
        <f t="shared" si="3"/>
        <v>462</v>
      </c>
      <c r="AV18" s="21">
        <f t="shared" si="3"/>
        <v>1322</v>
      </c>
      <c r="AW18" s="21">
        <f t="shared" si="4"/>
        <v>649</v>
      </c>
      <c r="AX18" s="21">
        <f t="shared" si="4"/>
        <v>1398</v>
      </c>
      <c r="AY18" s="21">
        <f t="shared" si="4"/>
        <v>1918</v>
      </c>
      <c r="AZ18" s="21">
        <f t="shared" si="4"/>
        <v>155</v>
      </c>
      <c r="BA18" s="21">
        <f t="shared" si="4"/>
        <v>384</v>
      </c>
      <c r="BB18" s="21">
        <f t="shared" si="4"/>
        <v>2413</v>
      </c>
      <c r="BC18" s="21">
        <f t="shared" si="4"/>
        <v>770</v>
      </c>
      <c r="BD18" s="21">
        <f t="shared" si="4"/>
        <v>334</v>
      </c>
      <c r="BE18" s="21">
        <f t="shared" si="4"/>
        <v>1545</v>
      </c>
      <c r="BF18" s="18" t="str">
        <f t="shared" si="5"/>
        <v>Dover , DE</v>
      </c>
      <c r="BI18" s="67">
        <f t="shared" si="9"/>
        <v>8</v>
      </c>
      <c r="BJ18" s="68">
        <f t="shared" si="6"/>
        <v>-75.517</v>
      </c>
      <c r="BK18" s="69">
        <f t="shared" si="7"/>
        <v>39.159</v>
      </c>
      <c r="BL18" s="70" t="str">
        <f t="shared" si="8"/>
        <v>DE</v>
      </c>
    </row>
    <row r="19" spans="1:64" ht="12.75" hidden="1">
      <c r="A19" s="4" t="s">
        <v>10</v>
      </c>
      <c r="B19" s="5" t="s">
        <v>59</v>
      </c>
      <c r="C19" s="4">
        <v>4</v>
      </c>
      <c r="D19" s="4">
        <v>84.281</v>
      </c>
      <c r="E19" s="4">
        <v>30.457</v>
      </c>
      <c r="F19" s="19">
        <v>12937926</v>
      </c>
      <c r="G19" s="19">
        <v>124773</v>
      </c>
      <c r="H19" s="20">
        <v>72400</v>
      </c>
      <c r="I19" s="21">
        <f t="shared" si="0"/>
        <v>176</v>
      </c>
      <c r="J19" s="21">
        <f t="shared" si="0"/>
        <v>554</v>
      </c>
      <c r="K19" s="21">
        <f t="shared" si="0"/>
        <v>1637</v>
      </c>
      <c r="L19" s="21">
        <f t="shared" si="0"/>
        <v>2174</v>
      </c>
      <c r="M19" s="21">
        <f t="shared" si="0"/>
        <v>1325</v>
      </c>
      <c r="N19" s="21">
        <f t="shared" si="0"/>
        <v>1013</v>
      </c>
      <c r="O19" s="21">
        <f t="shared" si="0"/>
        <v>714</v>
      </c>
      <c r="P19" s="21">
        <f t="shared" si="0"/>
        <v>779</v>
      </c>
      <c r="Q19" s="21">
        <f t="shared" si="0"/>
        <v>0</v>
      </c>
      <c r="R19" s="21">
        <f t="shared" si="0"/>
        <v>229</v>
      </c>
      <c r="S19" s="21">
        <f t="shared" si="1"/>
        <v>927</v>
      </c>
      <c r="T19" s="21">
        <f t="shared" si="1"/>
        <v>1966</v>
      </c>
      <c r="U19" s="21">
        <f t="shared" si="1"/>
        <v>712</v>
      </c>
      <c r="V19" s="21">
        <f t="shared" si="1"/>
        <v>652</v>
      </c>
      <c r="W19" s="21">
        <f t="shared" si="1"/>
        <v>877</v>
      </c>
      <c r="X19" s="21">
        <f t="shared" si="1"/>
        <v>535</v>
      </c>
      <c r="Y19" s="21">
        <f t="shared" si="1"/>
        <v>408</v>
      </c>
      <c r="Z19" s="21">
        <f t="shared" si="1"/>
        <v>1101</v>
      </c>
      <c r="AA19" s="21">
        <f t="shared" si="1"/>
        <v>735</v>
      </c>
      <c r="AB19" s="21">
        <f t="shared" si="1"/>
        <v>1244</v>
      </c>
      <c r="AC19" s="21">
        <f t="shared" si="2"/>
        <v>847</v>
      </c>
      <c r="AD19" s="21">
        <f t="shared" si="2"/>
        <v>1110</v>
      </c>
      <c r="AE19" s="21">
        <f t="shared" si="2"/>
        <v>719</v>
      </c>
      <c r="AF19" s="21">
        <f t="shared" si="2"/>
        <v>373</v>
      </c>
      <c r="AG19" s="21">
        <f t="shared" si="2"/>
        <v>1852</v>
      </c>
      <c r="AH19" s="21">
        <f t="shared" si="2"/>
        <v>493</v>
      </c>
      <c r="AI19" s="21">
        <f t="shared" si="2"/>
        <v>1432</v>
      </c>
      <c r="AJ19" s="21">
        <f t="shared" si="2"/>
        <v>997</v>
      </c>
      <c r="AK19" s="21">
        <f t="shared" si="2"/>
        <v>1126</v>
      </c>
      <c r="AL19" s="21">
        <f t="shared" si="2"/>
        <v>861</v>
      </c>
      <c r="AM19" s="21">
        <f t="shared" si="3"/>
        <v>1303</v>
      </c>
      <c r="AN19" s="21">
        <f t="shared" si="3"/>
        <v>2085</v>
      </c>
      <c r="AO19" s="21">
        <f t="shared" si="3"/>
        <v>1023</v>
      </c>
      <c r="AP19" s="21">
        <f t="shared" si="3"/>
        <v>663</v>
      </c>
      <c r="AQ19" s="21">
        <f t="shared" si="3"/>
        <v>841</v>
      </c>
      <c r="AR19" s="21">
        <f t="shared" si="3"/>
        <v>2314</v>
      </c>
      <c r="AS19" s="21">
        <f t="shared" si="3"/>
        <v>796</v>
      </c>
      <c r="AT19" s="21">
        <f t="shared" si="3"/>
        <v>1061</v>
      </c>
      <c r="AU19" s="21">
        <f t="shared" si="3"/>
        <v>317</v>
      </c>
      <c r="AV19" s="21">
        <f t="shared" si="3"/>
        <v>1299</v>
      </c>
      <c r="AW19" s="21">
        <f t="shared" si="4"/>
        <v>420</v>
      </c>
      <c r="AX19" s="21">
        <f t="shared" si="4"/>
        <v>803</v>
      </c>
      <c r="AY19" s="21">
        <f t="shared" si="4"/>
        <v>1699</v>
      </c>
      <c r="AZ19" s="21">
        <f t="shared" si="4"/>
        <v>625</v>
      </c>
      <c r="BA19" s="21">
        <f t="shared" si="4"/>
        <v>1148</v>
      </c>
      <c r="BB19" s="21">
        <f t="shared" si="4"/>
        <v>2343</v>
      </c>
      <c r="BC19" s="21">
        <f t="shared" si="4"/>
        <v>916</v>
      </c>
      <c r="BD19" s="21">
        <f t="shared" si="4"/>
        <v>566</v>
      </c>
      <c r="BE19" s="21">
        <f t="shared" si="4"/>
        <v>1361</v>
      </c>
      <c r="BF19" s="18" t="str">
        <f t="shared" si="5"/>
        <v>Tallahassee , FL</v>
      </c>
      <c r="BI19" s="67">
        <f t="shared" si="9"/>
        <v>9</v>
      </c>
      <c r="BJ19" s="68">
        <f t="shared" si="6"/>
        <v>-84.281</v>
      </c>
      <c r="BK19" s="69">
        <f t="shared" si="7"/>
        <v>30.457</v>
      </c>
      <c r="BL19" s="70" t="str">
        <f t="shared" si="8"/>
        <v>FL</v>
      </c>
    </row>
    <row r="20" spans="1:64" ht="12.75" hidden="1">
      <c r="A20" s="4" t="s">
        <v>11</v>
      </c>
      <c r="B20" s="5" t="s">
        <v>60</v>
      </c>
      <c r="C20" s="4">
        <v>11</v>
      </c>
      <c r="D20" s="4">
        <v>84.423</v>
      </c>
      <c r="E20" s="4">
        <v>33.763</v>
      </c>
      <c r="F20" s="19">
        <v>6478216</v>
      </c>
      <c r="G20" s="19">
        <v>394017</v>
      </c>
      <c r="H20" s="20">
        <v>71200</v>
      </c>
      <c r="I20" s="21">
        <f t="shared" si="0"/>
        <v>145</v>
      </c>
      <c r="J20" s="21">
        <f t="shared" si="0"/>
        <v>458</v>
      </c>
      <c r="K20" s="21">
        <f t="shared" si="0"/>
        <v>1586</v>
      </c>
      <c r="L20" s="21">
        <f t="shared" si="0"/>
        <v>2079</v>
      </c>
      <c r="M20" s="21">
        <f t="shared" si="0"/>
        <v>1202</v>
      </c>
      <c r="N20" s="21">
        <f t="shared" si="0"/>
        <v>845</v>
      </c>
      <c r="O20" s="21">
        <f t="shared" si="0"/>
        <v>544</v>
      </c>
      <c r="P20" s="21">
        <f t="shared" si="0"/>
        <v>619</v>
      </c>
      <c r="Q20" s="21">
        <f t="shared" si="0"/>
        <v>229</v>
      </c>
      <c r="R20" s="21">
        <f t="shared" si="0"/>
        <v>0</v>
      </c>
      <c r="S20" s="21">
        <f t="shared" si="1"/>
        <v>737</v>
      </c>
      <c r="T20" s="21">
        <f t="shared" si="1"/>
        <v>1831</v>
      </c>
      <c r="U20" s="21">
        <f t="shared" si="1"/>
        <v>506</v>
      </c>
      <c r="V20" s="21">
        <f t="shared" si="1"/>
        <v>426</v>
      </c>
      <c r="W20" s="21">
        <f t="shared" si="1"/>
        <v>724</v>
      </c>
      <c r="X20" s="21">
        <f t="shared" si="1"/>
        <v>307</v>
      </c>
      <c r="Y20" s="21">
        <f t="shared" si="1"/>
        <v>454</v>
      </c>
      <c r="Z20" s="21">
        <f t="shared" si="1"/>
        <v>938</v>
      </c>
      <c r="AA20" s="21">
        <f t="shared" si="1"/>
        <v>569</v>
      </c>
      <c r="AB20" s="21">
        <f t="shared" si="1"/>
        <v>1072</v>
      </c>
      <c r="AC20" s="21">
        <f t="shared" si="2"/>
        <v>618</v>
      </c>
      <c r="AD20" s="21">
        <f t="shared" si="2"/>
        <v>900</v>
      </c>
      <c r="AE20" s="21">
        <f t="shared" si="2"/>
        <v>546</v>
      </c>
      <c r="AF20" s="21">
        <f t="shared" si="2"/>
        <v>350</v>
      </c>
      <c r="AG20" s="21">
        <f t="shared" si="2"/>
        <v>1692</v>
      </c>
      <c r="AH20" s="21">
        <f t="shared" si="2"/>
        <v>357</v>
      </c>
      <c r="AI20" s="21">
        <f t="shared" si="2"/>
        <v>1242</v>
      </c>
      <c r="AJ20" s="21">
        <f t="shared" si="2"/>
        <v>831</v>
      </c>
      <c r="AK20" s="21">
        <f t="shared" si="2"/>
        <v>953</v>
      </c>
      <c r="AL20" s="21">
        <f t="shared" si="2"/>
        <v>695</v>
      </c>
      <c r="AM20" s="21">
        <f t="shared" si="3"/>
        <v>1227</v>
      </c>
      <c r="AN20" s="21">
        <f t="shared" si="3"/>
        <v>1985</v>
      </c>
      <c r="AO20" s="21">
        <f t="shared" si="3"/>
        <v>842</v>
      </c>
      <c r="AP20" s="21">
        <f t="shared" si="3"/>
        <v>437</v>
      </c>
      <c r="AQ20" s="21">
        <f t="shared" si="3"/>
        <v>753</v>
      </c>
      <c r="AR20" s="21">
        <f t="shared" si="3"/>
        <v>2178</v>
      </c>
      <c r="AS20" s="21">
        <f t="shared" si="3"/>
        <v>612</v>
      </c>
      <c r="AT20" s="21">
        <f t="shared" si="3"/>
        <v>901</v>
      </c>
      <c r="AU20" s="21">
        <f t="shared" si="3"/>
        <v>204</v>
      </c>
      <c r="AV20" s="21">
        <f t="shared" si="3"/>
        <v>1121</v>
      </c>
      <c r="AW20" s="21">
        <f t="shared" si="4"/>
        <v>214</v>
      </c>
      <c r="AX20" s="21">
        <f t="shared" si="4"/>
        <v>816</v>
      </c>
      <c r="AY20" s="21">
        <f t="shared" si="4"/>
        <v>1581</v>
      </c>
      <c r="AZ20" s="21">
        <f t="shared" si="4"/>
        <v>469</v>
      </c>
      <c r="BA20" s="21">
        <f t="shared" si="4"/>
        <v>963</v>
      </c>
      <c r="BB20" s="21">
        <f t="shared" si="4"/>
        <v>2194</v>
      </c>
      <c r="BC20" s="21">
        <f t="shared" si="4"/>
        <v>697</v>
      </c>
      <c r="BD20" s="21">
        <f t="shared" si="4"/>
        <v>353</v>
      </c>
      <c r="BE20" s="21">
        <f t="shared" si="4"/>
        <v>1224</v>
      </c>
      <c r="BF20" s="18" t="str">
        <f t="shared" si="5"/>
        <v>Atlanta , GA</v>
      </c>
      <c r="BI20" s="67">
        <f t="shared" si="9"/>
        <v>10</v>
      </c>
      <c r="BJ20" s="68">
        <f t="shared" si="6"/>
        <v>-84.423</v>
      </c>
      <c r="BK20" s="69">
        <f t="shared" si="7"/>
        <v>33.763</v>
      </c>
      <c r="BL20" s="70" t="str">
        <f t="shared" si="8"/>
        <v>GA</v>
      </c>
    </row>
    <row r="21" spans="1:64" ht="12.75" hidden="1">
      <c r="A21" s="4" t="s">
        <v>12</v>
      </c>
      <c r="B21" s="5" t="s">
        <v>61</v>
      </c>
      <c r="C21" s="4">
        <v>30</v>
      </c>
      <c r="D21" s="4">
        <v>93.617</v>
      </c>
      <c r="E21" s="4">
        <v>41.577</v>
      </c>
      <c r="F21" s="19">
        <v>2776755</v>
      </c>
      <c r="G21" s="19">
        <v>193187</v>
      </c>
      <c r="H21" s="20">
        <v>49500</v>
      </c>
      <c r="I21" s="21">
        <f aca="true" t="shared" si="10" ref="I21:R30">IF(I$8=$C21,0,ROUND(RADIUS*(ACOS(COS(CONST*$E21)*COS(CONST*I$10)*COS(CONST*($D21-I$9))+SIN(CONST*$E21)*SIN(CONST*I$10))),0))</f>
        <v>754</v>
      </c>
      <c r="J21" s="21">
        <f t="shared" si="10"/>
        <v>479</v>
      </c>
      <c r="K21" s="21">
        <f t="shared" si="10"/>
        <v>1150</v>
      </c>
      <c r="L21" s="21">
        <f t="shared" si="10"/>
        <v>1481</v>
      </c>
      <c r="M21" s="21">
        <f t="shared" si="10"/>
        <v>603</v>
      </c>
      <c r="N21" s="21">
        <f t="shared" si="10"/>
        <v>1078</v>
      </c>
      <c r="O21" s="21">
        <f t="shared" si="10"/>
        <v>893</v>
      </c>
      <c r="P21" s="21">
        <f t="shared" si="10"/>
        <v>966</v>
      </c>
      <c r="Q21" s="21">
        <f t="shared" si="10"/>
        <v>927</v>
      </c>
      <c r="R21" s="21">
        <f t="shared" si="10"/>
        <v>737</v>
      </c>
      <c r="S21" s="21">
        <f aca="true" t="shared" si="11" ref="S21:AB30">IF(S$8=$C21,0,ROUND(RADIUS*(ACOS(COS(CONST*$E21)*COS(CONST*S$10)*COS(CONST*($D21-S$9))+SIN(CONST*$E21)*SIN(CONST*S$10))),0))</f>
        <v>0</v>
      </c>
      <c r="T21" s="21">
        <f t="shared" si="11"/>
        <v>1155</v>
      </c>
      <c r="U21" s="21">
        <f t="shared" si="11"/>
        <v>242</v>
      </c>
      <c r="V21" s="21">
        <f t="shared" si="11"/>
        <v>411</v>
      </c>
      <c r="W21" s="21">
        <f t="shared" si="11"/>
        <v>207</v>
      </c>
      <c r="X21" s="21">
        <f t="shared" si="11"/>
        <v>519</v>
      </c>
      <c r="Y21" s="21">
        <f t="shared" si="11"/>
        <v>781</v>
      </c>
      <c r="Z21" s="21">
        <f t="shared" si="11"/>
        <v>1159</v>
      </c>
      <c r="AA21" s="21">
        <f t="shared" si="11"/>
        <v>918</v>
      </c>
      <c r="AB21" s="21">
        <f t="shared" si="11"/>
        <v>1218</v>
      </c>
      <c r="AC21" s="21">
        <f aca="true" t="shared" si="12" ref="AC21:AL30">IF(AC$8=$C21,0,ROUND(RADIUS*(ACOS(COS(CONST*$E21)*COS(CONST*AC$10)*COS(CONST*($D21-AC$9))+SIN(CONST*$E21)*SIN(CONST*AC$10))),0))</f>
        <v>471</v>
      </c>
      <c r="AD21" s="21">
        <f t="shared" si="12"/>
        <v>234</v>
      </c>
      <c r="AE21" s="21">
        <f t="shared" si="12"/>
        <v>221</v>
      </c>
      <c r="AF21" s="21">
        <f t="shared" si="12"/>
        <v>667</v>
      </c>
      <c r="AG21" s="21">
        <f t="shared" si="12"/>
        <v>974</v>
      </c>
      <c r="AH21" s="21">
        <f t="shared" si="12"/>
        <v>898</v>
      </c>
      <c r="AI21" s="21">
        <f t="shared" si="12"/>
        <v>506</v>
      </c>
      <c r="AJ21" s="21">
        <f t="shared" si="12"/>
        <v>168</v>
      </c>
      <c r="AK21" s="21">
        <f t="shared" si="12"/>
        <v>1128</v>
      </c>
      <c r="AL21" s="21">
        <f t="shared" si="12"/>
        <v>987</v>
      </c>
      <c r="AM21" s="21">
        <f aca="true" t="shared" si="13" ref="AM21:AV30">IF(AM$8=$C21,0,ROUND(RADIUS*(ACOS(COS(CONST*$E21)*COS(CONST*AM$10)*COS(CONST*($D21-AM$9))+SIN(CONST*$E21)*SIN(CONST*AM$10))),0))</f>
        <v>780</v>
      </c>
      <c r="AN21" s="21">
        <f t="shared" si="13"/>
        <v>1380</v>
      </c>
      <c r="AO21" s="21">
        <f t="shared" si="13"/>
        <v>1016</v>
      </c>
      <c r="AP21" s="21">
        <f t="shared" si="13"/>
        <v>566</v>
      </c>
      <c r="AQ21" s="21">
        <f t="shared" si="13"/>
        <v>472</v>
      </c>
      <c r="AR21" s="21">
        <f t="shared" si="13"/>
        <v>1489</v>
      </c>
      <c r="AS21" s="21">
        <f t="shared" si="13"/>
        <v>877</v>
      </c>
      <c r="AT21" s="21">
        <f t="shared" si="13"/>
        <v>1142</v>
      </c>
      <c r="AU21" s="21">
        <f t="shared" si="13"/>
        <v>867</v>
      </c>
      <c r="AV21" s="21">
        <f t="shared" si="13"/>
        <v>390</v>
      </c>
      <c r="AW21" s="21">
        <f aca="true" t="shared" si="14" ref="AW21:BE30">IF(AW$8=$C21,0,ROUND(RADIUS*(ACOS(COS(CONST*$E21)*COS(CONST*AW$10)*COS(CONST*($D21-AW$9))+SIN(CONST*$E21)*SIN(CONST*AW$10))),0))</f>
        <v>524</v>
      </c>
      <c r="AX21" s="21">
        <f t="shared" si="14"/>
        <v>812</v>
      </c>
      <c r="AY21" s="21">
        <f t="shared" si="14"/>
        <v>952</v>
      </c>
      <c r="AZ21" s="21">
        <f t="shared" si="14"/>
        <v>903</v>
      </c>
      <c r="BA21" s="21">
        <f t="shared" si="14"/>
        <v>1078</v>
      </c>
      <c r="BB21" s="21">
        <f t="shared" si="14"/>
        <v>1486</v>
      </c>
      <c r="BC21" s="21">
        <f t="shared" si="14"/>
        <v>240</v>
      </c>
      <c r="BD21" s="21">
        <f t="shared" si="14"/>
        <v>672</v>
      </c>
      <c r="BE21" s="21">
        <f t="shared" si="14"/>
        <v>580</v>
      </c>
      <c r="BF21" s="18" t="str">
        <f t="shared" si="5"/>
        <v>Des Moines , IA</v>
      </c>
      <c r="BI21" s="67">
        <f t="shared" si="9"/>
        <v>11</v>
      </c>
      <c r="BJ21" s="68">
        <f t="shared" si="6"/>
        <v>-93.617</v>
      </c>
      <c r="BK21" s="69">
        <f t="shared" si="7"/>
        <v>41.577</v>
      </c>
      <c r="BL21" s="70" t="str">
        <f t="shared" si="8"/>
        <v>IA</v>
      </c>
    </row>
    <row r="22" spans="1:64" ht="12.75" hidden="1">
      <c r="A22" s="4" t="s">
        <v>13</v>
      </c>
      <c r="B22" s="5" t="s">
        <v>62</v>
      </c>
      <c r="C22" s="4">
        <v>41</v>
      </c>
      <c r="D22" s="4">
        <v>116.226</v>
      </c>
      <c r="E22" s="4">
        <v>43.607</v>
      </c>
      <c r="F22" s="19">
        <v>1006749</v>
      </c>
      <c r="G22" s="19">
        <v>125738</v>
      </c>
      <c r="H22" s="20">
        <v>67700</v>
      </c>
      <c r="I22" s="21">
        <f t="shared" si="10"/>
        <v>1793</v>
      </c>
      <c r="J22" s="21">
        <f t="shared" si="10"/>
        <v>1412</v>
      </c>
      <c r="K22" s="21">
        <f t="shared" si="10"/>
        <v>730</v>
      </c>
      <c r="L22" s="21">
        <f t="shared" si="10"/>
        <v>442</v>
      </c>
      <c r="M22" s="21">
        <f t="shared" si="10"/>
        <v>642</v>
      </c>
      <c r="N22" s="21">
        <f t="shared" si="10"/>
        <v>2190</v>
      </c>
      <c r="O22" s="21">
        <f t="shared" si="10"/>
        <v>2043</v>
      </c>
      <c r="P22" s="21">
        <f t="shared" si="10"/>
        <v>2111</v>
      </c>
      <c r="Q22" s="21">
        <f t="shared" si="10"/>
        <v>1966</v>
      </c>
      <c r="R22" s="21">
        <f t="shared" si="10"/>
        <v>1831</v>
      </c>
      <c r="S22" s="21">
        <f t="shared" si="11"/>
        <v>1155</v>
      </c>
      <c r="T22" s="21">
        <f t="shared" si="11"/>
        <v>0</v>
      </c>
      <c r="U22" s="21">
        <f t="shared" si="11"/>
        <v>1390</v>
      </c>
      <c r="V22" s="21">
        <f t="shared" si="11"/>
        <v>1566</v>
      </c>
      <c r="W22" s="21">
        <f t="shared" si="11"/>
        <v>1108</v>
      </c>
      <c r="X22" s="21">
        <f t="shared" si="11"/>
        <v>1670</v>
      </c>
      <c r="Y22" s="21">
        <f t="shared" si="11"/>
        <v>1646</v>
      </c>
      <c r="Z22" s="21">
        <f t="shared" si="11"/>
        <v>2259</v>
      </c>
      <c r="AA22" s="21">
        <f t="shared" si="11"/>
        <v>2067</v>
      </c>
      <c r="AB22" s="21">
        <f t="shared" si="11"/>
        <v>2281</v>
      </c>
      <c r="AC22" s="21">
        <f t="shared" si="12"/>
        <v>1588</v>
      </c>
      <c r="AD22" s="21">
        <f t="shared" si="12"/>
        <v>1144</v>
      </c>
      <c r="AE22" s="21">
        <f t="shared" si="12"/>
        <v>1294</v>
      </c>
      <c r="AF22" s="21">
        <f t="shared" si="12"/>
        <v>1608</v>
      </c>
      <c r="AG22" s="21">
        <f t="shared" si="12"/>
        <v>291</v>
      </c>
      <c r="AH22" s="21">
        <f t="shared" si="12"/>
        <v>2049</v>
      </c>
      <c r="AI22" s="21">
        <f t="shared" si="12"/>
        <v>783</v>
      </c>
      <c r="AJ22" s="21">
        <f t="shared" si="12"/>
        <v>1016</v>
      </c>
      <c r="AK22" s="21">
        <f t="shared" si="12"/>
        <v>2214</v>
      </c>
      <c r="AL22" s="21">
        <f t="shared" si="12"/>
        <v>2122</v>
      </c>
      <c r="AM22" s="21">
        <f t="shared" si="13"/>
        <v>773</v>
      </c>
      <c r="AN22" s="21">
        <f t="shared" si="13"/>
        <v>358</v>
      </c>
      <c r="AO22" s="21">
        <f t="shared" si="13"/>
        <v>2117</v>
      </c>
      <c r="AP22" s="21">
        <f t="shared" si="13"/>
        <v>1719</v>
      </c>
      <c r="AQ22" s="21">
        <f t="shared" si="13"/>
        <v>1141</v>
      </c>
      <c r="AR22" s="21">
        <f t="shared" si="13"/>
        <v>348</v>
      </c>
      <c r="AS22" s="21">
        <f t="shared" si="13"/>
        <v>2016</v>
      </c>
      <c r="AT22" s="21">
        <f t="shared" si="13"/>
        <v>2250</v>
      </c>
      <c r="AU22" s="21">
        <f t="shared" si="13"/>
        <v>1996</v>
      </c>
      <c r="AV22" s="21">
        <f t="shared" si="13"/>
        <v>791</v>
      </c>
      <c r="AW22" s="21">
        <f t="shared" si="14"/>
        <v>1633</v>
      </c>
      <c r="AX22" s="21">
        <f t="shared" si="14"/>
        <v>1367</v>
      </c>
      <c r="AY22" s="21">
        <f t="shared" si="14"/>
        <v>294</v>
      </c>
      <c r="AZ22" s="21">
        <f t="shared" si="14"/>
        <v>2057</v>
      </c>
      <c r="BA22" s="21">
        <f t="shared" si="14"/>
        <v>2147</v>
      </c>
      <c r="BB22" s="21">
        <f t="shared" si="14"/>
        <v>401</v>
      </c>
      <c r="BC22" s="21">
        <f t="shared" si="14"/>
        <v>1343</v>
      </c>
      <c r="BD22" s="21">
        <f t="shared" si="14"/>
        <v>1827</v>
      </c>
      <c r="BE22" s="21">
        <f t="shared" si="14"/>
        <v>607</v>
      </c>
      <c r="BF22" s="18" t="str">
        <f t="shared" si="5"/>
        <v>Boise City , ID</v>
      </c>
      <c r="BI22" s="67">
        <f t="shared" si="9"/>
        <v>12</v>
      </c>
      <c r="BJ22" s="68">
        <f t="shared" si="6"/>
        <v>-116.226</v>
      </c>
      <c r="BK22" s="69">
        <f t="shared" si="7"/>
        <v>43.607</v>
      </c>
      <c r="BL22" s="70" t="str">
        <f t="shared" si="8"/>
        <v>ID</v>
      </c>
    </row>
    <row r="23" spans="1:64" ht="12.75" hidden="1">
      <c r="A23" s="4" t="s">
        <v>14</v>
      </c>
      <c r="B23" s="5" t="s">
        <v>63</v>
      </c>
      <c r="C23" s="4">
        <v>6</v>
      </c>
      <c r="D23" s="4">
        <v>89.645</v>
      </c>
      <c r="E23" s="4">
        <v>39.781</v>
      </c>
      <c r="F23" s="19">
        <v>11430602</v>
      </c>
      <c r="G23" s="19">
        <v>105227</v>
      </c>
      <c r="H23" s="20">
        <v>59200</v>
      </c>
      <c r="I23" s="21">
        <f t="shared" si="10"/>
        <v>546</v>
      </c>
      <c r="J23" s="21">
        <f t="shared" si="10"/>
        <v>380</v>
      </c>
      <c r="K23" s="21">
        <f t="shared" si="10"/>
        <v>1311</v>
      </c>
      <c r="L23" s="21">
        <f t="shared" si="10"/>
        <v>1698</v>
      </c>
      <c r="M23" s="21">
        <f t="shared" si="10"/>
        <v>808</v>
      </c>
      <c r="N23" s="21">
        <f t="shared" si="10"/>
        <v>897</v>
      </c>
      <c r="O23" s="21">
        <f t="shared" si="10"/>
        <v>677</v>
      </c>
      <c r="P23" s="21">
        <f t="shared" si="10"/>
        <v>754</v>
      </c>
      <c r="Q23" s="21">
        <f t="shared" si="10"/>
        <v>712</v>
      </c>
      <c r="R23" s="21">
        <f t="shared" si="10"/>
        <v>506</v>
      </c>
      <c r="S23" s="21">
        <f t="shared" si="11"/>
        <v>242</v>
      </c>
      <c r="T23" s="21">
        <f t="shared" si="11"/>
        <v>1390</v>
      </c>
      <c r="U23" s="21">
        <f t="shared" si="11"/>
        <v>0</v>
      </c>
      <c r="V23" s="21">
        <f t="shared" si="11"/>
        <v>186</v>
      </c>
      <c r="W23" s="21">
        <f t="shared" si="11"/>
        <v>327</v>
      </c>
      <c r="X23" s="21">
        <f t="shared" si="11"/>
        <v>279</v>
      </c>
      <c r="Y23" s="21">
        <f t="shared" si="11"/>
        <v>650</v>
      </c>
      <c r="Z23" s="21">
        <f t="shared" si="11"/>
        <v>984</v>
      </c>
      <c r="AA23" s="21">
        <f t="shared" si="11"/>
        <v>704</v>
      </c>
      <c r="AB23" s="21">
        <f t="shared" si="11"/>
        <v>1066</v>
      </c>
      <c r="AC23" s="21">
        <f t="shared" si="12"/>
        <v>333</v>
      </c>
      <c r="AD23" s="21">
        <f t="shared" si="12"/>
        <v>398</v>
      </c>
      <c r="AE23" s="21">
        <f t="shared" si="12"/>
        <v>160</v>
      </c>
      <c r="AF23" s="21">
        <f t="shared" si="12"/>
        <v>516</v>
      </c>
      <c r="AG23" s="21">
        <f t="shared" si="12"/>
        <v>1216</v>
      </c>
      <c r="AH23" s="21">
        <f t="shared" si="12"/>
        <v>659</v>
      </c>
      <c r="AI23" s="21">
        <f t="shared" si="12"/>
        <v>739</v>
      </c>
      <c r="AJ23" s="21">
        <f t="shared" si="12"/>
        <v>378</v>
      </c>
      <c r="AK23" s="21">
        <f t="shared" si="12"/>
        <v>964</v>
      </c>
      <c r="AL23" s="21">
        <f t="shared" si="12"/>
        <v>787</v>
      </c>
      <c r="AM23" s="21">
        <f t="shared" si="13"/>
        <v>934</v>
      </c>
      <c r="AN23" s="21">
        <f t="shared" si="13"/>
        <v>1599</v>
      </c>
      <c r="AO23" s="21">
        <f t="shared" si="13"/>
        <v>846</v>
      </c>
      <c r="AP23" s="21">
        <f t="shared" si="13"/>
        <v>353</v>
      </c>
      <c r="AQ23" s="21">
        <f t="shared" si="13"/>
        <v>523</v>
      </c>
      <c r="AR23" s="21">
        <f t="shared" si="13"/>
        <v>1728</v>
      </c>
      <c r="AS23" s="21">
        <f t="shared" si="13"/>
        <v>675</v>
      </c>
      <c r="AT23" s="21">
        <f t="shared" si="13"/>
        <v>962</v>
      </c>
      <c r="AU23" s="21">
        <f t="shared" si="13"/>
        <v>625</v>
      </c>
      <c r="AV23" s="21">
        <f t="shared" si="13"/>
        <v>632</v>
      </c>
      <c r="AW23" s="21">
        <f t="shared" si="14"/>
        <v>294</v>
      </c>
      <c r="AX23" s="21">
        <f t="shared" si="14"/>
        <v>799</v>
      </c>
      <c r="AY23" s="21">
        <f t="shared" si="14"/>
        <v>1174</v>
      </c>
      <c r="AZ23" s="21">
        <f t="shared" si="14"/>
        <v>674</v>
      </c>
      <c r="BA23" s="21">
        <f t="shared" si="14"/>
        <v>927</v>
      </c>
      <c r="BB23" s="21">
        <f t="shared" si="14"/>
        <v>1728</v>
      </c>
      <c r="BC23" s="21">
        <f t="shared" si="14"/>
        <v>228</v>
      </c>
      <c r="BD23" s="21">
        <f t="shared" si="14"/>
        <v>441</v>
      </c>
      <c r="BE23" s="21">
        <f t="shared" si="14"/>
        <v>801</v>
      </c>
      <c r="BF23" s="18" t="str">
        <f t="shared" si="5"/>
        <v>Springfield , IL</v>
      </c>
      <c r="BI23" s="67">
        <f t="shared" si="9"/>
        <v>13</v>
      </c>
      <c r="BJ23" s="68">
        <f t="shared" si="6"/>
        <v>-89.645</v>
      </c>
      <c r="BK23" s="69">
        <f t="shared" si="7"/>
        <v>39.781</v>
      </c>
      <c r="BL23" s="70" t="str">
        <f t="shared" si="8"/>
        <v>IL</v>
      </c>
    </row>
    <row r="24" spans="1:64" ht="12.75" hidden="1">
      <c r="A24" s="4" t="s">
        <v>15</v>
      </c>
      <c r="B24" s="5" t="s">
        <v>64</v>
      </c>
      <c r="C24" s="4">
        <v>14</v>
      </c>
      <c r="D24" s="4">
        <v>86.146</v>
      </c>
      <c r="E24" s="4">
        <v>39.776</v>
      </c>
      <c r="F24" s="19">
        <v>5544159</v>
      </c>
      <c r="G24" s="19">
        <v>731327</v>
      </c>
      <c r="H24" s="20">
        <v>60800</v>
      </c>
      <c r="I24" s="21">
        <f t="shared" si="10"/>
        <v>513</v>
      </c>
      <c r="J24" s="21">
        <f t="shared" si="10"/>
        <v>488</v>
      </c>
      <c r="K24" s="21">
        <f t="shared" si="10"/>
        <v>1494</v>
      </c>
      <c r="L24" s="21">
        <f t="shared" si="10"/>
        <v>1882</v>
      </c>
      <c r="M24" s="21">
        <f t="shared" si="10"/>
        <v>993</v>
      </c>
      <c r="N24" s="21">
        <f t="shared" si="10"/>
        <v>717</v>
      </c>
      <c r="O24" s="21">
        <f t="shared" si="10"/>
        <v>491</v>
      </c>
      <c r="P24" s="21">
        <f t="shared" si="10"/>
        <v>568</v>
      </c>
      <c r="Q24" s="21">
        <f t="shared" si="10"/>
        <v>652</v>
      </c>
      <c r="R24" s="21">
        <f t="shared" si="10"/>
        <v>426</v>
      </c>
      <c r="S24" s="21">
        <f t="shared" si="11"/>
        <v>411</v>
      </c>
      <c r="T24" s="21">
        <f t="shared" si="11"/>
        <v>1566</v>
      </c>
      <c r="U24" s="21">
        <f t="shared" si="11"/>
        <v>186</v>
      </c>
      <c r="V24" s="21">
        <f t="shared" si="11"/>
        <v>0</v>
      </c>
      <c r="W24" s="21">
        <f t="shared" si="11"/>
        <v>512</v>
      </c>
      <c r="X24" s="21">
        <f t="shared" si="11"/>
        <v>129</v>
      </c>
      <c r="Y24" s="21">
        <f t="shared" si="11"/>
        <v>703</v>
      </c>
      <c r="Z24" s="21">
        <f t="shared" si="11"/>
        <v>807</v>
      </c>
      <c r="AA24" s="21">
        <f t="shared" si="11"/>
        <v>518</v>
      </c>
      <c r="AB24" s="21">
        <f t="shared" si="11"/>
        <v>897</v>
      </c>
      <c r="AC24" s="21">
        <f t="shared" si="12"/>
        <v>219</v>
      </c>
      <c r="AD24" s="21">
        <f t="shared" si="12"/>
        <v>504</v>
      </c>
      <c r="AE24" s="21">
        <f t="shared" si="12"/>
        <v>334</v>
      </c>
      <c r="AF24" s="21">
        <f t="shared" si="12"/>
        <v>563</v>
      </c>
      <c r="AG24" s="21">
        <f t="shared" si="12"/>
        <v>1379</v>
      </c>
      <c r="AH24" s="21">
        <f t="shared" si="12"/>
        <v>491</v>
      </c>
      <c r="AI24" s="21">
        <f t="shared" si="12"/>
        <v>879</v>
      </c>
      <c r="AJ24" s="21">
        <f t="shared" si="12"/>
        <v>560</v>
      </c>
      <c r="AK24" s="21">
        <f t="shared" si="12"/>
        <v>790</v>
      </c>
      <c r="AL24" s="21">
        <f t="shared" si="12"/>
        <v>603</v>
      </c>
      <c r="AM24" s="21">
        <f t="shared" si="13"/>
        <v>1116</v>
      </c>
      <c r="AN24" s="21">
        <f t="shared" si="13"/>
        <v>1782</v>
      </c>
      <c r="AO24" s="21">
        <f t="shared" si="13"/>
        <v>671</v>
      </c>
      <c r="AP24" s="21">
        <f t="shared" si="13"/>
        <v>168</v>
      </c>
      <c r="AQ24" s="21">
        <f t="shared" si="13"/>
        <v>689</v>
      </c>
      <c r="AR24" s="21">
        <f t="shared" si="13"/>
        <v>1899</v>
      </c>
      <c r="AS24" s="21">
        <f t="shared" si="13"/>
        <v>491</v>
      </c>
      <c r="AT24" s="21">
        <f t="shared" si="13"/>
        <v>782</v>
      </c>
      <c r="AU24" s="21">
        <f t="shared" si="13"/>
        <v>491</v>
      </c>
      <c r="AV24" s="21">
        <f t="shared" si="13"/>
        <v>792</v>
      </c>
      <c r="AW24" s="21">
        <f t="shared" si="14"/>
        <v>251</v>
      </c>
      <c r="AX24" s="21">
        <f t="shared" si="14"/>
        <v>925</v>
      </c>
      <c r="AY24" s="21">
        <f t="shared" si="14"/>
        <v>1356</v>
      </c>
      <c r="AZ24" s="21">
        <f t="shared" si="14"/>
        <v>493</v>
      </c>
      <c r="BA24" s="21">
        <f t="shared" si="14"/>
        <v>762</v>
      </c>
      <c r="BB24" s="21">
        <f t="shared" si="14"/>
        <v>1893</v>
      </c>
      <c r="BC24" s="21">
        <f t="shared" si="14"/>
        <v>283</v>
      </c>
      <c r="BD24" s="21">
        <f t="shared" si="14"/>
        <v>261</v>
      </c>
      <c r="BE24" s="21">
        <f t="shared" si="14"/>
        <v>983</v>
      </c>
      <c r="BF24" s="18" t="str">
        <f t="shared" si="5"/>
        <v>Indianapolis, IN</v>
      </c>
      <c r="BI24" s="67">
        <f t="shared" si="9"/>
        <v>14</v>
      </c>
      <c r="BJ24" s="68">
        <f t="shared" si="6"/>
        <v>-86.146</v>
      </c>
      <c r="BK24" s="69">
        <f t="shared" si="7"/>
        <v>39.776</v>
      </c>
      <c r="BL24" s="70" t="str">
        <f t="shared" si="8"/>
        <v>IN</v>
      </c>
    </row>
    <row r="25" spans="1:64" ht="12.75" hidden="1">
      <c r="A25" s="4" t="s">
        <v>16</v>
      </c>
      <c r="B25" s="5" t="s">
        <v>65</v>
      </c>
      <c r="C25" s="4">
        <v>32</v>
      </c>
      <c r="D25" s="4">
        <v>95.692</v>
      </c>
      <c r="E25" s="4">
        <v>39.038</v>
      </c>
      <c r="F25" s="19">
        <v>2477574</v>
      </c>
      <c r="G25" s="19">
        <v>119883</v>
      </c>
      <c r="H25" s="20">
        <v>48800</v>
      </c>
      <c r="I25" s="21">
        <f t="shared" si="10"/>
        <v>701</v>
      </c>
      <c r="J25" s="21">
        <f t="shared" si="10"/>
        <v>351</v>
      </c>
      <c r="K25" s="21">
        <f t="shared" si="10"/>
        <v>986</v>
      </c>
      <c r="L25" s="21">
        <f t="shared" si="10"/>
        <v>1384</v>
      </c>
      <c r="M25" s="21">
        <f t="shared" si="10"/>
        <v>493</v>
      </c>
      <c r="N25" s="21">
        <f t="shared" si="10"/>
        <v>1221</v>
      </c>
      <c r="O25" s="21">
        <f t="shared" si="10"/>
        <v>1002</v>
      </c>
      <c r="P25" s="21">
        <f t="shared" si="10"/>
        <v>1080</v>
      </c>
      <c r="Q25" s="21">
        <f t="shared" si="10"/>
        <v>877</v>
      </c>
      <c r="R25" s="21">
        <f t="shared" si="10"/>
        <v>724</v>
      </c>
      <c r="S25" s="21">
        <f t="shared" si="11"/>
        <v>207</v>
      </c>
      <c r="T25" s="21">
        <f t="shared" si="11"/>
        <v>1108</v>
      </c>
      <c r="U25" s="21">
        <f t="shared" si="11"/>
        <v>327</v>
      </c>
      <c r="V25" s="21">
        <f t="shared" si="11"/>
        <v>512</v>
      </c>
      <c r="W25" s="21">
        <f t="shared" si="11"/>
        <v>0</v>
      </c>
      <c r="X25" s="21">
        <f t="shared" si="11"/>
        <v>587</v>
      </c>
      <c r="Y25" s="21">
        <f t="shared" si="11"/>
        <v>647</v>
      </c>
      <c r="Z25" s="21">
        <f t="shared" si="11"/>
        <v>1308</v>
      </c>
      <c r="AA25" s="21">
        <f t="shared" si="11"/>
        <v>1028</v>
      </c>
      <c r="AB25" s="21">
        <f t="shared" si="11"/>
        <v>1382</v>
      </c>
      <c r="AC25" s="21">
        <f t="shared" si="12"/>
        <v>634</v>
      </c>
      <c r="AD25" s="21">
        <f t="shared" si="12"/>
        <v>429</v>
      </c>
      <c r="AE25" s="21">
        <f t="shared" si="12"/>
        <v>191</v>
      </c>
      <c r="AF25" s="21">
        <f t="shared" si="12"/>
        <v>557</v>
      </c>
      <c r="AG25" s="21">
        <f t="shared" si="12"/>
        <v>976</v>
      </c>
      <c r="AH25" s="21">
        <f t="shared" si="12"/>
        <v>959</v>
      </c>
      <c r="AI25" s="21">
        <f t="shared" si="12"/>
        <v>595</v>
      </c>
      <c r="AJ25" s="21">
        <f t="shared" si="12"/>
        <v>134</v>
      </c>
      <c r="AK25" s="21">
        <f t="shared" si="12"/>
        <v>1284</v>
      </c>
      <c r="AL25" s="21">
        <f t="shared" si="12"/>
        <v>1114</v>
      </c>
      <c r="AM25" s="21">
        <f t="shared" si="13"/>
        <v>609</v>
      </c>
      <c r="AN25" s="21">
        <f t="shared" si="13"/>
        <v>1286</v>
      </c>
      <c r="AO25" s="21">
        <f t="shared" si="13"/>
        <v>1168</v>
      </c>
      <c r="AP25" s="21">
        <f t="shared" si="13"/>
        <v>680</v>
      </c>
      <c r="AQ25" s="21">
        <f t="shared" si="13"/>
        <v>266</v>
      </c>
      <c r="AR25" s="21">
        <f t="shared" si="13"/>
        <v>1454</v>
      </c>
      <c r="AS25" s="21">
        <f t="shared" si="13"/>
        <v>1002</v>
      </c>
      <c r="AT25" s="21">
        <f t="shared" si="13"/>
        <v>1287</v>
      </c>
      <c r="AU25" s="21">
        <f t="shared" si="13"/>
        <v>890</v>
      </c>
      <c r="AV25" s="21">
        <f t="shared" si="13"/>
        <v>439</v>
      </c>
      <c r="AW25" s="21">
        <f t="shared" si="14"/>
        <v>526</v>
      </c>
      <c r="AX25" s="21">
        <f t="shared" si="14"/>
        <v>615</v>
      </c>
      <c r="AY25" s="21">
        <f t="shared" si="14"/>
        <v>868</v>
      </c>
      <c r="AZ25" s="21">
        <f t="shared" si="14"/>
        <v>992</v>
      </c>
      <c r="BA25" s="21">
        <f t="shared" si="14"/>
        <v>1242</v>
      </c>
      <c r="BB25" s="21">
        <f t="shared" si="14"/>
        <v>1472</v>
      </c>
      <c r="BC25" s="21">
        <f t="shared" si="14"/>
        <v>431</v>
      </c>
      <c r="BD25" s="21">
        <f t="shared" si="14"/>
        <v>759</v>
      </c>
      <c r="BE25" s="21">
        <f t="shared" si="14"/>
        <v>502</v>
      </c>
      <c r="BF25" s="18" t="str">
        <f t="shared" si="5"/>
        <v>Topeka , KS</v>
      </c>
      <c r="BI25" s="67">
        <f t="shared" si="9"/>
        <v>15</v>
      </c>
      <c r="BJ25" s="68">
        <f t="shared" si="6"/>
        <v>-95.692</v>
      </c>
      <c r="BK25" s="69">
        <f t="shared" si="7"/>
        <v>39.038</v>
      </c>
      <c r="BL25" s="70" t="str">
        <f t="shared" si="8"/>
        <v>KS</v>
      </c>
    </row>
    <row r="26" spans="1:64" ht="12.75" hidden="1">
      <c r="A26" s="4" t="s">
        <v>17</v>
      </c>
      <c r="B26" s="5" t="s">
        <v>66</v>
      </c>
      <c r="C26" s="4">
        <v>23</v>
      </c>
      <c r="D26" s="4">
        <v>84.865</v>
      </c>
      <c r="E26" s="4">
        <v>38.191</v>
      </c>
      <c r="F26" s="19">
        <v>3685296</v>
      </c>
      <c r="G26" s="19">
        <v>25968</v>
      </c>
      <c r="H26" s="20">
        <v>61500</v>
      </c>
      <c r="I26" s="21">
        <f t="shared" si="10"/>
        <v>411</v>
      </c>
      <c r="J26" s="21">
        <f t="shared" si="10"/>
        <v>480</v>
      </c>
      <c r="K26" s="21">
        <f t="shared" si="10"/>
        <v>1551</v>
      </c>
      <c r="L26" s="21">
        <f t="shared" si="10"/>
        <v>1969</v>
      </c>
      <c r="M26" s="21">
        <f t="shared" si="10"/>
        <v>1078</v>
      </c>
      <c r="N26" s="21">
        <f t="shared" si="10"/>
        <v>690</v>
      </c>
      <c r="O26" s="21">
        <f t="shared" si="10"/>
        <v>427</v>
      </c>
      <c r="P26" s="21">
        <f t="shared" si="10"/>
        <v>508</v>
      </c>
      <c r="Q26" s="21">
        <f t="shared" si="10"/>
        <v>535</v>
      </c>
      <c r="R26" s="21">
        <f t="shared" si="10"/>
        <v>307</v>
      </c>
      <c r="S26" s="21">
        <f t="shared" si="11"/>
        <v>519</v>
      </c>
      <c r="T26" s="21">
        <f t="shared" si="11"/>
        <v>1670</v>
      </c>
      <c r="U26" s="21">
        <f t="shared" si="11"/>
        <v>279</v>
      </c>
      <c r="V26" s="21">
        <f t="shared" si="11"/>
        <v>129</v>
      </c>
      <c r="W26" s="21">
        <f t="shared" si="11"/>
        <v>587</v>
      </c>
      <c r="X26" s="21">
        <f t="shared" si="11"/>
        <v>0</v>
      </c>
      <c r="Y26" s="21">
        <f t="shared" si="11"/>
        <v>643</v>
      </c>
      <c r="Z26" s="21">
        <f t="shared" si="11"/>
        <v>783</v>
      </c>
      <c r="AA26" s="21">
        <f t="shared" si="11"/>
        <v>455</v>
      </c>
      <c r="AB26" s="21">
        <f t="shared" si="11"/>
        <v>891</v>
      </c>
      <c r="AC26" s="21">
        <f t="shared" si="12"/>
        <v>313</v>
      </c>
      <c r="AD26" s="21">
        <f t="shared" si="12"/>
        <v>631</v>
      </c>
      <c r="AE26" s="21">
        <f t="shared" si="12"/>
        <v>398</v>
      </c>
      <c r="AF26" s="21">
        <f t="shared" si="12"/>
        <v>505</v>
      </c>
      <c r="AG26" s="21">
        <f t="shared" si="12"/>
        <v>1493</v>
      </c>
      <c r="AH26" s="21">
        <f t="shared" si="12"/>
        <v>379</v>
      </c>
      <c r="AI26" s="21">
        <f t="shared" si="12"/>
        <v>1002</v>
      </c>
      <c r="AJ26" s="21">
        <f t="shared" si="12"/>
        <v>655</v>
      </c>
      <c r="AK26" s="21">
        <f t="shared" si="12"/>
        <v>778</v>
      </c>
      <c r="AL26" s="21">
        <f t="shared" si="12"/>
        <v>558</v>
      </c>
      <c r="AM26" s="21">
        <f t="shared" si="13"/>
        <v>1175</v>
      </c>
      <c r="AN26" s="21">
        <f t="shared" si="13"/>
        <v>1871</v>
      </c>
      <c r="AO26" s="21">
        <f t="shared" si="13"/>
        <v>658</v>
      </c>
      <c r="AP26" s="21">
        <f t="shared" si="13"/>
        <v>160</v>
      </c>
      <c r="AQ26" s="21">
        <f t="shared" si="13"/>
        <v>724</v>
      </c>
      <c r="AR26" s="21">
        <f t="shared" si="13"/>
        <v>2007</v>
      </c>
      <c r="AS26" s="21">
        <f t="shared" si="13"/>
        <v>451</v>
      </c>
      <c r="AT26" s="21">
        <f t="shared" si="13"/>
        <v>754</v>
      </c>
      <c r="AU26" s="21">
        <f t="shared" si="13"/>
        <v>363</v>
      </c>
      <c r="AV26" s="21">
        <f t="shared" si="13"/>
        <v>907</v>
      </c>
      <c r="AW26" s="21">
        <f t="shared" si="14"/>
        <v>175</v>
      </c>
      <c r="AX26" s="21">
        <f t="shared" si="14"/>
        <v>914</v>
      </c>
      <c r="AY26" s="21">
        <f t="shared" si="14"/>
        <v>1449</v>
      </c>
      <c r="AZ26" s="21">
        <f t="shared" si="14"/>
        <v>406</v>
      </c>
      <c r="BA26" s="21">
        <f t="shared" si="14"/>
        <v>763</v>
      </c>
      <c r="BB26" s="21">
        <f t="shared" si="14"/>
        <v>2006</v>
      </c>
      <c r="BC26" s="21">
        <f t="shared" si="14"/>
        <v>413</v>
      </c>
      <c r="BD26" s="21">
        <f t="shared" si="14"/>
        <v>176</v>
      </c>
      <c r="BE26" s="21">
        <f t="shared" si="14"/>
        <v>1077</v>
      </c>
      <c r="BF26" s="18" t="str">
        <f t="shared" si="5"/>
        <v>Frankfort , KY</v>
      </c>
      <c r="BI26" s="67">
        <f t="shared" si="9"/>
        <v>16</v>
      </c>
      <c r="BJ26" s="68">
        <f t="shared" si="6"/>
        <v>-84.865</v>
      </c>
      <c r="BK26" s="69">
        <f t="shared" si="7"/>
        <v>38.191</v>
      </c>
      <c r="BL26" s="70" t="str">
        <f t="shared" si="8"/>
        <v>KY</v>
      </c>
    </row>
    <row r="27" spans="1:64" ht="12.75" hidden="1">
      <c r="A27" s="4" t="s">
        <v>18</v>
      </c>
      <c r="B27" s="5" t="s">
        <v>67</v>
      </c>
      <c r="C27" s="4">
        <v>21</v>
      </c>
      <c r="D27" s="4">
        <v>91.126</v>
      </c>
      <c r="E27" s="4">
        <v>30.449</v>
      </c>
      <c r="F27" s="19">
        <v>4219973</v>
      </c>
      <c r="G27" s="19">
        <v>219531</v>
      </c>
      <c r="H27" s="20">
        <v>67900</v>
      </c>
      <c r="I27" s="21">
        <f t="shared" si="10"/>
        <v>314</v>
      </c>
      <c r="J27" s="21">
        <f t="shared" si="10"/>
        <v>304</v>
      </c>
      <c r="K27" s="21">
        <f t="shared" si="10"/>
        <v>1244</v>
      </c>
      <c r="L27" s="21">
        <f t="shared" si="10"/>
        <v>1807</v>
      </c>
      <c r="M27" s="21">
        <f t="shared" si="10"/>
        <v>1007</v>
      </c>
      <c r="N27" s="21">
        <f t="shared" si="10"/>
        <v>1288</v>
      </c>
      <c r="O27" s="21">
        <f t="shared" si="10"/>
        <v>990</v>
      </c>
      <c r="P27" s="21">
        <f t="shared" si="10"/>
        <v>1068</v>
      </c>
      <c r="Q27" s="21">
        <f t="shared" si="10"/>
        <v>408</v>
      </c>
      <c r="R27" s="21">
        <f t="shared" si="10"/>
        <v>454</v>
      </c>
      <c r="S27" s="21">
        <f t="shared" si="11"/>
        <v>781</v>
      </c>
      <c r="T27" s="21">
        <f t="shared" si="11"/>
        <v>1646</v>
      </c>
      <c r="U27" s="21">
        <f t="shared" si="11"/>
        <v>650</v>
      </c>
      <c r="V27" s="21">
        <f t="shared" si="11"/>
        <v>703</v>
      </c>
      <c r="W27" s="21">
        <f t="shared" si="11"/>
        <v>647</v>
      </c>
      <c r="X27" s="21">
        <f t="shared" si="11"/>
        <v>643</v>
      </c>
      <c r="Y27" s="21">
        <f t="shared" si="11"/>
        <v>0</v>
      </c>
      <c r="Z27" s="21">
        <f t="shared" si="11"/>
        <v>1382</v>
      </c>
      <c r="AA27" s="21">
        <f t="shared" si="11"/>
        <v>1016</v>
      </c>
      <c r="AB27" s="21">
        <f t="shared" si="11"/>
        <v>1508</v>
      </c>
      <c r="AC27" s="21">
        <f t="shared" si="12"/>
        <v>922</v>
      </c>
      <c r="AD27" s="21">
        <f t="shared" si="12"/>
        <v>1008</v>
      </c>
      <c r="AE27" s="21">
        <f t="shared" si="12"/>
        <v>565</v>
      </c>
      <c r="AF27" s="21">
        <f t="shared" si="12"/>
        <v>140</v>
      </c>
      <c r="AG27" s="21">
        <f t="shared" si="12"/>
        <v>1578</v>
      </c>
      <c r="AH27" s="21">
        <f t="shared" si="12"/>
        <v>810</v>
      </c>
      <c r="AI27" s="21">
        <f t="shared" si="12"/>
        <v>1242</v>
      </c>
      <c r="AJ27" s="21">
        <f t="shared" si="12"/>
        <v>781</v>
      </c>
      <c r="AK27" s="21">
        <f t="shared" si="12"/>
        <v>1391</v>
      </c>
      <c r="AL27" s="21">
        <f t="shared" si="12"/>
        <v>1140</v>
      </c>
      <c r="AM27" s="21">
        <f t="shared" si="13"/>
        <v>930</v>
      </c>
      <c r="AN27" s="21">
        <f t="shared" si="13"/>
        <v>1723</v>
      </c>
      <c r="AO27" s="21">
        <f t="shared" si="13"/>
        <v>1275</v>
      </c>
      <c r="AP27" s="21">
        <f t="shared" si="13"/>
        <v>803</v>
      </c>
      <c r="AQ27" s="21">
        <f t="shared" si="13"/>
        <v>507</v>
      </c>
      <c r="AR27" s="21">
        <f t="shared" si="13"/>
        <v>1992</v>
      </c>
      <c r="AS27" s="21">
        <f t="shared" si="13"/>
        <v>1049</v>
      </c>
      <c r="AT27" s="21">
        <f t="shared" si="13"/>
        <v>1346</v>
      </c>
      <c r="AU27" s="21">
        <f t="shared" si="13"/>
        <v>647</v>
      </c>
      <c r="AV27" s="21">
        <f t="shared" si="13"/>
        <v>1085</v>
      </c>
      <c r="AW27" s="21">
        <f t="shared" si="14"/>
        <v>468</v>
      </c>
      <c r="AX27" s="21">
        <f t="shared" si="14"/>
        <v>395</v>
      </c>
      <c r="AY27" s="21">
        <f t="shared" si="14"/>
        <v>1364</v>
      </c>
      <c r="AZ27" s="21">
        <f t="shared" si="14"/>
        <v>921</v>
      </c>
      <c r="BA27" s="21">
        <f t="shared" si="14"/>
        <v>1390</v>
      </c>
      <c r="BB27" s="21">
        <f t="shared" si="14"/>
        <v>2038</v>
      </c>
      <c r="BC27" s="21">
        <f t="shared" si="14"/>
        <v>878</v>
      </c>
      <c r="BD27" s="21">
        <f t="shared" si="14"/>
        <v>768</v>
      </c>
      <c r="BE27" s="21">
        <f t="shared" si="14"/>
        <v>1062</v>
      </c>
      <c r="BF27" s="18" t="str">
        <f t="shared" si="5"/>
        <v>Baton Rouge , LA</v>
      </c>
      <c r="BI27" s="67">
        <f t="shared" si="9"/>
        <v>17</v>
      </c>
      <c r="BJ27" s="68">
        <f t="shared" si="6"/>
        <v>-91.126</v>
      </c>
      <c r="BK27" s="69">
        <f t="shared" si="7"/>
        <v>30.449</v>
      </c>
      <c r="BL27" s="70" t="str">
        <f t="shared" si="8"/>
        <v>LA</v>
      </c>
    </row>
    <row r="28" spans="1:64" ht="12.75" hidden="1">
      <c r="A28" s="4" t="s">
        <v>19</v>
      </c>
      <c r="B28" s="5" t="s">
        <v>68</v>
      </c>
      <c r="C28" s="4">
        <v>13</v>
      </c>
      <c r="D28" s="4">
        <v>71.018</v>
      </c>
      <c r="E28" s="4">
        <v>42.336</v>
      </c>
      <c r="F28" s="19">
        <v>6016425</v>
      </c>
      <c r="G28" s="19">
        <v>574283</v>
      </c>
      <c r="H28" s="20">
        <v>161400</v>
      </c>
      <c r="I28" s="21">
        <f t="shared" si="10"/>
        <v>1083</v>
      </c>
      <c r="J28" s="21">
        <f t="shared" si="10"/>
        <v>1263</v>
      </c>
      <c r="K28" s="21">
        <f t="shared" si="10"/>
        <v>2294</v>
      </c>
      <c r="L28" s="21">
        <f t="shared" si="10"/>
        <v>2626</v>
      </c>
      <c r="M28" s="21">
        <f t="shared" si="10"/>
        <v>1761</v>
      </c>
      <c r="N28" s="21">
        <f t="shared" si="10"/>
        <v>94</v>
      </c>
      <c r="O28" s="21">
        <f t="shared" si="10"/>
        <v>394</v>
      </c>
      <c r="P28" s="21">
        <f t="shared" si="10"/>
        <v>322</v>
      </c>
      <c r="Q28" s="21">
        <f t="shared" si="10"/>
        <v>1101</v>
      </c>
      <c r="R28" s="21">
        <f t="shared" si="10"/>
        <v>938</v>
      </c>
      <c r="S28" s="21">
        <f t="shared" si="11"/>
        <v>1159</v>
      </c>
      <c r="T28" s="21">
        <f t="shared" si="11"/>
        <v>2259</v>
      </c>
      <c r="U28" s="21">
        <f t="shared" si="11"/>
        <v>984</v>
      </c>
      <c r="V28" s="21">
        <f t="shared" si="11"/>
        <v>807</v>
      </c>
      <c r="W28" s="21">
        <f t="shared" si="11"/>
        <v>1308</v>
      </c>
      <c r="X28" s="21">
        <f t="shared" si="11"/>
        <v>783</v>
      </c>
      <c r="Y28" s="21">
        <f t="shared" si="11"/>
        <v>1382</v>
      </c>
      <c r="Z28" s="21">
        <f t="shared" si="11"/>
        <v>0</v>
      </c>
      <c r="AA28" s="21">
        <f t="shared" si="11"/>
        <v>370</v>
      </c>
      <c r="AB28" s="21">
        <f t="shared" si="11"/>
        <v>152</v>
      </c>
      <c r="AC28" s="21">
        <f t="shared" si="12"/>
        <v>689</v>
      </c>
      <c r="AD28" s="21">
        <f t="shared" si="12"/>
        <v>1115</v>
      </c>
      <c r="AE28" s="21">
        <f t="shared" si="12"/>
        <v>1140</v>
      </c>
      <c r="AF28" s="21">
        <f t="shared" si="12"/>
        <v>1257</v>
      </c>
      <c r="AG28" s="21">
        <f t="shared" si="12"/>
        <v>2020</v>
      </c>
      <c r="AH28" s="21">
        <f t="shared" si="12"/>
        <v>608</v>
      </c>
      <c r="AI28" s="21">
        <f t="shared" si="12"/>
        <v>1487</v>
      </c>
      <c r="AJ28" s="21">
        <f t="shared" si="12"/>
        <v>1326</v>
      </c>
      <c r="AK28" s="21">
        <f t="shared" si="12"/>
        <v>68</v>
      </c>
      <c r="AL28" s="21">
        <f t="shared" si="12"/>
        <v>243</v>
      </c>
      <c r="AM28" s="21">
        <f t="shared" si="13"/>
        <v>1917</v>
      </c>
      <c r="AN28" s="21">
        <f t="shared" si="13"/>
        <v>2525</v>
      </c>
      <c r="AO28" s="21">
        <f t="shared" si="13"/>
        <v>143</v>
      </c>
      <c r="AP28" s="21">
        <f t="shared" si="13"/>
        <v>643</v>
      </c>
      <c r="AQ28" s="21">
        <f t="shared" si="13"/>
        <v>1495</v>
      </c>
      <c r="AR28" s="21">
        <f t="shared" si="13"/>
        <v>2562</v>
      </c>
      <c r="AS28" s="21">
        <f t="shared" si="13"/>
        <v>336</v>
      </c>
      <c r="AT28" s="21">
        <f t="shared" si="13"/>
        <v>41</v>
      </c>
      <c r="AU28" s="21">
        <f t="shared" si="13"/>
        <v>784</v>
      </c>
      <c r="AV28" s="21">
        <f t="shared" si="13"/>
        <v>1471</v>
      </c>
      <c r="AW28" s="21">
        <f t="shared" si="14"/>
        <v>943</v>
      </c>
      <c r="AX28" s="21">
        <f t="shared" si="14"/>
        <v>1694</v>
      </c>
      <c r="AY28" s="21">
        <f t="shared" si="14"/>
        <v>2098</v>
      </c>
      <c r="AZ28" s="21">
        <f t="shared" si="14"/>
        <v>476</v>
      </c>
      <c r="BA28" s="21">
        <f t="shared" si="14"/>
        <v>155</v>
      </c>
      <c r="BB28" s="21">
        <f t="shared" si="14"/>
        <v>2522</v>
      </c>
      <c r="BC28" s="21">
        <f t="shared" si="14"/>
        <v>932</v>
      </c>
      <c r="BD28" s="21">
        <f t="shared" si="14"/>
        <v>622</v>
      </c>
      <c r="BE28" s="21">
        <f t="shared" si="14"/>
        <v>1732</v>
      </c>
      <c r="BF28" s="18" t="str">
        <f t="shared" si="5"/>
        <v>Boston , MA</v>
      </c>
      <c r="BI28" s="67">
        <f t="shared" si="9"/>
        <v>18</v>
      </c>
      <c r="BJ28" s="68">
        <f t="shared" si="6"/>
        <v>-71.018</v>
      </c>
      <c r="BK28" s="69">
        <f t="shared" si="7"/>
        <v>42.336</v>
      </c>
      <c r="BL28" s="70" t="str">
        <f t="shared" si="8"/>
        <v>MA</v>
      </c>
    </row>
    <row r="29" spans="1:64" ht="12.75" hidden="1">
      <c r="A29" s="4" t="s">
        <v>20</v>
      </c>
      <c r="B29" s="5" t="s">
        <v>69</v>
      </c>
      <c r="C29" s="4">
        <v>19</v>
      </c>
      <c r="D29" s="4">
        <v>76.503</v>
      </c>
      <c r="E29" s="4">
        <v>38.972</v>
      </c>
      <c r="F29" s="19">
        <v>4781468</v>
      </c>
      <c r="G29" s="19">
        <v>33187</v>
      </c>
      <c r="H29" s="20">
        <v>138500</v>
      </c>
      <c r="I29" s="21">
        <f t="shared" si="10"/>
        <v>714</v>
      </c>
      <c r="J29" s="21">
        <f t="shared" si="10"/>
        <v>923</v>
      </c>
      <c r="K29" s="21">
        <f t="shared" si="10"/>
        <v>2004</v>
      </c>
      <c r="L29" s="21">
        <f t="shared" si="10"/>
        <v>2397</v>
      </c>
      <c r="M29" s="21">
        <f t="shared" si="10"/>
        <v>1510</v>
      </c>
      <c r="N29" s="21">
        <f t="shared" si="10"/>
        <v>279</v>
      </c>
      <c r="O29" s="21">
        <f t="shared" si="10"/>
        <v>28</v>
      </c>
      <c r="P29" s="21">
        <f t="shared" si="10"/>
        <v>54</v>
      </c>
      <c r="Q29" s="21">
        <f t="shared" si="10"/>
        <v>735</v>
      </c>
      <c r="R29" s="21">
        <f t="shared" si="10"/>
        <v>569</v>
      </c>
      <c r="S29" s="21">
        <f t="shared" si="11"/>
        <v>918</v>
      </c>
      <c r="T29" s="21">
        <f t="shared" si="11"/>
        <v>2067</v>
      </c>
      <c r="U29" s="21">
        <f t="shared" si="11"/>
        <v>704</v>
      </c>
      <c r="V29" s="21">
        <f t="shared" si="11"/>
        <v>518</v>
      </c>
      <c r="W29" s="21">
        <f t="shared" si="11"/>
        <v>1028</v>
      </c>
      <c r="X29" s="21">
        <f t="shared" si="11"/>
        <v>455</v>
      </c>
      <c r="Y29" s="21">
        <f t="shared" si="11"/>
        <v>1016</v>
      </c>
      <c r="Z29" s="21">
        <f t="shared" si="11"/>
        <v>370</v>
      </c>
      <c r="AA29" s="21">
        <f t="shared" si="11"/>
        <v>0</v>
      </c>
      <c r="AB29" s="21">
        <f t="shared" si="11"/>
        <v>509</v>
      </c>
      <c r="AC29" s="21">
        <f t="shared" si="12"/>
        <v>493</v>
      </c>
      <c r="AD29" s="21">
        <f t="shared" si="12"/>
        <v>945</v>
      </c>
      <c r="AE29" s="21">
        <f t="shared" si="12"/>
        <v>844</v>
      </c>
      <c r="AF29" s="21">
        <f t="shared" si="12"/>
        <v>895</v>
      </c>
      <c r="AG29" s="21">
        <f t="shared" si="12"/>
        <v>1859</v>
      </c>
      <c r="AH29" s="21">
        <f t="shared" si="12"/>
        <v>248</v>
      </c>
      <c r="AI29" s="21">
        <f t="shared" si="12"/>
        <v>1335</v>
      </c>
      <c r="AJ29" s="21">
        <f t="shared" si="12"/>
        <v>1075</v>
      </c>
      <c r="AK29" s="21">
        <f t="shared" si="12"/>
        <v>391</v>
      </c>
      <c r="AL29" s="21">
        <f t="shared" si="12"/>
        <v>127</v>
      </c>
      <c r="AM29" s="21">
        <f t="shared" si="13"/>
        <v>1627</v>
      </c>
      <c r="AN29" s="21">
        <f t="shared" si="13"/>
        <v>2297</v>
      </c>
      <c r="AO29" s="21">
        <f t="shared" si="13"/>
        <v>292</v>
      </c>
      <c r="AP29" s="21">
        <f t="shared" si="13"/>
        <v>353</v>
      </c>
      <c r="AQ29" s="21">
        <f t="shared" si="13"/>
        <v>1178</v>
      </c>
      <c r="AR29" s="21">
        <f t="shared" si="13"/>
        <v>2392</v>
      </c>
      <c r="AS29" s="21">
        <f t="shared" si="13"/>
        <v>92</v>
      </c>
      <c r="AT29" s="21">
        <f t="shared" si="13"/>
        <v>332</v>
      </c>
      <c r="AU29" s="21">
        <f t="shared" si="13"/>
        <v>419</v>
      </c>
      <c r="AV29" s="21">
        <f t="shared" si="13"/>
        <v>1280</v>
      </c>
      <c r="AW29" s="21">
        <f t="shared" si="14"/>
        <v>595</v>
      </c>
      <c r="AX29" s="21">
        <f t="shared" si="14"/>
        <v>1344</v>
      </c>
      <c r="AY29" s="21">
        <f t="shared" si="14"/>
        <v>1870</v>
      </c>
      <c r="AZ29" s="21">
        <f t="shared" si="14"/>
        <v>113</v>
      </c>
      <c r="BA29" s="21">
        <f t="shared" si="14"/>
        <v>418</v>
      </c>
      <c r="BB29" s="21">
        <f t="shared" si="14"/>
        <v>2373</v>
      </c>
      <c r="BC29" s="21">
        <f t="shared" si="14"/>
        <v>728</v>
      </c>
      <c r="BD29" s="21">
        <f t="shared" si="14"/>
        <v>280</v>
      </c>
      <c r="BE29" s="21">
        <f t="shared" si="14"/>
        <v>1497</v>
      </c>
      <c r="BF29" s="18" t="str">
        <f t="shared" si="5"/>
        <v>Annapolis , MD</v>
      </c>
      <c r="BI29" s="67">
        <f t="shared" si="9"/>
        <v>19</v>
      </c>
      <c r="BJ29" s="68">
        <f t="shared" si="6"/>
        <v>-76.503</v>
      </c>
      <c r="BK29" s="69">
        <f t="shared" si="7"/>
        <v>38.972</v>
      </c>
      <c r="BL29" s="70" t="str">
        <f t="shared" si="8"/>
        <v>MD</v>
      </c>
    </row>
    <row r="30" spans="1:64" ht="12.75" hidden="1">
      <c r="A30" s="4" t="s">
        <v>21</v>
      </c>
      <c r="B30" s="5" t="s">
        <v>70</v>
      </c>
      <c r="C30" s="4">
        <v>38</v>
      </c>
      <c r="D30" s="4">
        <v>69.73</v>
      </c>
      <c r="E30" s="4">
        <v>44.331</v>
      </c>
      <c r="F30" s="19">
        <v>1227928</v>
      </c>
      <c r="G30" s="19">
        <v>21325</v>
      </c>
      <c r="H30" s="20">
        <v>79500</v>
      </c>
      <c r="I30" s="21">
        <f t="shared" si="10"/>
        <v>1216</v>
      </c>
      <c r="J30" s="21">
        <f t="shared" si="10"/>
        <v>1370</v>
      </c>
      <c r="K30" s="21">
        <f t="shared" si="10"/>
        <v>2365</v>
      </c>
      <c r="L30" s="21">
        <f t="shared" si="10"/>
        <v>2664</v>
      </c>
      <c r="M30" s="21">
        <f t="shared" si="10"/>
        <v>1816</v>
      </c>
      <c r="N30" s="21">
        <f t="shared" si="10"/>
        <v>232</v>
      </c>
      <c r="O30" s="21">
        <f t="shared" si="10"/>
        <v>531</v>
      </c>
      <c r="P30" s="21">
        <f t="shared" si="10"/>
        <v>465</v>
      </c>
      <c r="Q30" s="21">
        <f t="shared" si="10"/>
        <v>1244</v>
      </c>
      <c r="R30" s="21">
        <f t="shared" si="10"/>
        <v>1072</v>
      </c>
      <c r="S30" s="21">
        <f t="shared" si="11"/>
        <v>1218</v>
      </c>
      <c r="T30" s="21">
        <f t="shared" si="11"/>
        <v>2281</v>
      </c>
      <c r="U30" s="21">
        <f t="shared" si="11"/>
        <v>1066</v>
      </c>
      <c r="V30" s="21">
        <f t="shared" si="11"/>
        <v>897</v>
      </c>
      <c r="W30" s="21">
        <f t="shared" si="11"/>
        <v>1382</v>
      </c>
      <c r="X30" s="21">
        <f t="shared" si="11"/>
        <v>891</v>
      </c>
      <c r="Y30" s="21">
        <f t="shared" si="11"/>
        <v>1508</v>
      </c>
      <c r="Z30" s="21">
        <f t="shared" si="11"/>
        <v>152</v>
      </c>
      <c r="AA30" s="21">
        <f t="shared" si="11"/>
        <v>509</v>
      </c>
      <c r="AB30" s="21">
        <f t="shared" si="11"/>
        <v>0</v>
      </c>
      <c r="AC30" s="21">
        <f t="shared" si="12"/>
        <v>750</v>
      </c>
      <c r="AD30" s="21">
        <f t="shared" si="12"/>
        <v>1146</v>
      </c>
      <c r="AE30" s="21">
        <f t="shared" si="12"/>
        <v>1225</v>
      </c>
      <c r="AF30" s="21">
        <f t="shared" si="12"/>
        <v>1379</v>
      </c>
      <c r="AG30" s="21">
        <f t="shared" si="12"/>
        <v>2031</v>
      </c>
      <c r="AH30" s="21">
        <f t="shared" si="12"/>
        <v>753</v>
      </c>
      <c r="AI30" s="21">
        <f t="shared" si="12"/>
        <v>1501</v>
      </c>
      <c r="AJ30" s="21">
        <f t="shared" si="12"/>
        <v>1387</v>
      </c>
      <c r="AK30" s="21">
        <f t="shared" si="12"/>
        <v>119</v>
      </c>
      <c r="AL30" s="21">
        <f t="shared" si="12"/>
        <v>383</v>
      </c>
      <c r="AM30" s="21">
        <f t="shared" si="13"/>
        <v>1990</v>
      </c>
      <c r="AN30" s="21">
        <f t="shared" si="13"/>
        <v>2563</v>
      </c>
      <c r="AO30" s="21">
        <f t="shared" si="13"/>
        <v>234</v>
      </c>
      <c r="AP30" s="21">
        <f t="shared" si="13"/>
        <v>741</v>
      </c>
      <c r="AQ30" s="21">
        <f t="shared" si="13"/>
        <v>1585</v>
      </c>
      <c r="AR30" s="21">
        <f t="shared" si="13"/>
        <v>2572</v>
      </c>
      <c r="AS30" s="21">
        <f t="shared" si="13"/>
        <v>460</v>
      </c>
      <c r="AT30" s="21">
        <f t="shared" si="13"/>
        <v>193</v>
      </c>
      <c r="AU30" s="21">
        <f t="shared" si="13"/>
        <v>927</v>
      </c>
      <c r="AV30" s="21">
        <f t="shared" si="13"/>
        <v>1503</v>
      </c>
      <c r="AW30" s="21">
        <f t="shared" si="14"/>
        <v>1058</v>
      </c>
      <c r="AX30" s="21">
        <f t="shared" si="14"/>
        <v>1806</v>
      </c>
      <c r="AY30" s="21">
        <f t="shared" si="14"/>
        <v>2138</v>
      </c>
      <c r="AZ30" s="21">
        <f t="shared" si="14"/>
        <v>619</v>
      </c>
      <c r="BA30" s="21">
        <f t="shared" si="14"/>
        <v>141</v>
      </c>
      <c r="BB30" s="21">
        <f t="shared" si="14"/>
        <v>2523</v>
      </c>
      <c r="BC30" s="21">
        <f t="shared" si="14"/>
        <v>983</v>
      </c>
      <c r="BD30" s="21">
        <f t="shared" si="14"/>
        <v>742</v>
      </c>
      <c r="BE30" s="21">
        <f t="shared" si="14"/>
        <v>1779</v>
      </c>
      <c r="BF30" s="18" t="str">
        <f t="shared" si="5"/>
        <v>Augusta , ME</v>
      </c>
      <c r="BI30" s="67">
        <f t="shared" si="9"/>
        <v>20</v>
      </c>
      <c r="BJ30" s="68">
        <f t="shared" si="6"/>
        <v>-69.73</v>
      </c>
      <c r="BK30" s="69">
        <f t="shared" si="7"/>
        <v>44.331</v>
      </c>
      <c r="BL30" s="70" t="str">
        <f t="shared" si="8"/>
        <v>ME</v>
      </c>
    </row>
    <row r="31" spans="1:64" ht="12.75" hidden="1">
      <c r="A31" s="4" t="s">
        <v>22</v>
      </c>
      <c r="B31" s="5" t="s">
        <v>71</v>
      </c>
      <c r="C31" s="4">
        <v>8</v>
      </c>
      <c r="D31" s="4">
        <v>84.554</v>
      </c>
      <c r="E31" s="4">
        <v>42.709</v>
      </c>
      <c r="F31" s="19">
        <v>9295297</v>
      </c>
      <c r="G31" s="19">
        <v>127321</v>
      </c>
      <c r="H31" s="20">
        <v>48400</v>
      </c>
      <c r="I31" s="21">
        <f aca="true" t="shared" si="15" ref="I31:R40">IF(I$8=$C31,0,ROUND(RADIUS*(ACOS(COS(CONST*$E31)*COS(CONST*I$10)*COS(CONST*($D31-I$9))+SIN(CONST*$E31)*SIN(CONST*I$10))),0))</f>
        <v>722</v>
      </c>
      <c r="J31" s="21">
        <f t="shared" si="15"/>
        <v>693</v>
      </c>
      <c r="K31" s="21">
        <f t="shared" si="15"/>
        <v>1615</v>
      </c>
      <c r="L31" s="21">
        <f t="shared" si="15"/>
        <v>1941</v>
      </c>
      <c r="M31" s="21">
        <f t="shared" si="15"/>
        <v>1072</v>
      </c>
      <c r="N31" s="21">
        <f t="shared" si="15"/>
        <v>610</v>
      </c>
      <c r="O31" s="21">
        <f t="shared" si="15"/>
        <v>474</v>
      </c>
      <c r="P31" s="21">
        <f t="shared" si="15"/>
        <v>531</v>
      </c>
      <c r="Q31" s="21">
        <f t="shared" si="15"/>
        <v>847</v>
      </c>
      <c r="R31" s="21">
        <f t="shared" si="15"/>
        <v>618</v>
      </c>
      <c r="S31" s="21">
        <f aca="true" t="shared" si="16" ref="S31:AB40">IF(S$8=$C31,0,ROUND(RADIUS*(ACOS(COS(CONST*$E31)*COS(CONST*S$10)*COS(CONST*($D31-S$9))+SIN(CONST*$E31)*SIN(CONST*S$10))),0))</f>
        <v>471</v>
      </c>
      <c r="T31" s="21">
        <f t="shared" si="16"/>
        <v>1588</v>
      </c>
      <c r="U31" s="21">
        <f t="shared" si="16"/>
        <v>333</v>
      </c>
      <c r="V31" s="21">
        <f t="shared" si="16"/>
        <v>219</v>
      </c>
      <c r="W31" s="21">
        <f t="shared" si="16"/>
        <v>634</v>
      </c>
      <c r="X31" s="21">
        <f t="shared" si="16"/>
        <v>313</v>
      </c>
      <c r="Y31" s="21">
        <f t="shared" si="16"/>
        <v>922</v>
      </c>
      <c r="Z31" s="21">
        <f t="shared" si="16"/>
        <v>689</v>
      </c>
      <c r="AA31" s="21">
        <f t="shared" si="16"/>
        <v>493</v>
      </c>
      <c r="AB31" s="21">
        <f t="shared" si="16"/>
        <v>750</v>
      </c>
      <c r="AC31" s="21">
        <f aca="true" t="shared" si="17" ref="AC31:AL40">IF(AC$8=$C31,0,ROUND(RADIUS*(ACOS(COS(CONST*$E31)*COS(CONST*AC$10)*COS(CONST*($D31-AC$9))+SIN(CONST*$E31)*SIN(CONST*AC$10))),0))</f>
        <v>0</v>
      </c>
      <c r="AD31" s="21">
        <f t="shared" si="17"/>
        <v>453</v>
      </c>
      <c r="AE31" s="21">
        <f t="shared" si="17"/>
        <v>492</v>
      </c>
      <c r="AF31" s="21">
        <f t="shared" si="17"/>
        <v>781</v>
      </c>
      <c r="AG31" s="21">
        <f t="shared" si="17"/>
        <v>1369</v>
      </c>
      <c r="AH31" s="21">
        <f t="shared" si="17"/>
        <v>571</v>
      </c>
      <c r="AI31" s="21">
        <f t="shared" si="17"/>
        <v>842</v>
      </c>
      <c r="AJ31" s="21">
        <f t="shared" si="17"/>
        <v>638</v>
      </c>
      <c r="AK31" s="21">
        <f t="shared" si="17"/>
        <v>657</v>
      </c>
      <c r="AL31" s="21">
        <f t="shared" si="17"/>
        <v>535</v>
      </c>
      <c r="AM31" s="21">
        <f aca="true" t="shared" si="18" ref="AM31:AV40">IF(AM$8=$C31,0,ROUND(RADIUS*(ACOS(COS(CONST*$E31)*COS(CONST*AM$10)*COS(CONST*($D31-AM$9))+SIN(CONST*$E31)*SIN(CONST*AM$10))),0))</f>
        <v>1240</v>
      </c>
      <c r="AN31" s="21">
        <f t="shared" si="18"/>
        <v>1840</v>
      </c>
      <c r="AO31" s="21">
        <f t="shared" si="18"/>
        <v>546</v>
      </c>
      <c r="AP31" s="21">
        <f t="shared" si="18"/>
        <v>205</v>
      </c>
      <c r="AQ31" s="21">
        <f t="shared" si="18"/>
        <v>855</v>
      </c>
      <c r="AR31" s="21">
        <f t="shared" si="18"/>
        <v>1906</v>
      </c>
      <c r="AS31" s="21">
        <f t="shared" si="18"/>
        <v>431</v>
      </c>
      <c r="AT31" s="21">
        <f t="shared" si="18"/>
        <v>674</v>
      </c>
      <c r="AU31" s="21">
        <f t="shared" si="18"/>
        <v>631</v>
      </c>
      <c r="AV31" s="21">
        <f t="shared" si="18"/>
        <v>797</v>
      </c>
      <c r="AW31" s="21">
        <f aca="true" t="shared" si="19" ref="AW31:BE40">IF(AW$8=$C31,0,ROUND(RADIUS*(ACOS(COS(CONST*$E31)*COS(CONST*AW$10)*COS(CONST*($D31-AW$9))+SIN(CONST*$E31)*SIN(CONST*AW$10))),0))</f>
        <v>467</v>
      </c>
      <c r="AX31" s="21">
        <f t="shared" si="19"/>
        <v>1125</v>
      </c>
      <c r="AY31" s="21">
        <f t="shared" si="19"/>
        <v>1411</v>
      </c>
      <c r="AZ31" s="21">
        <f t="shared" si="19"/>
        <v>517</v>
      </c>
      <c r="BA31" s="21">
        <f t="shared" si="19"/>
        <v>610</v>
      </c>
      <c r="BB31" s="21">
        <f t="shared" si="19"/>
        <v>1882</v>
      </c>
      <c r="BC31" s="21">
        <f t="shared" si="19"/>
        <v>246</v>
      </c>
      <c r="BD31" s="21">
        <f t="shared" si="19"/>
        <v>338</v>
      </c>
      <c r="BE31" s="21">
        <f t="shared" si="19"/>
        <v>1043</v>
      </c>
      <c r="BF31" s="18" t="str">
        <f t="shared" si="5"/>
        <v>Lansing , MI</v>
      </c>
      <c r="BI31" s="67">
        <f t="shared" si="9"/>
        <v>21</v>
      </c>
      <c r="BJ31" s="68">
        <f t="shared" si="6"/>
        <v>-84.554</v>
      </c>
      <c r="BK31" s="69">
        <f t="shared" si="7"/>
        <v>42.709</v>
      </c>
      <c r="BL31" s="70" t="str">
        <f t="shared" si="8"/>
        <v>MI</v>
      </c>
    </row>
    <row r="32" spans="1:64" ht="12.75" hidden="1">
      <c r="A32" s="4" t="s">
        <v>23</v>
      </c>
      <c r="B32" s="5" t="s">
        <v>72</v>
      </c>
      <c r="C32" s="4">
        <v>20</v>
      </c>
      <c r="D32" s="4">
        <v>93.104</v>
      </c>
      <c r="E32" s="4">
        <v>44.948</v>
      </c>
      <c r="F32" s="19">
        <v>4375099</v>
      </c>
      <c r="G32" s="19">
        <v>272235</v>
      </c>
      <c r="H32" s="20">
        <v>70900</v>
      </c>
      <c r="I32" s="21">
        <f t="shared" si="15"/>
        <v>944</v>
      </c>
      <c r="J32" s="21">
        <f t="shared" si="15"/>
        <v>708</v>
      </c>
      <c r="K32" s="21">
        <f t="shared" si="15"/>
        <v>1280</v>
      </c>
      <c r="L32" s="21">
        <f t="shared" si="15"/>
        <v>1518</v>
      </c>
      <c r="M32" s="21">
        <f t="shared" si="15"/>
        <v>698</v>
      </c>
      <c r="N32" s="21">
        <f t="shared" si="15"/>
        <v>1046</v>
      </c>
      <c r="O32" s="21">
        <f t="shared" si="15"/>
        <v>924</v>
      </c>
      <c r="P32" s="21">
        <f t="shared" si="15"/>
        <v>984</v>
      </c>
      <c r="Q32" s="21">
        <f t="shared" si="15"/>
        <v>1110</v>
      </c>
      <c r="R32" s="21">
        <f t="shared" si="15"/>
        <v>900</v>
      </c>
      <c r="S32" s="21">
        <f t="shared" si="16"/>
        <v>234</v>
      </c>
      <c r="T32" s="21">
        <f t="shared" si="16"/>
        <v>1144</v>
      </c>
      <c r="U32" s="21">
        <f t="shared" si="16"/>
        <v>398</v>
      </c>
      <c r="V32" s="21">
        <f t="shared" si="16"/>
        <v>504</v>
      </c>
      <c r="W32" s="21">
        <f t="shared" si="16"/>
        <v>429</v>
      </c>
      <c r="X32" s="21">
        <f t="shared" si="16"/>
        <v>631</v>
      </c>
      <c r="Y32" s="21">
        <f t="shared" si="16"/>
        <v>1008</v>
      </c>
      <c r="Z32" s="21">
        <f t="shared" si="16"/>
        <v>1115</v>
      </c>
      <c r="AA32" s="21">
        <f t="shared" si="16"/>
        <v>945</v>
      </c>
      <c r="AB32" s="21">
        <f t="shared" si="16"/>
        <v>1146</v>
      </c>
      <c r="AC32" s="21">
        <f t="shared" si="17"/>
        <v>453</v>
      </c>
      <c r="AD32" s="21">
        <f t="shared" si="17"/>
        <v>0</v>
      </c>
      <c r="AE32" s="21">
        <f t="shared" si="17"/>
        <v>443</v>
      </c>
      <c r="AF32" s="21">
        <f t="shared" si="17"/>
        <v>886</v>
      </c>
      <c r="AG32" s="21">
        <f t="shared" si="17"/>
        <v>917</v>
      </c>
      <c r="AH32" s="21">
        <f t="shared" si="17"/>
        <v>985</v>
      </c>
      <c r="AI32" s="21">
        <f t="shared" si="17"/>
        <v>390</v>
      </c>
      <c r="AJ32" s="21">
        <f t="shared" si="17"/>
        <v>338</v>
      </c>
      <c r="AK32" s="21">
        <f t="shared" si="17"/>
        <v>1073</v>
      </c>
      <c r="AL32" s="21">
        <f t="shared" si="17"/>
        <v>986</v>
      </c>
      <c r="AM32" s="21">
        <f t="shared" si="18"/>
        <v>930</v>
      </c>
      <c r="AN32" s="21">
        <f t="shared" si="18"/>
        <v>1417</v>
      </c>
      <c r="AO32" s="21">
        <f t="shared" si="18"/>
        <v>973</v>
      </c>
      <c r="AP32" s="21">
        <f t="shared" si="18"/>
        <v>618</v>
      </c>
      <c r="AQ32" s="21">
        <f t="shared" si="18"/>
        <v>695</v>
      </c>
      <c r="AR32" s="21">
        <f t="shared" si="18"/>
        <v>1455</v>
      </c>
      <c r="AS32" s="21">
        <f t="shared" si="18"/>
        <v>884</v>
      </c>
      <c r="AT32" s="21">
        <f t="shared" si="18"/>
        <v>1107</v>
      </c>
      <c r="AU32" s="21">
        <f t="shared" si="18"/>
        <v>994</v>
      </c>
      <c r="AV32" s="21">
        <f t="shared" si="18"/>
        <v>357</v>
      </c>
      <c r="AW32" s="21">
        <f t="shared" si="19"/>
        <v>691</v>
      </c>
      <c r="AX32" s="21">
        <f t="shared" si="19"/>
        <v>1043</v>
      </c>
      <c r="AY32" s="21">
        <f t="shared" si="19"/>
        <v>993</v>
      </c>
      <c r="AZ32" s="21">
        <f t="shared" si="19"/>
        <v>958</v>
      </c>
      <c r="BA32" s="21">
        <f t="shared" si="19"/>
        <v>1008</v>
      </c>
      <c r="BB32" s="21">
        <f t="shared" si="19"/>
        <v>1429</v>
      </c>
      <c r="BC32" s="21">
        <f t="shared" si="19"/>
        <v>225</v>
      </c>
      <c r="BD32" s="21">
        <f t="shared" si="19"/>
        <v>746</v>
      </c>
      <c r="BE32" s="21">
        <f t="shared" si="19"/>
        <v>645</v>
      </c>
      <c r="BF32" s="18" t="str">
        <f t="shared" si="5"/>
        <v>St. Paul , MN</v>
      </c>
      <c r="BI32" s="67">
        <f t="shared" si="9"/>
        <v>22</v>
      </c>
      <c r="BJ32" s="68">
        <f t="shared" si="6"/>
        <v>-93.104</v>
      </c>
      <c r="BK32" s="69">
        <f t="shared" si="7"/>
        <v>44.948</v>
      </c>
      <c r="BL32" s="70" t="str">
        <f t="shared" si="8"/>
        <v>MN</v>
      </c>
    </row>
    <row r="33" spans="1:64" ht="12.75" hidden="1">
      <c r="A33" s="4" t="s">
        <v>24</v>
      </c>
      <c r="B33" s="5" t="s">
        <v>73</v>
      </c>
      <c r="C33" s="4">
        <v>15</v>
      </c>
      <c r="D33" s="4">
        <v>92.19</v>
      </c>
      <c r="E33" s="4">
        <v>38.572</v>
      </c>
      <c r="F33" s="19">
        <v>5117073</v>
      </c>
      <c r="G33" s="19">
        <v>35481</v>
      </c>
      <c r="H33" s="20">
        <v>61500</v>
      </c>
      <c r="I33" s="21">
        <f t="shared" si="15"/>
        <v>543</v>
      </c>
      <c r="J33" s="21">
        <f t="shared" si="15"/>
        <v>266</v>
      </c>
      <c r="K33" s="21">
        <f t="shared" si="15"/>
        <v>1161</v>
      </c>
      <c r="L33" s="21">
        <f t="shared" si="15"/>
        <v>1575</v>
      </c>
      <c r="M33" s="21">
        <f t="shared" si="15"/>
        <v>684</v>
      </c>
      <c r="N33" s="21">
        <f t="shared" si="15"/>
        <v>1051</v>
      </c>
      <c r="O33" s="21">
        <f t="shared" si="15"/>
        <v>817</v>
      </c>
      <c r="P33" s="21">
        <f t="shared" si="15"/>
        <v>897</v>
      </c>
      <c r="Q33" s="21">
        <f t="shared" si="15"/>
        <v>719</v>
      </c>
      <c r="R33" s="21">
        <f t="shared" si="15"/>
        <v>546</v>
      </c>
      <c r="S33" s="21">
        <f t="shared" si="16"/>
        <v>221</v>
      </c>
      <c r="T33" s="21">
        <f t="shared" si="16"/>
        <v>1294</v>
      </c>
      <c r="U33" s="21">
        <f t="shared" si="16"/>
        <v>160</v>
      </c>
      <c r="V33" s="21">
        <f t="shared" si="16"/>
        <v>334</v>
      </c>
      <c r="W33" s="21">
        <f t="shared" si="16"/>
        <v>191</v>
      </c>
      <c r="X33" s="21">
        <f t="shared" si="16"/>
        <v>398</v>
      </c>
      <c r="Y33" s="21">
        <f t="shared" si="16"/>
        <v>565</v>
      </c>
      <c r="Z33" s="21">
        <f t="shared" si="16"/>
        <v>1140</v>
      </c>
      <c r="AA33" s="21">
        <f t="shared" si="16"/>
        <v>844</v>
      </c>
      <c r="AB33" s="21">
        <f t="shared" si="16"/>
        <v>1225</v>
      </c>
      <c r="AC33" s="21">
        <f t="shared" si="17"/>
        <v>492</v>
      </c>
      <c r="AD33" s="21">
        <f t="shared" si="17"/>
        <v>443</v>
      </c>
      <c r="AE33" s="21">
        <f t="shared" si="17"/>
        <v>0</v>
      </c>
      <c r="AF33" s="21">
        <f t="shared" si="17"/>
        <v>446</v>
      </c>
      <c r="AG33" s="21">
        <f t="shared" si="17"/>
        <v>1147</v>
      </c>
      <c r="AH33" s="21">
        <f t="shared" si="17"/>
        <v>768</v>
      </c>
      <c r="AI33" s="21">
        <f t="shared" si="17"/>
        <v>716</v>
      </c>
      <c r="AJ33" s="21">
        <f t="shared" si="17"/>
        <v>285</v>
      </c>
      <c r="AK33" s="21">
        <f t="shared" si="17"/>
        <v>1121</v>
      </c>
      <c r="AL33" s="21">
        <f t="shared" si="17"/>
        <v>936</v>
      </c>
      <c r="AM33" s="21">
        <f t="shared" si="18"/>
        <v>783</v>
      </c>
      <c r="AN33" s="21">
        <f t="shared" si="18"/>
        <v>1477</v>
      </c>
      <c r="AO33" s="21">
        <f t="shared" si="18"/>
        <v>1003</v>
      </c>
      <c r="AP33" s="21">
        <f t="shared" si="18"/>
        <v>502</v>
      </c>
      <c r="AQ33" s="21">
        <f t="shared" si="18"/>
        <v>364</v>
      </c>
      <c r="AR33" s="21">
        <f t="shared" si="18"/>
        <v>1638</v>
      </c>
      <c r="AS33" s="21">
        <f t="shared" si="18"/>
        <v>824</v>
      </c>
      <c r="AT33" s="21">
        <f t="shared" si="18"/>
        <v>1116</v>
      </c>
      <c r="AU33" s="21">
        <f t="shared" si="18"/>
        <v>702</v>
      </c>
      <c r="AV33" s="21">
        <f t="shared" si="18"/>
        <v>581</v>
      </c>
      <c r="AW33" s="21">
        <f t="shared" si="19"/>
        <v>340</v>
      </c>
      <c r="AX33" s="21">
        <f t="shared" si="19"/>
        <v>653</v>
      </c>
      <c r="AY33" s="21">
        <f t="shared" si="19"/>
        <v>1059</v>
      </c>
      <c r="AZ33" s="21">
        <f t="shared" si="19"/>
        <v>803</v>
      </c>
      <c r="BA33" s="21">
        <f t="shared" si="19"/>
        <v>1087</v>
      </c>
      <c r="BB33" s="21">
        <f t="shared" si="19"/>
        <v>1650</v>
      </c>
      <c r="BC33" s="21">
        <f t="shared" si="19"/>
        <v>344</v>
      </c>
      <c r="BD33" s="21">
        <f t="shared" si="19"/>
        <v>571</v>
      </c>
      <c r="BE33" s="21">
        <f t="shared" si="19"/>
        <v>691</v>
      </c>
      <c r="BF33" s="18" t="str">
        <f t="shared" si="5"/>
        <v>Jefferson City , MO</v>
      </c>
      <c r="BI33" s="67">
        <f t="shared" si="9"/>
        <v>23</v>
      </c>
      <c r="BJ33" s="68">
        <f t="shared" si="6"/>
        <v>-92.19</v>
      </c>
      <c r="BK33" s="69">
        <f t="shared" si="7"/>
        <v>38.572</v>
      </c>
      <c r="BL33" s="70" t="str">
        <f t="shared" si="8"/>
        <v>MO</v>
      </c>
    </row>
    <row r="34" spans="1:64" ht="12.75" hidden="1">
      <c r="A34" s="4" t="s">
        <v>25</v>
      </c>
      <c r="B34" s="5" t="s">
        <v>74</v>
      </c>
      <c r="C34" s="4">
        <v>31</v>
      </c>
      <c r="D34" s="4">
        <v>90.208</v>
      </c>
      <c r="E34" s="4">
        <v>32.321</v>
      </c>
      <c r="F34" s="19">
        <v>2573216</v>
      </c>
      <c r="G34" s="19">
        <v>196637</v>
      </c>
      <c r="H34" s="20">
        <v>54600</v>
      </c>
      <c r="I34" s="21">
        <f t="shared" si="15"/>
        <v>229</v>
      </c>
      <c r="J34" s="21">
        <f t="shared" si="15"/>
        <v>207</v>
      </c>
      <c r="K34" s="21">
        <f t="shared" si="15"/>
        <v>1268</v>
      </c>
      <c r="L34" s="21">
        <f t="shared" si="15"/>
        <v>1802</v>
      </c>
      <c r="M34" s="21">
        <f t="shared" si="15"/>
        <v>966</v>
      </c>
      <c r="N34" s="21">
        <f t="shared" si="15"/>
        <v>1163</v>
      </c>
      <c r="O34" s="21">
        <f t="shared" si="15"/>
        <v>868</v>
      </c>
      <c r="P34" s="21">
        <f t="shared" si="15"/>
        <v>948</v>
      </c>
      <c r="Q34" s="21">
        <f t="shared" si="15"/>
        <v>373</v>
      </c>
      <c r="R34" s="21">
        <f t="shared" si="15"/>
        <v>350</v>
      </c>
      <c r="S34" s="21">
        <f t="shared" si="16"/>
        <v>667</v>
      </c>
      <c r="T34" s="21">
        <f t="shared" si="16"/>
        <v>1608</v>
      </c>
      <c r="U34" s="21">
        <f t="shared" si="16"/>
        <v>516</v>
      </c>
      <c r="V34" s="21">
        <f t="shared" si="16"/>
        <v>563</v>
      </c>
      <c r="W34" s="21">
        <f t="shared" si="16"/>
        <v>557</v>
      </c>
      <c r="X34" s="21">
        <f t="shared" si="16"/>
        <v>505</v>
      </c>
      <c r="Y34" s="21">
        <f t="shared" si="16"/>
        <v>140</v>
      </c>
      <c r="Z34" s="21">
        <f t="shared" si="16"/>
        <v>1257</v>
      </c>
      <c r="AA34" s="21">
        <f t="shared" si="16"/>
        <v>895</v>
      </c>
      <c r="AB34" s="21">
        <f t="shared" si="16"/>
        <v>1379</v>
      </c>
      <c r="AC34" s="21">
        <f t="shared" si="17"/>
        <v>781</v>
      </c>
      <c r="AD34" s="21">
        <f t="shared" si="17"/>
        <v>886</v>
      </c>
      <c r="AE34" s="21">
        <f t="shared" si="17"/>
        <v>446</v>
      </c>
      <c r="AF34" s="21">
        <f t="shared" si="17"/>
        <v>0</v>
      </c>
      <c r="AG34" s="21">
        <f t="shared" si="17"/>
        <v>1516</v>
      </c>
      <c r="AH34" s="21">
        <f t="shared" si="17"/>
        <v>703</v>
      </c>
      <c r="AI34" s="21">
        <f t="shared" si="17"/>
        <v>1146</v>
      </c>
      <c r="AJ34" s="21">
        <f t="shared" si="17"/>
        <v>688</v>
      </c>
      <c r="AK34" s="21">
        <f t="shared" si="17"/>
        <v>1262</v>
      </c>
      <c r="AL34" s="21">
        <f t="shared" si="17"/>
        <v>1017</v>
      </c>
      <c r="AM34" s="21">
        <f t="shared" si="18"/>
        <v>930</v>
      </c>
      <c r="AN34" s="21">
        <f t="shared" si="18"/>
        <v>1714</v>
      </c>
      <c r="AO34" s="21">
        <f t="shared" si="18"/>
        <v>1145</v>
      </c>
      <c r="AP34" s="21">
        <f t="shared" si="18"/>
        <v>665</v>
      </c>
      <c r="AQ34" s="21">
        <f t="shared" si="18"/>
        <v>472</v>
      </c>
      <c r="AR34" s="21">
        <f t="shared" si="18"/>
        <v>1956</v>
      </c>
      <c r="AS34" s="21">
        <f t="shared" si="18"/>
        <v>922</v>
      </c>
      <c r="AT34" s="21">
        <f t="shared" si="18"/>
        <v>1222</v>
      </c>
      <c r="AU34" s="21">
        <f t="shared" si="18"/>
        <v>552</v>
      </c>
      <c r="AV34" s="21">
        <f t="shared" si="18"/>
        <v>995</v>
      </c>
      <c r="AW34" s="21">
        <f t="shared" si="19"/>
        <v>330</v>
      </c>
      <c r="AX34" s="21">
        <f t="shared" si="19"/>
        <v>466</v>
      </c>
      <c r="AY34" s="21">
        <f t="shared" si="19"/>
        <v>1335</v>
      </c>
      <c r="AZ34" s="21">
        <f t="shared" si="19"/>
        <v>805</v>
      </c>
      <c r="BA34" s="21">
        <f t="shared" si="19"/>
        <v>1258</v>
      </c>
      <c r="BB34" s="21">
        <f t="shared" si="19"/>
        <v>1993</v>
      </c>
      <c r="BC34" s="21">
        <f t="shared" si="19"/>
        <v>745</v>
      </c>
      <c r="BD34" s="21">
        <f t="shared" si="19"/>
        <v>638</v>
      </c>
      <c r="BE34" s="21">
        <f t="shared" si="19"/>
        <v>1010</v>
      </c>
      <c r="BF34" s="18" t="str">
        <f t="shared" si="5"/>
        <v>Jackson , MS</v>
      </c>
      <c r="BI34" s="67">
        <f t="shared" si="9"/>
        <v>24</v>
      </c>
      <c r="BJ34" s="68">
        <f t="shared" si="6"/>
        <v>-90.208</v>
      </c>
      <c r="BK34" s="69">
        <f t="shared" si="7"/>
        <v>32.321</v>
      </c>
      <c r="BL34" s="70" t="str">
        <f t="shared" si="8"/>
        <v>MS</v>
      </c>
    </row>
    <row r="35" spans="1:64" ht="12.75" hidden="1">
      <c r="A35" s="4" t="s">
        <v>26</v>
      </c>
      <c r="B35" s="5" t="s">
        <v>75</v>
      </c>
      <c r="C35" s="4">
        <v>43</v>
      </c>
      <c r="D35" s="4">
        <v>112.02</v>
      </c>
      <c r="E35" s="4">
        <v>46.597</v>
      </c>
      <c r="F35" s="19">
        <v>799065</v>
      </c>
      <c r="G35" s="19">
        <v>24569</v>
      </c>
      <c r="H35" s="20">
        <v>63200</v>
      </c>
      <c r="I35" s="21">
        <f t="shared" si="15"/>
        <v>1676</v>
      </c>
      <c r="J35" s="21">
        <f t="shared" si="15"/>
        <v>1311</v>
      </c>
      <c r="K35" s="21">
        <f t="shared" si="15"/>
        <v>902</v>
      </c>
      <c r="L35" s="21">
        <f t="shared" si="15"/>
        <v>733</v>
      </c>
      <c r="M35" s="21">
        <f t="shared" si="15"/>
        <v>593</v>
      </c>
      <c r="N35" s="21">
        <f t="shared" si="15"/>
        <v>1957</v>
      </c>
      <c r="O35" s="21">
        <f t="shared" si="15"/>
        <v>1837</v>
      </c>
      <c r="P35" s="21">
        <f t="shared" si="15"/>
        <v>1900</v>
      </c>
      <c r="Q35" s="21">
        <f t="shared" si="15"/>
        <v>1852</v>
      </c>
      <c r="R35" s="21">
        <f t="shared" si="15"/>
        <v>1692</v>
      </c>
      <c r="S35" s="21">
        <f t="shared" si="16"/>
        <v>974</v>
      </c>
      <c r="T35" s="21">
        <f t="shared" si="16"/>
        <v>291</v>
      </c>
      <c r="U35" s="21">
        <f t="shared" si="16"/>
        <v>1216</v>
      </c>
      <c r="V35" s="21">
        <f t="shared" si="16"/>
        <v>1379</v>
      </c>
      <c r="W35" s="21">
        <f t="shared" si="16"/>
        <v>976</v>
      </c>
      <c r="X35" s="21">
        <f t="shared" si="16"/>
        <v>1493</v>
      </c>
      <c r="Y35" s="21">
        <f t="shared" si="16"/>
        <v>1578</v>
      </c>
      <c r="Z35" s="21">
        <f t="shared" si="16"/>
        <v>2020</v>
      </c>
      <c r="AA35" s="21">
        <f t="shared" si="16"/>
        <v>1859</v>
      </c>
      <c r="AB35" s="21">
        <f t="shared" si="16"/>
        <v>2031</v>
      </c>
      <c r="AC35" s="21">
        <f t="shared" si="17"/>
        <v>1369</v>
      </c>
      <c r="AD35" s="21">
        <f t="shared" si="17"/>
        <v>917</v>
      </c>
      <c r="AE35" s="21">
        <f t="shared" si="17"/>
        <v>1147</v>
      </c>
      <c r="AF35" s="21">
        <f t="shared" si="17"/>
        <v>1516</v>
      </c>
      <c r="AG35" s="21">
        <f t="shared" si="17"/>
        <v>0</v>
      </c>
      <c r="AH35" s="21">
        <f t="shared" si="17"/>
        <v>1869</v>
      </c>
      <c r="AI35" s="21">
        <f t="shared" si="17"/>
        <v>533</v>
      </c>
      <c r="AJ35" s="21">
        <f t="shared" si="17"/>
        <v>862</v>
      </c>
      <c r="AK35" s="21">
        <f t="shared" si="17"/>
        <v>1971</v>
      </c>
      <c r="AL35" s="21">
        <f t="shared" si="17"/>
        <v>1902</v>
      </c>
      <c r="AM35" s="21">
        <f t="shared" si="18"/>
        <v>817</v>
      </c>
      <c r="AN35" s="21">
        <f t="shared" si="18"/>
        <v>646</v>
      </c>
      <c r="AO35" s="21">
        <f t="shared" si="18"/>
        <v>1880</v>
      </c>
      <c r="AP35" s="21">
        <f t="shared" si="18"/>
        <v>1520</v>
      </c>
      <c r="AQ35" s="21">
        <f t="shared" si="18"/>
        <v>1075</v>
      </c>
      <c r="AR35" s="21">
        <f t="shared" si="18"/>
        <v>542</v>
      </c>
      <c r="AS35" s="21">
        <f t="shared" si="18"/>
        <v>1800</v>
      </c>
      <c r="AT35" s="21">
        <f t="shared" si="18"/>
        <v>2015</v>
      </c>
      <c r="AU35" s="21">
        <f t="shared" si="18"/>
        <v>1839</v>
      </c>
      <c r="AV35" s="21">
        <f t="shared" si="18"/>
        <v>587</v>
      </c>
      <c r="AW35" s="21">
        <f t="shared" si="19"/>
        <v>1484</v>
      </c>
      <c r="AX35" s="21">
        <f t="shared" si="19"/>
        <v>1360</v>
      </c>
      <c r="AY35" s="21">
        <f t="shared" si="19"/>
        <v>402</v>
      </c>
      <c r="AZ35" s="21">
        <f t="shared" si="19"/>
        <v>1862</v>
      </c>
      <c r="BA35" s="21">
        <f t="shared" si="19"/>
        <v>1900</v>
      </c>
      <c r="BB35" s="21">
        <f t="shared" si="19"/>
        <v>515</v>
      </c>
      <c r="BC35" s="21">
        <f t="shared" si="19"/>
        <v>1131</v>
      </c>
      <c r="BD35" s="21">
        <f t="shared" si="19"/>
        <v>1638</v>
      </c>
      <c r="BE35" s="21">
        <f t="shared" si="19"/>
        <v>521</v>
      </c>
      <c r="BF35" s="18" t="str">
        <f t="shared" si="5"/>
        <v>Helena , MT</v>
      </c>
      <c r="BI35" s="67">
        <f t="shared" si="9"/>
        <v>25</v>
      </c>
      <c r="BJ35" s="68">
        <f t="shared" si="6"/>
        <v>-112.02</v>
      </c>
      <c r="BK35" s="69">
        <f t="shared" si="7"/>
        <v>46.597</v>
      </c>
      <c r="BL35" s="70" t="str">
        <f t="shared" si="8"/>
        <v>MT</v>
      </c>
    </row>
    <row r="36" spans="1:64" ht="12.75" hidden="1">
      <c r="A36" s="4" t="s">
        <v>27</v>
      </c>
      <c r="B36" s="5" t="s">
        <v>76</v>
      </c>
      <c r="C36" s="4">
        <v>10</v>
      </c>
      <c r="D36" s="4">
        <v>78.659</v>
      </c>
      <c r="E36" s="4">
        <v>35.822</v>
      </c>
      <c r="F36" s="19">
        <v>6628637</v>
      </c>
      <c r="G36" s="19">
        <v>207951</v>
      </c>
      <c r="H36" s="20">
        <v>96600</v>
      </c>
      <c r="I36" s="21">
        <f t="shared" si="15"/>
        <v>498</v>
      </c>
      <c r="J36" s="21">
        <f t="shared" si="15"/>
        <v>776</v>
      </c>
      <c r="K36" s="21">
        <f t="shared" si="15"/>
        <v>1896</v>
      </c>
      <c r="L36" s="21">
        <f t="shared" si="15"/>
        <v>2343</v>
      </c>
      <c r="M36" s="21">
        <f t="shared" si="15"/>
        <v>1452</v>
      </c>
      <c r="N36" s="21">
        <f t="shared" si="15"/>
        <v>521</v>
      </c>
      <c r="O36" s="21">
        <f t="shared" si="15"/>
        <v>231</v>
      </c>
      <c r="P36" s="21">
        <f t="shared" si="15"/>
        <v>288</v>
      </c>
      <c r="Q36" s="21">
        <f t="shared" si="15"/>
        <v>493</v>
      </c>
      <c r="R36" s="21">
        <f t="shared" si="15"/>
        <v>357</v>
      </c>
      <c r="S36" s="21">
        <f t="shared" si="16"/>
        <v>898</v>
      </c>
      <c r="T36" s="21">
        <f t="shared" si="16"/>
        <v>2049</v>
      </c>
      <c r="U36" s="21">
        <f t="shared" si="16"/>
        <v>659</v>
      </c>
      <c r="V36" s="21">
        <f t="shared" si="16"/>
        <v>491</v>
      </c>
      <c r="W36" s="21">
        <f t="shared" si="16"/>
        <v>959</v>
      </c>
      <c r="X36" s="21">
        <f t="shared" si="16"/>
        <v>379</v>
      </c>
      <c r="Y36" s="21">
        <f t="shared" si="16"/>
        <v>810</v>
      </c>
      <c r="Z36" s="21">
        <f t="shared" si="16"/>
        <v>608</v>
      </c>
      <c r="AA36" s="21">
        <f t="shared" si="16"/>
        <v>248</v>
      </c>
      <c r="AB36" s="21">
        <f t="shared" si="16"/>
        <v>753</v>
      </c>
      <c r="AC36" s="21">
        <f t="shared" si="17"/>
        <v>571</v>
      </c>
      <c r="AD36" s="21">
        <f t="shared" si="17"/>
        <v>985</v>
      </c>
      <c r="AE36" s="21">
        <f t="shared" si="17"/>
        <v>768</v>
      </c>
      <c r="AF36" s="21">
        <f t="shared" si="17"/>
        <v>703</v>
      </c>
      <c r="AG36" s="21">
        <f t="shared" si="17"/>
        <v>1869</v>
      </c>
      <c r="AH36" s="21">
        <f t="shared" si="17"/>
        <v>0</v>
      </c>
      <c r="AI36" s="21">
        <f t="shared" si="17"/>
        <v>1368</v>
      </c>
      <c r="AJ36" s="21">
        <f t="shared" si="17"/>
        <v>1034</v>
      </c>
      <c r="AK36" s="21">
        <f t="shared" si="17"/>
        <v>636</v>
      </c>
      <c r="AL36" s="21">
        <f t="shared" si="17"/>
        <v>371</v>
      </c>
      <c r="AM36" s="21">
        <f t="shared" si="18"/>
        <v>1526</v>
      </c>
      <c r="AN36" s="21">
        <f t="shared" si="18"/>
        <v>2245</v>
      </c>
      <c r="AO36" s="21">
        <f t="shared" si="18"/>
        <v>539</v>
      </c>
      <c r="AP36" s="21">
        <f t="shared" si="18"/>
        <v>372</v>
      </c>
      <c r="AQ36" s="21">
        <f t="shared" si="18"/>
        <v>1057</v>
      </c>
      <c r="AR36" s="21">
        <f t="shared" si="18"/>
        <v>2387</v>
      </c>
      <c r="AS36" s="21">
        <f t="shared" si="18"/>
        <v>323</v>
      </c>
      <c r="AT36" s="21">
        <f t="shared" si="18"/>
        <v>569</v>
      </c>
      <c r="AU36" s="21">
        <f t="shared" si="18"/>
        <v>176</v>
      </c>
      <c r="AV36" s="21">
        <f t="shared" si="18"/>
        <v>1283</v>
      </c>
      <c r="AW36" s="21">
        <f t="shared" si="19"/>
        <v>455</v>
      </c>
      <c r="AX36" s="21">
        <f t="shared" si="19"/>
        <v>1167</v>
      </c>
      <c r="AY36" s="21">
        <f t="shared" si="19"/>
        <v>1825</v>
      </c>
      <c r="AZ36" s="21">
        <f t="shared" si="19"/>
        <v>135</v>
      </c>
      <c r="BA36" s="21">
        <f t="shared" si="19"/>
        <v>666</v>
      </c>
      <c r="BB36" s="21">
        <f t="shared" si="19"/>
        <v>2383</v>
      </c>
      <c r="BC36" s="21">
        <f t="shared" si="19"/>
        <v>760</v>
      </c>
      <c r="BD36" s="21">
        <f t="shared" si="19"/>
        <v>239</v>
      </c>
      <c r="BE36" s="21">
        <f t="shared" si="19"/>
        <v>1454</v>
      </c>
      <c r="BF36" s="18" t="str">
        <f t="shared" si="5"/>
        <v>Raleigh , NC</v>
      </c>
      <c r="BI36" s="67">
        <f t="shared" si="9"/>
        <v>26</v>
      </c>
      <c r="BJ36" s="68">
        <f t="shared" si="6"/>
        <v>-78.659</v>
      </c>
      <c r="BK36" s="69">
        <f t="shared" si="7"/>
        <v>35.822</v>
      </c>
      <c r="BL36" s="70" t="str">
        <f t="shared" si="8"/>
        <v>NC</v>
      </c>
    </row>
    <row r="37" spans="1:64" ht="12.75" hidden="1">
      <c r="A37" s="4" t="s">
        <v>28</v>
      </c>
      <c r="B37" s="5" t="s">
        <v>77</v>
      </c>
      <c r="C37" s="4">
        <v>46</v>
      </c>
      <c r="D37" s="4">
        <v>100.767</v>
      </c>
      <c r="E37" s="4">
        <v>46.805</v>
      </c>
      <c r="F37" s="19">
        <v>638800</v>
      </c>
      <c r="G37" s="19">
        <v>49256</v>
      </c>
      <c r="H37" s="20">
        <v>67900</v>
      </c>
      <c r="I37" s="21">
        <f t="shared" si="15"/>
        <v>1257</v>
      </c>
      <c r="J37" s="21">
        <f t="shared" si="15"/>
        <v>943</v>
      </c>
      <c r="K37" s="21">
        <f t="shared" si="15"/>
        <v>1091</v>
      </c>
      <c r="L37" s="21">
        <f t="shared" si="15"/>
        <v>1190</v>
      </c>
      <c r="M37" s="21">
        <f t="shared" si="15"/>
        <v>528</v>
      </c>
      <c r="N37" s="21">
        <f t="shared" si="15"/>
        <v>1424</v>
      </c>
      <c r="O37" s="21">
        <f t="shared" si="15"/>
        <v>1314</v>
      </c>
      <c r="P37" s="21">
        <f t="shared" si="15"/>
        <v>1374</v>
      </c>
      <c r="Q37" s="21">
        <f t="shared" si="15"/>
        <v>1432</v>
      </c>
      <c r="R37" s="21">
        <f t="shared" si="15"/>
        <v>1242</v>
      </c>
      <c r="S37" s="21">
        <f t="shared" si="16"/>
        <v>506</v>
      </c>
      <c r="T37" s="21">
        <f t="shared" si="16"/>
        <v>783</v>
      </c>
      <c r="U37" s="21">
        <f t="shared" si="16"/>
        <v>739</v>
      </c>
      <c r="V37" s="21">
        <f t="shared" si="16"/>
        <v>879</v>
      </c>
      <c r="W37" s="21">
        <f t="shared" si="16"/>
        <v>595</v>
      </c>
      <c r="X37" s="21">
        <f t="shared" si="16"/>
        <v>1002</v>
      </c>
      <c r="Y37" s="21">
        <f t="shared" si="16"/>
        <v>1242</v>
      </c>
      <c r="Z37" s="21">
        <f t="shared" si="16"/>
        <v>1487</v>
      </c>
      <c r="AA37" s="21">
        <f t="shared" si="16"/>
        <v>1335</v>
      </c>
      <c r="AB37" s="21">
        <f t="shared" si="16"/>
        <v>1501</v>
      </c>
      <c r="AC37" s="21">
        <f t="shared" si="17"/>
        <v>842</v>
      </c>
      <c r="AD37" s="21">
        <f t="shared" si="17"/>
        <v>390</v>
      </c>
      <c r="AE37" s="21">
        <f t="shared" si="17"/>
        <v>716</v>
      </c>
      <c r="AF37" s="21">
        <f t="shared" si="17"/>
        <v>1146</v>
      </c>
      <c r="AG37" s="21">
        <f t="shared" si="17"/>
        <v>533</v>
      </c>
      <c r="AH37" s="21">
        <f t="shared" si="17"/>
        <v>1368</v>
      </c>
      <c r="AI37" s="21">
        <f t="shared" si="17"/>
        <v>0</v>
      </c>
      <c r="AJ37" s="21">
        <f t="shared" si="17"/>
        <v>461</v>
      </c>
      <c r="AK37" s="21">
        <f t="shared" si="17"/>
        <v>1439</v>
      </c>
      <c r="AL37" s="21">
        <f t="shared" si="17"/>
        <v>1373</v>
      </c>
      <c r="AM37" s="21">
        <f t="shared" si="18"/>
        <v>814</v>
      </c>
      <c r="AN37" s="21">
        <f t="shared" si="18"/>
        <v>1091</v>
      </c>
      <c r="AO37" s="21">
        <f t="shared" si="18"/>
        <v>1347</v>
      </c>
      <c r="AP37" s="21">
        <f t="shared" si="18"/>
        <v>1006</v>
      </c>
      <c r="AQ37" s="21">
        <f t="shared" si="18"/>
        <v>801</v>
      </c>
      <c r="AR37" s="21">
        <f t="shared" si="18"/>
        <v>1075</v>
      </c>
      <c r="AS37" s="21">
        <f t="shared" si="18"/>
        <v>1272</v>
      </c>
      <c r="AT37" s="21">
        <f t="shared" si="18"/>
        <v>1482</v>
      </c>
      <c r="AU37" s="21">
        <f t="shared" si="18"/>
        <v>1361</v>
      </c>
      <c r="AV37" s="21">
        <f t="shared" si="18"/>
        <v>169</v>
      </c>
      <c r="AW37" s="21">
        <f t="shared" si="19"/>
        <v>1028</v>
      </c>
      <c r="AX37" s="21">
        <f t="shared" si="19"/>
        <v>1151</v>
      </c>
      <c r="AY37" s="21">
        <f t="shared" si="19"/>
        <v>694</v>
      </c>
      <c r="AZ37" s="21">
        <f t="shared" si="19"/>
        <v>1347</v>
      </c>
      <c r="BA37" s="21">
        <f t="shared" si="19"/>
        <v>1368</v>
      </c>
      <c r="BB37" s="21">
        <f t="shared" si="19"/>
        <v>1041</v>
      </c>
      <c r="BC37" s="21">
        <f t="shared" si="19"/>
        <v>612</v>
      </c>
      <c r="BD37" s="21">
        <f t="shared" si="19"/>
        <v>1131</v>
      </c>
      <c r="BE37" s="21">
        <f t="shared" si="19"/>
        <v>439</v>
      </c>
      <c r="BF37" s="18" t="str">
        <f t="shared" si="5"/>
        <v>Bismarck , ND</v>
      </c>
      <c r="BI37" s="67">
        <f t="shared" si="9"/>
        <v>27</v>
      </c>
      <c r="BJ37" s="68">
        <f t="shared" si="6"/>
        <v>-100.767</v>
      </c>
      <c r="BK37" s="69">
        <f t="shared" si="7"/>
        <v>46.805</v>
      </c>
      <c r="BL37" s="70" t="str">
        <f t="shared" si="8"/>
        <v>ND</v>
      </c>
    </row>
    <row r="38" spans="1:64" ht="12.75" hidden="1">
      <c r="A38" s="4" t="s">
        <v>29</v>
      </c>
      <c r="B38" s="5" t="s">
        <v>78</v>
      </c>
      <c r="C38" s="4">
        <v>36</v>
      </c>
      <c r="D38" s="4">
        <v>96.688</v>
      </c>
      <c r="E38" s="4">
        <v>40.816</v>
      </c>
      <c r="F38" s="19">
        <v>1578385</v>
      </c>
      <c r="G38" s="19">
        <v>191972</v>
      </c>
      <c r="H38" s="20">
        <v>61700</v>
      </c>
      <c r="I38" s="21">
        <f t="shared" si="15"/>
        <v>820</v>
      </c>
      <c r="J38" s="21">
        <f t="shared" si="15"/>
        <v>483</v>
      </c>
      <c r="K38" s="21">
        <f t="shared" si="15"/>
        <v>983</v>
      </c>
      <c r="L38" s="21">
        <f t="shared" si="15"/>
        <v>1322</v>
      </c>
      <c r="M38" s="21">
        <f t="shared" si="15"/>
        <v>437</v>
      </c>
      <c r="N38" s="21">
        <f t="shared" si="15"/>
        <v>1244</v>
      </c>
      <c r="O38" s="21">
        <f t="shared" si="15"/>
        <v>1049</v>
      </c>
      <c r="P38" s="21">
        <f t="shared" si="15"/>
        <v>1124</v>
      </c>
      <c r="Q38" s="21">
        <f t="shared" si="15"/>
        <v>997</v>
      </c>
      <c r="R38" s="21">
        <f t="shared" si="15"/>
        <v>831</v>
      </c>
      <c r="S38" s="21">
        <f t="shared" si="16"/>
        <v>168</v>
      </c>
      <c r="T38" s="21">
        <f t="shared" si="16"/>
        <v>1016</v>
      </c>
      <c r="U38" s="21">
        <f t="shared" si="16"/>
        <v>378</v>
      </c>
      <c r="V38" s="21">
        <f t="shared" si="16"/>
        <v>560</v>
      </c>
      <c r="W38" s="21">
        <f t="shared" si="16"/>
        <v>134</v>
      </c>
      <c r="X38" s="21">
        <f t="shared" si="16"/>
        <v>655</v>
      </c>
      <c r="Y38" s="21">
        <f t="shared" si="16"/>
        <v>781</v>
      </c>
      <c r="Z38" s="21">
        <f t="shared" si="16"/>
        <v>1326</v>
      </c>
      <c r="AA38" s="21">
        <f t="shared" si="16"/>
        <v>1075</v>
      </c>
      <c r="AB38" s="21">
        <f t="shared" si="16"/>
        <v>1387</v>
      </c>
      <c r="AC38" s="21">
        <f t="shared" si="17"/>
        <v>638</v>
      </c>
      <c r="AD38" s="21">
        <f t="shared" si="17"/>
        <v>338</v>
      </c>
      <c r="AE38" s="21">
        <f t="shared" si="17"/>
        <v>285</v>
      </c>
      <c r="AF38" s="21">
        <f t="shared" si="17"/>
        <v>688</v>
      </c>
      <c r="AG38" s="21">
        <f t="shared" si="17"/>
        <v>862</v>
      </c>
      <c r="AH38" s="21">
        <f t="shared" si="17"/>
        <v>1034</v>
      </c>
      <c r="AI38" s="21">
        <f t="shared" si="17"/>
        <v>461</v>
      </c>
      <c r="AJ38" s="21">
        <f t="shared" si="17"/>
        <v>0</v>
      </c>
      <c r="AK38" s="21">
        <f t="shared" si="17"/>
        <v>1296</v>
      </c>
      <c r="AL38" s="21">
        <f t="shared" si="17"/>
        <v>1149</v>
      </c>
      <c r="AM38" s="21">
        <f t="shared" si="18"/>
        <v>615</v>
      </c>
      <c r="AN38" s="21">
        <f t="shared" si="18"/>
        <v>1223</v>
      </c>
      <c r="AO38" s="21">
        <f t="shared" si="18"/>
        <v>1183</v>
      </c>
      <c r="AP38" s="21">
        <f t="shared" si="18"/>
        <v>722</v>
      </c>
      <c r="AQ38" s="21">
        <f t="shared" si="18"/>
        <v>372</v>
      </c>
      <c r="AR38" s="21">
        <f t="shared" si="18"/>
        <v>1357</v>
      </c>
      <c r="AS38" s="21">
        <f t="shared" si="18"/>
        <v>1038</v>
      </c>
      <c r="AT38" s="21">
        <f t="shared" si="18"/>
        <v>1308</v>
      </c>
      <c r="AU38" s="21">
        <f t="shared" si="18"/>
        <v>983</v>
      </c>
      <c r="AV38" s="21">
        <f t="shared" si="18"/>
        <v>307</v>
      </c>
      <c r="AW38" s="21">
        <f t="shared" si="19"/>
        <v>624</v>
      </c>
      <c r="AX38" s="21">
        <f t="shared" si="19"/>
        <v>729</v>
      </c>
      <c r="AY38" s="21">
        <f t="shared" si="19"/>
        <v>796</v>
      </c>
      <c r="AZ38" s="21">
        <f t="shared" si="19"/>
        <v>1052</v>
      </c>
      <c r="BA38" s="21">
        <f t="shared" si="19"/>
        <v>1246</v>
      </c>
      <c r="BB38" s="21">
        <f t="shared" si="19"/>
        <v>1366</v>
      </c>
      <c r="BC38" s="21">
        <f t="shared" si="19"/>
        <v>406</v>
      </c>
      <c r="BD38" s="21">
        <f t="shared" si="19"/>
        <v>819</v>
      </c>
      <c r="BE38" s="21">
        <f t="shared" si="19"/>
        <v>423</v>
      </c>
      <c r="BF38" s="18" t="str">
        <f t="shared" si="5"/>
        <v>Lincoln , NE</v>
      </c>
      <c r="BI38" s="67">
        <f t="shared" si="9"/>
        <v>28</v>
      </c>
      <c r="BJ38" s="68">
        <f t="shared" si="6"/>
        <v>-96.688</v>
      </c>
      <c r="BK38" s="69">
        <f t="shared" si="7"/>
        <v>40.816</v>
      </c>
      <c r="BL38" s="70" t="str">
        <f t="shared" si="8"/>
        <v>NE</v>
      </c>
    </row>
    <row r="39" spans="1:64" ht="12.75" hidden="1">
      <c r="A39" s="4" t="s">
        <v>30</v>
      </c>
      <c r="B39" s="5" t="s">
        <v>79</v>
      </c>
      <c r="C39" s="4">
        <v>40</v>
      </c>
      <c r="D39" s="4">
        <v>71.56</v>
      </c>
      <c r="E39" s="4">
        <v>43.232</v>
      </c>
      <c r="F39" s="19">
        <v>1109252</v>
      </c>
      <c r="G39" s="19">
        <v>36006</v>
      </c>
      <c r="H39" s="20">
        <v>112400</v>
      </c>
      <c r="I39" s="21">
        <f t="shared" si="15"/>
        <v>1098</v>
      </c>
      <c r="J39" s="21">
        <f t="shared" si="15"/>
        <v>1257</v>
      </c>
      <c r="K39" s="21">
        <f t="shared" si="15"/>
        <v>2269</v>
      </c>
      <c r="L39" s="21">
        <f t="shared" si="15"/>
        <v>2588</v>
      </c>
      <c r="M39" s="21">
        <f t="shared" si="15"/>
        <v>1729</v>
      </c>
      <c r="N39" s="21">
        <f t="shared" si="15"/>
        <v>116</v>
      </c>
      <c r="O39" s="21">
        <f t="shared" si="15"/>
        <v>412</v>
      </c>
      <c r="P39" s="21">
        <f t="shared" si="15"/>
        <v>349</v>
      </c>
      <c r="Q39" s="21">
        <f t="shared" si="15"/>
        <v>1126</v>
      </c>
      <c r="R39" s="21">
        <f t="shared" si="15"/>
        <v>953</v>
      </c>
      <c r="S39" s="21">
        <f t="shared" si="16"/>
        <v>1128</v>
      </c>
      <c r="T39" s="21">
        <f t="shared" si="16"/>
        <v>2214</v>
      </c>
      <c r="U39" s="21">
        <f t="shared" si="16"/>
        <v>964</v>
      </c>
      <c r="V39" s="21">
        <f t="shared" si="16"/>
        <v>790</v>
      </c>
      <c r="W39" s="21">
        <f t="shared" si="16"/>
        <v>1284</v>
      </c>
      <c r="X39" s="21">
        <f t="shared" si="16"/>
        <v>778</v>
      </c>
      <c r="Y39" s="21">
        <f t="shared" si="16"/>
        <v>1391</v>
      </c>
      <c r="Z39" s="21">
        <f t="shared" si="16"/>
        <v>68</v>
      </c>
      <c r="AA39" s="21">
        <f t="shared" si="16"/>
        <v>391</v>
      </c>
      <c r="AB39" s="21">
        <f t="shared" si="16"/>
        <v>119</v>
      </c>
      <c r="AC39" s="21">
        <f t="shared" si="17"/>
        <v>657</v>
      </c>
      <c r="AD39" s="21">
        <f t="shared" si="17"/>
        <v>1073</v>
      </c>
      <c r="AE39" s="21">
        <f t="shared" si="17"/>
        <v>1121</v>
      </c>
      <c r="AF39" s="21">
        <f t="shared" si="17"/>
        <v>1262</v>
      </c>
      <c r="AG39" s="21">
        <f t="shared" si="17"/>
        <v>1971</v>
      </c>
      <c r="AH39" s="21">
        <f t="shared" si="17"/>
        <v>636</v>
      </c>
      <c r="AI39" s="21">
        <f t="shared" si="17"/>
        <v>1439</v>
      </c>
      <c r="AJ39" s="21">
        <f t="shared" si="17"/>
        <v>1296</v>
      </c>
      <c r="AK39" s="21">
        <f t="shared" si="17"/>
        <v>0</v>
      </c>
      <c r="AL39" s="21">
        <f t="shared" si="17"/>
        <v>266</v>
      </c>
      <c r="AM39" s="21">
        <f t="shared" si="18"/>
        <v>1893</v>
      </c>
      <c r="AN39" s="21">
        <f t="shared" si="18"/>
        <v>2487</v>
      </c>
      <c r="AO39" s="21">
        <f t="shared" si="18"/>
        <v>120</v>
      </c>
      <c r="AP39" s="21">
        <f t="shared" si="18"/>
        <v>631</v>
      </c>
      <c r="AQ39" s="21">
        <f t="shared" si="18"/>
        <v>1479</v>
      </c>
      <c r="AR39" s="21">
        <f t="shared" si="18"/>
        <v>2514</v>
      </c>
      <c r="AS39" s="21">
        <f t="shared" si="18"/>
        <v>342</v>
      </c>
      <c r="AT39" s="21">
        <f t="shared" si="18"/>
        <v>98</v>
      </c>
      <c r="AU39" s="21">
        <f t="shared" si="18"/>
        <v>809</v>
      </c>
      <c r="AV39" s="21">
        <f t="shared" si="18"/>
        <v>1429</v>
      </c>
      <c r="AW39" s="21">
        <f t="shared" si="19"/>
        <v>943</v>
      </c>
      <c r="AX39" s="21">
        <f t="shared" si="19"/>
        <v>1692</v>
      </c>
      <c r="AY39" s="21">
        <f t="shared" si="19"/>
        <v>2060</v>
      </c>
      <c r="AZ39" s="21">
        <f t="shared" si="19"/>
        <v>502</v>
      </c>
      <c r="BA39" s="21">
        <f t="shared" si="19"/>
        <v>87</v>
      </c>
      <c r="BB39" s="21">
        <f t="shared" si="19"/>
        <v>2471</v>
      </c>
      <c r="BC39" s="21">
        <f t="shared" si="19"/>
        <v>897</v>
      </c>
      <c r="BD39" s="21">
        <f t="shared" si="19"/>
        <v>625</v>
      </c>
      <c r="BE39" s="21">
        <f t="shared" si="19"/>
        <v>1696</v>
      </c>
      <c r="BF39" s="18" t="str">
        <f t="shared" si="5"/>
        <v>Concord , NH</v>
      </c>
      <c r="BI39" s="67">
        <f t="shared" si="9"/>
        <v>29</v>
      </c>
      <c r="BJ39" s="68">
        <f t="shared" si="6"/>
        <v>-71.56</v>
      </c>
      <c r="BK39" s="69">
        <f t="shared" si="7"/>
        <v>43.232</v>
      </c>
      <c r="BL39" s="70" t="str">
        <f t="shared" si="8"/>
        <v>NH</v>
      </c>
    </row>
    <row r="40" spans="1:64" ht="12.75" hidden="1">
      <c r="A40" s="4" t="s">
        <v>31</v>
      </c>
      <c r="B40" s="5" t="s">
        <v>80</v>
      </c>
      <c r="C40" s="4">
        <v>9</v>
      </c>
      <c r="D40" s="4">
        <v>74.764</v>
      </c>
      <c r="E40" s="4">
        <v>40.223</v>
      </c>
      <c r="F40" s="19">
        <v>7730188</v>
      </c>
      <c r="G40" s="19">
        <v>88675</v>
      </c>
      <c r="H40" s="20">
        <v>71300</v>
      </c>
      <c r="I40" s="21">
        <f t="shared" si="15"/>
        <v>840</v>
      </c>
      <c r="J40" s="21">
        <f t="shared" si="15"/>
        <v>1035</v>
      </c>
      <c r="K40" s="21">
        <f t="shared" si="15"/>
        <v>2097</v>
      </c>
      <c r="L40" s="21">
        <f t="shared" si="15"/>
        <v>2467</v>
      </c>
      <c r="M40" s="21">
        <f t="shared" si="15"/>
        <v>1586</v>
      </c>
      <c r="N40" s="21">
        <f t="shared" si="15"/>
        <v>152</v>
      </c>
      <c r="O40" s="21">
        <f t="shared" si="15"/>
        <v>151</v>
      </c>
      <c r="P40" s="21">
        <f t="shared" si="15"/>
        <v>84</v>
      </c>
      <c r="Q40" s="21">
        <f t="shared" si="15"/>
        <v>861</v>
      </c>
      <c r="R40" s="21">
        <f t="shared" si="15"/>
        <v>695</v>
      </c>
      <c r="S40" s="21">
        <f t="shared" si="16"/>
        <v>987</v>
      </c>
      <c r="T40" s="21">
        <f t="shared" si="16"/>
        <v>2122</v>
      </c>
      <c r="U40" s="21">
        <f t="shared" si="16"/>
        <v>787</v>
      </c>
      <c r="V40" s="21">
        <f t="shared" si="16"/>
        <v>603</v>
      </c>
      <c r="W40" s="21">
        <f t="shared" si="16"/>
        <v>1114</v>
      </c>
      <c r="X40" s="21">
        <f t="shared" si="16"/>
        <v>558</v>
      </c>
      <c r="Y40" s="21">
        <f t="shared" si="16"/>
        <v>1140</v>
      </c>
      <c r="Z40" s="21">
        <f t="shared" si="16"/>
        <v>243</v>
      </c>
      <c r="AA40" s="21">
        <f t="shared" si="16"/>
        <v>127</v>
      </c>
      <c r="AB40" s="21">
        <f t="shared" si="16"/>
        <v>383</v>
      </c>
      <c r="AC40" s="21">
        <f t="shared" si="17"/>
        <v>535</v>
      </c>
      <c r="AD40" s="21">
        <f t="shared" si="17"/>
        <v>986</v>
      </c>
      <c r="AE40" s="21">
        <f t="shared" si="17"/>
        <v>936</v>
      </c>
      <c r="AF40" s="21">
        <f t="shared" si="17"/>
        <v>1017</v>
      </c>
      <c r="AG40" s="21">
        <f t="shared" si="17"/>
        <v>1902</v>
      </c>
      <c r="AH40" s="21">
        <f t="shared" si="17"/>
        <v>371</v>
      </c>
      <c r="AI40" s="21">
        <f t="shared" si="17"/>
        <v>1373</v>
      </c>
      <c r="AJ40" s="21">
        <f t="shared" si="17"/>
        <v>1149</v>
      </c>
      <c r="AK40" s="21">
        <f t="shared" si="17"/>
        <v>266</v>
      </c>
      <c r="AL40" s="21">
        <f t="shared" si="17"/>
        <v>0</v>
      </c>
      <c r="AM40" s="21">
        <f t="shared" si="18"/>
        <v>1719</v>
      </c>
      <c r="AN40" s="21">
        <f t="shared" si="18"/>
        <v>2367</v>
      </c>
      <c r="AO40" s="21">
        <f t="shared" si="18"/>
        <v>176</v>
      </c>
      <c r="AP40" s="21">
        <f t="shared" si="18"/>
        <v>435</v>
      </c>
      <c r="AQ40" s="21">
        <f t="shared" si="18"/>
        <v>1280</v>
      </c>
      <c r="AR40" s="21">
        <f t="shared" si="18"/>
        <v>2440</v>
      </c>
      <c r="AS40" s="21">
        <f t="shared" si="18"/>
        <v>112</v>
      </c>
      <c r="AT40" s="21">
        <f t="shared" si="18"/>
        <v>206</v>
      </c>
      <c r="AU40" s="21">
        <f t="shared" si="18"/>
        <v>544</v>
      </c>
      <c r="AV40" s="21">
        <f t="shared" si="18"/>
        <v>1332</v>
      </c>
      <c r="AW40" s="21">
        <f t="shared" si="19"/>
        <v>709</v>
      </c>
      <c r="AX40" s="21">
        <f t="shared" si="19"/>
        <v>1461</v>
      </c>
      <c r="AY40" s="21">
        <f t="shared" si="19"/>
        <v>1938</v>
      </c>
      <c r="AZ40" s="21">
        <f t="shared" si="19"/>
        <v>236</v>
      </c>
      <c r="BA40" s="21">
        <f t="shared" si="19"/>
        <v>301</v>
      </c>
      <c r="BB40" s="21">
        <f t="shared" si="19"/>
        <v>2413</v>
      </c>
      <c r="BC40" s="21">
        <f t="shared" si="19"/>
        <v>779</v>
      </c>
      <c r="BD40" s="21">
        <f t="shared" si="19"/>
        <v>389</v>
      </c>
      <c r="BE40" s="21">
        <f t="shared" si="19"/>
        <v>1567</v>
      </c>
      <c r="BF40" s="18" t="str">
        <f t="shared" si="5"/>
        <v>Trenton , NJ</v>
      </c>
      <c r="BI40" s="67">
        <f t="shared" si="9"/>
        <v>30</v>
      </c>
      <c r="BJ40" s="68">
        <f t="shared" si="6"/>
        <v>-74.764</v>
      </c>
      <c r="BK40" s="69">
        <f t="shared" si="7"/>
        <v>40.223</v>
      </c>
      <c r="BL40" s="70" t="str">
        <f t="shared" si="8"/>
        <v>NJ</v>
      </c>
    </row>
    <row r="41" spans="1:64" ht="12.75" hidden="1">
      <c r="A41" s="4" t="s">
        <v>32</v>
      </c>
      <c r="B41" s="5" t="s">
        <v>81</v>
      </c>
      <c r="C41" s="4">
        <v>37</v>
      </c>
      <c r="D41" s="4">
        <v>105.954</v>
      </c>
      <c r="E41" s="4">
        <v>35.679</v>
      </c>
      <c r="F41" s="19">
        <v>1515069</v>
      </c>
      <c r="G41" s="19">
        <v>55859</v>
      </c>
      <c r="H41" s="20">
        <v>99000</v>
      </c>
      <c r="I41" s="21">
        <f aca="true" t="shared" si="20" ref="I41:R50">IF(I$8=$C41,0,ROUND(RADIUS*(ACOS(COS(CONST*$E41)*COS(CONST*I$10)*COS(CONST*($D41-I$9))+SIN(CONST*$E41)*SIN(CONST*I$10))),0))</f>
        <v>1148</v>
      </c>
      <c r="J41" s="21">
        <f t="shared" si="20"/>
        <v>770</v>
      </c>
      <c r="K41" s="21">
        <f t="shared" si="20"/>
        <v>378</v>
      </c>
      <c r="L41" s="21">
        <f t="shared" si="20"/>
        <v>876</v>
      </c>
      <c r="M41" s="21">
        <f t="shared" si="20"/>
        <v>289</v>
      </c>
      <c r="N41" s="21">
        <f t="shared" si="20"/>
        <v>1830</v>
      </c>
      <c r="O41" s="21">
        <f t="shared" si="20"/>
        <v>1599</v>
      </c>
      <c r="P41" s="21">
        <f t="shared" si="20"/>
        <v>1680</v>
      </c>
      <c r="Q41" s="21">
        <f t="shared" si="20"/>
        <v>1303</v>
      </c>
      <c r="R41" s="21">
        <f t="shared" si="20"/>
        <v>1227</v>
      </c>
      <c r="S41" s="21">
        <f aca="true" t="shared" si="21" ref="S41:AB50">IF(S$8=$C41,0,ROUND(RADIUS*(ACOS(COS(CONST*$E41)*COS(CONST*S$10)*COS(CONST*($D41-S$9))+SIN(CONST*$E41)*SIN(CONST*S$10))),0))</f>
        <v>780</v>
      </c>
      <c r="T41" s="21">
        <f t="shared" si="21"/>
        <v>773</v>
      </c>
      <c r="U41" s="21">
        <f t="shared" si="21"/>
        <v>934</v>
      </c>
      <c r="V41" s="21">
        <f t="shared" si="21"/>
        <v>1116</v>
      </c>
      <c r="W41" s="21">
        <f t="shared" si="21"/>
        <v>609</v>
      </c>
      <c r="X41" s="21">
        <f t="shared" si="21"/>
        <v>1175</v>
      </c>
      <c r="Y41" s="21">
        <f t="shared" si="21"/>
        <v>930</v>
      </c>
      <c r="Z41" s="21">
        <f t="shared" si="21"/>
        <v>1917</v>
      </c>
      <c r="AA41" s="21">
        <f t="shared" si="21"/>
        <v>1627</v>
      </c>
      <c r="AB41" s="21">
        <f t="shared" si="21"/>
        <v>1990</v>
      </c>
      <c r="AC41" s="21">
        <f aca="true" t="shared" si="22" ref="AC41:AL50">IF(AC$8=$C41,0,ROUND(RADIUS*(ACOS(COS(CONST*$E41)*COS(CONST*AC$10)*COS(CONST*($D41-AC$9))+SIN(CONST*$E41)*SIN(CONST*AC$10))),0))</f>
        <v>1240</v>
      </c>
      <c r="AD41" s="21">
        <f t="shared" si="22"/>
        <v>930</v>
      </c>
      <c r="AE41" s="21">
        <f t="shared" si="22"/>
        <v>783</v>
      </c>
      <c r="AF41" s="21">
        <f t="shared" si="22"/>
        <v>930</v>
      </c>
      <c r="AG41" s="21">
        <f t="shared" si="22"/>
        <v>817</v>
      </c>
      <c r="AH41" s="21">
        <f t="shared" si="22"/>
        <v>1526</v>
      </c>
      <c r="AI41" s="21">
        <f t="shared" si="22"/>
        <v>814</v>
      </c>
      <c r="AJ41" s="21">
        <f t="shared" si="22"/>
        <v>615</v>
      </c>
      <c r="AK41" s="21">
        <f t="shared" si="22"/>
        <v>1893</v>
      </c>
      <c r="AL41" s="21">
        <f t="shared" si="22"/>
        <v>1719</v>
      </c>
      <c r="AM41" s="21">
        <f aca="true" t="shared" si="23" ref="AM41:AV50">IF(AM$8=$C41,0,ROUND(RADIUS*(ACOS(COS(CONST*$E41)*COS(CONST*AM$10)*COS(CONST*($D41-AM$9))+SIN(CONST*$E41)*SIN(CONST*AM$10))),0))</f>
        <v>0</v>
      </c>
      <c r="AN41" s="21">
        <f t="shared" si="23"/>
        <v>793</v>
      </c>
      <c r="AO41" s="21">
        <f t="shared" si="23"/>
        <v>1777</v>
      </c>
      <c r="AP41" s="21">
        <f t="shared" si="23"/>
        <v>1284</v>
      </c>
      <c r="AQ41" s="21">
        <f t="shared" si="23"/>
        <v>474</v>
      </c>
      <c r="AR41" s="21">
        <f t="shared" si="23"/>
        <v>1100</v>
      </c>
      <c r="AS41" s="21">
        <f t="shared" si="23"/>
        <v>1607</v>
      </c>
      <c r="AT41" s="21">
        <f t="shared" si="23"/>
        <v>1895</v>
      </c>
      <c r="AU41" s="21">
        <f t="shared" si="23"/>
        <v>1422</v>
      </c>
      <c r="AV41" s="21">
        <f t="shared" si="23"/>
        <v>670</v>
      </c>
      <c r="AW41" s="21">
        <f aca="true" t="shared" si="24" ref="AW41:BE50">IF(AW$8=$C41,0,ROUND(RADIUS*(ACOS(COS(CONST*$E41)*COS(CONST*AW$10)*COS(CONST*($D41-AW$9))+SIN(CONST*$E41)*SIN(CONST*AW$10))),0))</f>
        <v>1071</v>
      </c>
      <c r="AX41" s="21">
        <f t="shared" si="24"/>
        <v>603</v>
      </c>
      <c r="AY41" s="21">
        <f t="shared" si="24"/>
        <v>479</v>
      </c>
      <c r="AZ41" s="21">
        <f t="shared" si="24"/>
        <v>1579</v>
      </c>
      <c r="BA41" s="21">
        <f t="shared" si="24"/>
        <v>1850</v>
      </c>
      <c r="BB41" s="21">
        <f t="shared" si="24"/>
        <v>1174</v>
      </c>
      <c r="BC41" s="21">
        <f t="shared" si="24"/>
        <v>1019</v>
      </c>
      <c r="BD41" s="21">
        <f t="shared" si="24"/>
        <v>1351</v>
      </c>
      <c r="BE41" s="21">
        <f t="shared" si="24"/>
        <v>383</v>
      </c>
      <c r="BF41" s="18" t="str">
        <f t="shared" si="5"/>
        <v>Santa Fe , NM</v>
      </c>
      <c r="BI41" s="67">
        <f t="shared" si="9"/>
        <v>31</v>
      </c>
      <c r="BJ41" s="68">
        <f t="shared" si="6"/>
        <v>-105.954</v>
      </c>
      <c r="BK41" s="69">
        <f t="shared" si="7"/>
        <v>35.679</v>
      </c>
      <c r="BL41" s="70" t="str">
        <f t="shared" si="8"/>
        <v>NM</v>
      </c>
    </row>
    <row r="42" spans="1:64" ht="12.75" hidden="1">
      <c r="A42" s="4" t="s">
        <v>33</v>
      </c>
      <c r="B42" s="5" t="s">
        <v>82</v>
      </c>
      <c r="C42" s="4">
        <v>39</v>
      </c>
      <c r="D42" s="4">
        <v>119.743</v>
      </c>
      <c r="E42" s="4">
        <v>39.148</v>
      </c>
      <c r="F42" s="19">
        <v>1201833</v>
      </c>
      <c r="G42" s="19">
        <v>40443</v>
      </c>
      <c r="H42" s="20">
        <v>99300</v>
      </c>
      <c r="I42" s="21">
        <f t="shared" si="20"/>
        <v>1922</v>
      </c>
      <c r="J42" s="21">
        <f t="shared" si="20"/>
        <v>1537</v>
      </c>
      <c r="K42" s="21">
        <f t="shared" si="20"/>
        <v>576</v>
      </c>
      <c r="L42" s="21">
        <f t="shared" si="20"/>
        <v>101</v>
      </c>
      <c r="M42" s="21">
        <f t="shared" si="20"/>
        <v>794</v>
      </c>
      <c r="N42" s="21">
        <f t="shared" si="20"/>
        <v>2450</v>
      </c>
      <c r="O42" s="21">
        <f t="shared" si="20"/>
        <v>2272</v>
      </c>
      <c r="P42" s="21">
        <f t="shared" si="20"/>
        <v>2345</v>
      </c>
      <c r="Q42" s="21">
        <f t="shared" si="20"/>
        <v>2085</v>
      </c>
      <c r="R42" s="21">
        <f t="shared" si="20"/>
        <v>1985</v>
      </c>
      <c r="S42" s="21">
        <f t="shared" si="21"/>
        <v>1380</v>
      </c>
      <c r="T42" s="21">
        <f t="shared" si="21"/>
        <v>358</v>
      </c>
      <c r="U42" s="21">
        <f t="shared" si="21"/>
        <v>1599</v>
      </c>
      <c r="V42" s="21">
        <f t="shared" si="21"/>
        <v>1782</v>
      </c>
      <c r="W42" s="21">
        <f t="shared" si="21"/>
        <v>1286</v>
      </c>
      <c r="X42" s="21">
        <f t="shared" si="21"/>
        <v>1871</v>
      </c>
      <c r="Y42" s="21">
        <f t="shared" si="21"/>
        <v>1723</v>
      </c>
      <c r="Z42" s="21">
        <f t="shared" si="21"/>
        <v>2525</v>
      </c>
      <c r="AA42" s="21">
        <f t="shared" si="21"/>
        <v>2297</v>
      </c>
      <c r="AB42" s="21">
        <f t="shared" si="21"/>
        <v>2563</v>
      </c>
      <c r="AC42" s="21">
        <f t="shared" si="22"/>
        <v>1840</v>
      </c>
      <c r="AD42" s="21">
        <f t="shared" si="22"/>
        <v>1417</v>
      </c>
      <c r="AE42" s="21">
        <f t="shared" si="22"/>
        <v>1477</v>
      </c>
      <c r="AF42" s="21">
        <f t="shared" si="22"/>
        <v>1714</v>
      </c>
      <c r="AG42" s="21">
        <f t="shared" si="22"/>
        <v>646</v>
      </c>
      <c r="AH42" s="21">
        <f t="shared" si="22"/>
        <v>2245</v>
      </c>
      <c r="AI42" s="21">
        <f t="shared" si="22"/>
        <v>1091</v>
      </c>
      <c r="AJ42" s="21">
        <f t="shared" si="22"/>
        <v>1223</v>
      </c>
      <c r="AK42" s="21">
        <f t="shared" si="22"/>
        <v>2487</v>
      </c>
      <c r="AL42" s="21">
        <f t="shared" si="22"/>
        <v>2367</v>
      </c>
      <c r="AM42" s="21">
        <f t="shared" si="23"/>
        <v>793</v>
      </c>
      <c r="AN42" s="21">
        <f t="shared" si="23"/>
        <v>0</v>
      </c>
      <c r="AO42" s="21">
        <f t="shared" si="23"/>
        <v>2382</v>
      </c>
      <c r="AP42" s="21">
        <f t="shared" si="23"/>
        <v>1945</v>
      </c>
      <c r="AQ42" s="21">
        <f t="shared" si="23"/>
        <v>1245</v>
      </c>
      <c r="AR42" s="21">
        <f t="shared" si="23"/>
        <v>433</v>
      </c>
      <c r="AS42" s="21">
        <f t="shared" si="23"/>
        <v>2257</v>
      </c>
      <c r="AT42" s="21">
        <f t="shared" si="23"/>
        <v>2513</v>
      </c>
      <c r="AU42" s="21">
        <f t="shared" si="23"/>
        <v>2168</v>
      </c>
      <c r="AV42" s="21">
        <f t="shared" si="23"/>
        <v>1061</v>
      </c>
      <c r="AW42" s="21">
        <f t="shared" si="24"/>
        <v>1805</v>
      </c>
      <c r="AX42" s="21">
        <f t="shared" si="24"/>
        <v>1385</v>
      </c>
      <c r="AY42" s="21">
        <f t="shared" si="24"/>
        <v>429</v>
      </c>
      <c r="AZ42" s="21">
        <f t="shared" si="24"/>
        <v>2273</v>
      </c>
      <c r="BA42" s="21">
        <f t="shared" si="24"/>
        <v>2425</v>
      </c>
      <c r="BB42" s="21">
        <f t="shared" si="24"/>
        <v>568</v>
      </c>
      <c r="BC42" s="21">
        <f t="shared" si="24"/>
        <v>1594</v>
      </c>
      <c r="BD42" s="21">
        <f t="shared" si="24"/>
        <v>2039</v>
      </c>
      <c r="BE42" s="21">
        <f t="shared" si="24"/>
        <v>801</v>
      </c>
      <c r="BF42" s="18" t="str">
        <f t="shared" si="5"/>
        <v>Carson City, NV</v>
      </c>
      <c r="BI42" s="67">
        <f t="shared" si="9"/>
        <v>32</v>
      </c>
      <c r="BJ42" s="68">
        <f t="shared" si="6"/>
        <v>-119.743</v>
      </c>
      <c r="BK42" s="69">
        <f t="shared" si="7"/>
        <v>39.148</v>
      </c>
      <c r="BL42" s="70" t="str">
        <f t="shared" si="8"/>
        <v>NV</v>
      </c>
    </row>
    <row r="43" spans="1:64" ht="12.75" hidden="1">
      <c r="A43" s="4" t="s">
        <v>34</v>
      </c>
      <c r="B43" s="5" t="s">
        <v>83</v>
      </c>
      <c r="C43" s="4">
        <v>2</v>
      </c>
      <c r="D43" s="4">
        <v>73.799</v>
      </c>
      <c r="E43" s="4">
        <v>42.666</v>
      </c>
      <c r="F43" s="19">
        <v>17990455</v>
      </c>
      <c r="G43" s="19">
        <v>101082</v>
      </c>
      <c r="H43" s="20">
        <v>101800</v>
      </c>
      <c r="I43" s="21">
        <f t="shared" si="20"/>
        <v>986</v>
      </c>
      <c r="J43" s="21">
        <f t="shared" si="20"/>
        <v>1138</v>
      </c>
      <c r="K43" s="21">
        <f t="shared" si="20"/>
        <v>2154</v>
      </c>
      <c r="L43" s="21">
        <f t="shared" si="20"/>
        <v>2483</v>
      </c>
      <c r="M43" s="21">
        <f t="shared" si="20"/>
        <v>1618</v>
      </c>
      <c r="N43" s="21">
        <f t="shared" si="20"/>
        <v>84</v>
      </c>
      <c r="O43" s="21">
        <f t="shared" si="20"/>
        <v>310</v>
      </c>
      <c r="P43" s="21">
        <f t="shared" si="20"/>
        <v>258</v>
      </c>
      <c r="Q43" s="21">
        <f t="shared" si="20"/>
        <v>1023</v>
      </c>
      <c r="R43" s="21">
        <f t="shared" si="20"/>
        <v>842</v>
      </c>
      <c r="S43" s="21">
        <f t="shared" si="21"/>
        <v>1016</v>
      </c>
      <c r="T43" s="21">
        <f t="shared" si="21"/>
        <v>2117</v>
      </c>
      <c r="U43" s="21">
        <f t="shared" si="21"/>
        <v>846</v>
      </c>
      <c r="V43" s="21">
        <f t="shared" si="21"/>
        <v>671</v>
      </c>
      <c r="W43" s="21">
        <f t="shared" si="21"/>
        <v>1168</v>
      </c>
      <c r="X43" s="21">
        <f t="shared" si="21"/>
        <v>658</v>
      </c>
      <c r="Y43" s="21">
        <f t="shared" si="21"/>
        <v>1275</v>
      </c>
      <c r="Z43" s="21">
        <f t="shared" si="21"/>
        <v>143</v>
      </c>
      <c r="AA43" s="21">
        <f t="shared" si="21"/>
        <v>292</v>
      </c>
      <c r="AB43" s="21">
        <f t="shared" si="21"/>
        <v>234</v>
      </c>
      <c r="AC43" s="21">
        <f t="shared" si="22"/>
        <v>546</v>
      </c>
      <c r="AD43" s="21">
        <f t="shared" si="22"/>
        <v>973</v>
      </c>
      <c r="AE43" s="21">
        <f t="shared" si="22"/>
        <v>1003</v>
      </c>
      <c r="AF43" s="21">
        <f t="shared" si="22"/>
        <v>1145</v>
      </c>
      <c r="AG43" s="21">
        <f t="shared" si="22"/>
        <v>1880</v>
      </c>
      <c r="AH43" s="21">
        <f t="shared" si="22"/>
        <v>539</v>
      </c>
      <c r="AI43" s="21">
        <f t="shared" si="22"/>
        <v>1347</v>
      </c>
      <c r="AJ43" s="21">
        <f t="shared" si="22"/>
        <v>1183</v>
      </c>
      <c r="AK43" s="21">
        <f t="shared" si="22"/>
        <v>120</v>
      </c>
      <c r="AL43" s="21">
        <f t="shared" si="22"/>
        <v>176</v>
      </c>
      <c r="AM43" s="21">
        <f t="shared" si="23"/>
        <v>1777</v>
      </c>
      <c r="AN43" s="21">
        <f t="shared" si="23"/>
        <v>2382</v>
      </c>
      <c r="AO43" s="21">
        <f t="shared" si="23"/>
        <v>0</v>
      </c>
      <c r="AP43" s="21">
        <f t="shared" si="23"/>
        <v>511</v>
      </c>
      <c r="AQ43" s="21">
        <f t="shared" si="23"/>
        <v>1360</v>
      </c>
      <c r="AR43" s="21">
        <f t="shared" si="23"/>
        <v>2422</v>
      </c>
      <c r="AS43" s="21">
        <f t="shared" si="23"/>
        <v>230</v>
      </c>
      <c r="AT43" s="21">
        <f t="shared" si="23"/>
        <v>135</v>
      </c>
      <c r="AU43" s="21">
        <f t="shared" si="23"/>
        <v>708</v>
      </c>
      <c r="AV43" s="21">
        <f t="shared" si="23"/>
        <v>1328</v>
      </c>
      <c r="AW43" s="21">
        <f t="shared" si="24"/>
        <v>824</v>
      </c>
      <c r="AX43" s="21">
        <f t="shared" si="24"/>
        <v>1572</v>
      </c>
      <c r="AY43" s="21">
        <f t="shared" si="24"/>
        <v>1954</v>
      </c>
      <c r="AZ43" s="21">
        <f t="shared" si="24"/>
        <v>404</v>
      </c>
      <c r="BA43" s="21">
        <f t="shared" si="24"/>
        <v>127</v>
      </c>
      <c r="BB43" s="21">
        <f t="shared" si="24"/>
        <v>2384</v>
      </c>
      <c r="BC43" s="21">
        <f t="shared" si="24"/>
        <v>789</v>
      </c>
      <c r="BD43" s="21">
        <f t="shared" si="24"/>
        <v>508</v>
      </c>
      <c r="BE43" s="21">
        <f t="shared" si="24"/>
        <v>1588</v>
      </c>
      <c r="BF43" s="18" t="str">
        <f aca="true" t="shared" si="25" ref="BF43:BF59">A43&amp;", "&amp;B43</f>
        <v>Albany , NY</v>
      </c>
      <c r="BI43" s="67">
        <f t="shared" si="9"/>
        <v>33</v>
      </c>
      <c r="BJ43" s="68">
        <f aca="true" t="shared" si="26" ref="BJ43:BJ59">-D43</f>
        <v>-73.799</v>
      </c>
      <c r="BK43" s="69">
        <f aca="true" t="shared" si="27" ref="BK43:BK59">E43</f>
        <v>42.666</v>
      </c>
      <c r="BL43" s="70" t="str">
        <f aca="true" t="shared" si="28" ref="BL43:BL59">B43</f>
        <v>NY</v>
      </c>
    </row>
    <row r="44" spans="1:64" ht="12.75" hidden="1">
      <c r="A44" s="4" t="s">
        <v>35</v>
      </c>
      <c r="B44" s="5" t="s">
        <v>84</v>
      </c>
      <c r="C44" s="4">
        <v>7</v>
      </c>
      <c r="D44" s="4">
        <v>82.987</v>
      </c>
      <c r="E44" s="4">
        <v>39.989</v>
      </c>
      <c r="F44" s="19">
        <v>10847115</v>
      </c>
      <c r="G44" s="19">
        <v>632910</v>
      </c>
      <c r="H44" s="20">
        <v>66000</v>
      </c>
      <c r="I44" s="21">
        <f t="shared" si="20"/>
        <v>559</v>
      </c>
      <c r="J44" s="21">
        <f t="shared" si="20"/>
        <v>630</v>
      </c>
      <c r="K44" s="21">
        <f t="shared" si="20"/>
        <v>1662</v>
      </c>
      <c r="L44" s="21">
        <f t="shared" si="20"/>
        <v>2044</v>
      </c>
      <c r="M44" s="21">
        <f t="shared" si="20"/>
        <v>1158</v>
      </c>
      <c r="N44" s="21">
        <f t="shared" si="20"/>
        <v>552</v>
      </c>
      <c r="O44" s="21">
        <f t="shared" si="20"/>
        <v>327</v>
      </c>
      <c r="P44" s="21">
        <f t="shared" si="20"/>
        <v>402</v>
      </c>
      <c r="Q44" s="21">
        <f t="shared" si="20"/>
        <v>663</v>
      </c>
      <c r="R44" s="21">
        <f t="shared" si="20"/>
        <v>437</v>
      </c>
      <c r="S44" s="21">
        <f t="shared" si="21"/>
        <v>566</v>
      </c>
      <c r="T44" s="21">
        <f t="shared" si="21"/>
        <v>1719</v>
      </c>
      <c r="U44" s="21">
        <f t="shared" si="21"/>
        <v>353</v>
      </c>
      <c r="V44" s="21">
        <f t="shared" si="21"/>
        <v>168</v>
      </c>
      <c r="W44" s="21">
        <f t="shared" si="21"/>
        <v>680</v>
      </c>
      <c r="X44" s="21">
        <f t="shared" si="21"/>
        <v>160</v>
      </c>
      <c r="Y44" s="21">
        <f t="shared" si="21"/>
        <v>803</v>
      </c>
      <c r="Z44" s="21">
        <f t="shared" si="21"/>
        <v>643</v>
      </c>
      <c r="AA44" s="21">
        <f t="shared" si="21"/>
        <v>353</v>
      </c>
      <c r="AB44" s="21">
        <f t="shared" si="21"/>
        <v>741</v>
      </c>
      <c r="AC44" s="21">
        <f t="shared" si="22"/>
        <v>205</v>
      </c>
      <c r="AD44" s="21">
        <f t="shared" si="22"/>
        <v>618</v>
      </c>
      <c r="AE44" s="21">
        <f t="shared" si="22"/>
        <v>502</v>
      </c>
      <c r="AF44" s="21">
        <f t="shared" si="22"/>
        <v>665</v>
      </c>
      <c r="AG44" s="21">
        <f t="shared" si="22"/>
        <v>1520</v>
      </c>
      <c r="AH44" s="21">
        <f t="shared" si="22"/>
        <v>372</v>
      </c>
      <c r="AI44" s="21">
        <f t="shared" si="22"/>
        <v>1006</v>
      </c>
      <c r="AJ44" s="21">
        <f t="shared" si="22"/>
        <v>722</v>
      </c>
      <c r="AK44" s="21">
        <f t="shared" si="22"/>
        <v>631</v>
      </c>
      <c r="AL44" s="21">
        <f t="shared" si="22"/>
        <v>435</v>
      </c>
      <c r="AM44" s="21">
        <f t="shared" si="23"/>
        <v>1284</v>
      </c>
      <c r="AN44" s="21">
        <f t="shared" si="23"/>
        <v>1945</v>
      </c>
      <c r="AO44" s="21">
        <f t="shared" si="23"/>
        <v>511</v>
      </c>
      <c r="AP44" s="21">
        <f t="shared" si="23"/>
        <v>0</v>
      </c>
      <c r="AQ44" s="21">
        <f t="shared" si="23"/>
        <v>852</v>
      </c>
      <c r="AR44" s="21">
        <f t="shared" si="23"/>
        <v>2048</v>
      </c>
      <c r="AS44" s="21">
        <f t="shared" si="23"/>
        <v>323</v>
      </c>
      <c r="AT44" s="21">
        <f t="shared" si="23"/>
        <v>617</v>
      </c>
      <c r="AU44" s="21">
        <f t="shared" si="23"/>
        <v>427</v>
      </c>
      <c r="AV44" s="21">
        <f t="shared" si="23"/>
        <v>936</v>
      </c>
      <c r="AW44" s="21">
        <f t="shared" si="24"/>
        <v>335</v>
      </c>
      <c r="AX44" s="21">
        <f t="shared" si="24"/>
        <v>1067</v>
      </c>
      <c r="AY44" s="21">
        <f t="shared" si="24"/>
        <v>1517</v>
      </c>
      <c r="AZ44" s="21">
        <f t="shared" si="24"/>
        <v>342</v>
      </c>
      <c r="BA44" s="21">
        <f t="shared" si="24"/>
        <v>609</v>
      </c>
      <c r="BB44" s="21">
        <f t="shared" si="24"/>
        <v>2035</v>
      </c>
      <c r="BC44" s="21">
        <f t="shared" si="24"/>
        <v>394</v>
      </c>
      <c r="BD44" s="21">
        <f t="shared" si="24"/>
        <v>135</v>
      </c>
      <c r="BE44" s="21">
        <f t="shared" si="24"/>
        <v>1144</v>
      </c>
      <c r="BF44" s="18" t="str">
        <f t="shared" si="25"/>
        <v>Columbus , OH</v>
      </c>
      <c r="BI44" s="67">
        <f t="shared" si="9"/>
        <v>34</v>
      </c>
      <c r="BJ44" s="68">
        <f t="shared" si="26"/>
        <v>-82.987</v>
      </c>
      <c r="BK44" s="69">
        <f t="shared" si="27"/>
        <v>39.989</v>
      </c>
      <c r="BL44" s="70" t="str">
        <f t="shared" si="28"/>
        <v>OH</v>
      </c>
    </row>
    <row r="45" spans="1:64" ht="12.75" hidden="1">
      <c r="A45" s="4" t="s">
        <v>36</v>
      </c>
      <c r="B45" s="5" t="s">
        <v>85</v>
      </c>
      <c r="C45" s="4">
        <v>28</v>
      </c>
      <c r="D45" s="4">
        <v>97.513</v>
      </c>
      <c r="E45" s="4">
        <v>35.467</v>
      </c>
      <c r="F45" s="19">
        <v>3145585</v>
      </c>
      <c r="G45" s="19">
        <v>444719</v>
      </c>
      <c r="H45" s="20">
        <v>54900</v>
      </c>
      <c r="I45" s="21">
        <f t="shared" si="20"/>
        <v>678</v>
      </c>
      <c r="J45" s="21">
        <f t="shared" si="20"/>
        <v>296</v>
      </c>
      <c r="K45" s="21">
        <f t="shared" si="20"/>
        <v>839</v>
      </c>
      <c r="L45" s="21">
        <f t="shared" si="20"/>
        <v>1335</v>
      </c>
      <c r="M45" s="21">
        <f t="shared" si="20"/>
        <v>500</v>
      </c>
      <c r="N45" s="21">
        <f t="shared" si="20"/>
        <v>1404</v>
      </c>
      <c r="O45" s="21">
        <f t="shared" si="20"/>
        <v>1150</v>
      </c>
      <c r="P45" s="21">
        <f t="shared" si="20"/>
        <v>1232</v>
      </c>
      <c r="Q45" s="21">
        <f t="shared" si="20"/>
        <v>841</v>
      </c>
      <c r="R45" s="21">
        <f t="shared" si="20"/>
        <v>753</v>
      </c>
      <c r="S45" s="21">
        <f t="shared" si="21"/>
        <v>472</v>
      </c>
      <c r="T45" s="21">
        <f t="shared" si="21"/>
        <v>1141</v>
      </c>
      <c r="U45" s="21">
        <f t="shared" si="21"/>
        <v>523</v>
      </c>
      <c r="V45" s="21">
        <f t="shared" si="21"/>
        <v>689</v>
      </c>
      <c r="W45" s="21">
        <f t="shared" si="21"/>
        <v>266</v>
      </c>
      <c r="X45" s="21">
        <f t="shared" si="21"/>
        <v>724</v>
      </c>
      <c r="Y45" s="21">
        <f t="shared" si="21"/>
        <v>507</v>
      </c>
      <c r="Z45" s="21">
        <f t="shared" si="21"/>
        <v>1495</v>
      </c>
      <c r="AA45" s="21">
        <f t="shared" si="21"/>
        <v>1178</v>
      </c>
      <c r="AB45" s="21">
        <f t="shared" si="21"/>
        <v>1585</v>
      </c>
      <c r="AC45" s="21">
        <f t="shared" si="22"/>
        <v>855</v>
      </c>
      <c r="AD45" s="21">
        <f t="shared" si="22"/>
        <v>695</v>
      </c>
      <c r="AE45" s="21">
        <f t="shared" si="22"/>
        <v>364</v>
      </c>
      <c r="AF45" s="21">
        <f t="shared" si="22"/>
        <v>472</v>
      </c>
      <c r="AG45" s="21">
        <f t="shared" si="22"/>
        <v>1075</v>
      </c>
      <c r="AH45" s="21">
        <f t="shared" si="22"/>
        <v>1057</v>
      </c>
      <c r="AI45" s="21">
        <f t="shared" si="22"/>
        <v>801</v>
      </c>
      <c r="AJ45" s="21">
        <f t="shared" si="22"/>
        <v>372</v>
      </c>
      <c r="AK45" s="21">
        <f t="shared" si="22"/>
        <v>1479</v>
      </c>
      <c r="AL45" s="21">
        <f t="shared" si="22"/>
        <v>1280</v>
      </c>
      <c r="AM45" s="21">
        <f t="shared" si="23"/>
        <v>474</v>
      </c>
      <c r="AN45" s="21">
        <f t="shared" si="23"/>
        <v>1245</v>
      </c>
      <c r="AO45" s="21">
        <f t="shared" si="23"/>
        <v>1360</v>
      </c>
      <c r="AP45" s="21">
        <f t="shared" si="23"/>
        <v>852</v>
      </c>
      <c r="AQ45" s="21">
        <f t="shared" si="23"/>
        <v>0</v>
      </c>
      <c r="AR45" s="21">
        <f t="shared" si="23"/>
        <v>1488</v>
      </c>
      <c r="AS45" s="21">
        <f t="shared" si="23"/>
        <v>1170</v>
      </c>
      <c r="AT45" s="21">
        <f t="shared" si="23"/>
        <v>1468</v>
      </c>
      <c r="AU45" s="21">
        <f t="shared" si="23"/>
        <v>948</v>
      </c>
      <c r="AV45" s="21">
        <f t="shared" si="23"/>
        <v>633</v>
      </c>
      <c r="AW45" s="21">
        <f t="shared" si="24"/>
        <v>603</v>
      </c>
      <c r="AX45" s="21">
        <f t="shared" si="24"/>
        <v>357</v>
      </c>
      <c r="AY45" s="21">
        <f t="shared" si="24"/>
        <v>864</v>
      </c>
      <c r="AZ45" s="21">
        <f t="shared" si="24"/>
        <v>1120</v>
      </c>
      <c r="BA45" s="21">
        <f t="shared" si="24"/>
        <v>1448</v>
      </c>
      <c r="BB45" s="21">
        <f t="shared" si="24"/>
        <v>1532</v>
      </c>
      <c r="BC45" s="21">
        <f t="shared" si="24"/>
        <v>682</v>
      </c>
      <c r="BD45" s="21">
        <f t="shared" si="24"/>
        <v>899</v>
      </c>
      <c r="BE45" s="21">
        <f t="shared" si="24"/>
        <v>556</v>
      </c>
      <c r="BF45" s="18" t="str">
        <f t="shared" si="25"/>
        <v>Oklahoma City , OK</v>
      </c>
      <c r="BI45" s="67">
        <f t="shared" si="9"/>
        <v>35</v>
      </c>
      <c r="BJ45" s="68">
        <f t="shared" si="26"/>
        <v>-97.513</v>
      </c>
      <c r="BK45" s="69">
        <f t="shared" si="27"/>
        <v>35.467</v>
      </c>
      <c r="BL45" s="70" t="str">
        <f t="shared" si="28"/>
        <v>OK</v>
      </c>
    </row>
    <row r="46" spans="1:64" ht="12.75" hidden="1">
      <c r="A46" s="4" t="s">
        <v>37</v>
      </c>
      <c r="B46" s="5" t="s">
        <v>86</v>
      </c>
      <c r="C46" s="4">
        <v>29</v>
      </c>
      <c r="D46" s="4">
        <v>123.022</v>
      </c>
      <c r="E46" s="4">
        <v>44.925</v>
      </c>
      <c r="F46" s="19">
        <v>2842321</v>
      </c>
      <c r="G46" s="19">
        <v>107786</v>
      </c>
      <c r="H46" s="20">
        <v>60300</v>
      </c>
      <c r="I46" s="21">
        <f t="shared" si="20"/>
        <v>2142</v>
      </c>
      <c r="J46" s="21">
        <f t="shared" si="20"/>
        <v>1760</v>
      </c>
      <c r="K46" s="21">
        <f t="shared" si="20"/>
        <v>979</v>
      </c>
      <c r="L46" s="21">
        <f t="shared" si="20"/>
        <v>447</v>
      </c>
      <c r="M46" s="21">
        <f t="shared" si="20"/>
        <v>990</v>
      </c>
      <c r="N46" s="21">
        <f t="shared" si="20"/>
        <v>2498</v>
      </c>
      <c r="O46" s="21">
        <f t="shared" si="20"/>
        <v>2369</v>
      </c>
      <c r="P46" s="21">
        <f t="shared" si="20"/>
        <v>2435</v>
      </c>
      <c r="Q46" s="21">
        <f t="shared" si="20"/>
        <v>2314</v>
      </c>
      <c r="R46" s="21">
        <f t="shared" si="20"/>
        <v>2178</v>
      </c>
      <c r="S46" s="21">
        <f t="shared" si="21"/>
        <v>1489</v>
      </c>
      <c r="T46" s="21">
        <f t="shared" si="21"/>
        <v>348</v>
      </c>
      <c r="U46" s="21">
        <f t="shared" si="21"/>
        <v>1728</v>
      </c>
      <c r="V46" s="21">
        <f t="shared" si="21"/>
        <v>1899</v>
      </c>
      <c r="W46" s="21">
        <f t="shared" si="21"/>
        <v>1454</v>
      </c>
      <c r="X46" s="21">
        <f t="shared" si="21"/>
        <v>2007</v>
      </c>
      <c r="Y46" s="21">
        <f t="shared" si="21"/>
        <v>1992</v>
      </c>
      <c r="Z46" s="21">
        <f t="shared" si="21"/>
        <v>2562</v>
      </c>
      <c r="AA46" s="21">
        <f t="shared" si="21"/>
        <v>2392</v>
      </c>
      <c r="AB46" s="21">
        <f t="shared" si="21"/>
        <v>2572</v>
      </c>
      <c r="AC46" s="21">
        <f t="shared" si="22"/>
        <v>1906</v>
      </c>
      <c r="AD46" s="21">
        <f t="shared" si="22"/>
        <v>1455</v>
      </c>
      <c r="AE46" s="21">
        <f t="shared" si="22"/>
        <v>1638</v>
      </c>
      <c r="AF46" s="21">
        <f t="shared" si="22"/>
        <v>1956</v>
      </c>
      <c r="AG46" s="21">
        <f t="shared" si="22"/>
        <v>542</v>
      </c>
      <c r="AH46" s="21">
        <f t="shared" si="22"/>
        <v>2387</v>
      </c>
      <c r="AI46" s="21">
        <f t="shared" si="22"/>
        <v>1075</v>
      </c>
      <c r="AJ46" s="21">
        <f t="shared" si="22"/>
        <v>1357</v>
      </c>
      <c r="AK46" s="21">
        <f t="shared" si="22"/>
        <v>2514</v>
      </c>
      <c r="AL46" s="21">
        <f t="shared" si="22"/>
        <v>2440</v>
      </c>
      <c r="AM46" s="21">
        <f t="shared" si="23"/>
        <v>1100</v>
      </c>
      <c r="AN46" s="21">
        <f t="shared" si="23"/>
        <v>433</v>
      </c>
      <c r="AO46" s="21">
        <f t="shared" si="23"/>
        <v>2422</v>
      </c>
      <c r="AP46" s="21">
        <f t="shared" si="23"/>
        <v>2048</v>
      </c>
      <c r="AQ46" s="21">
        <f t="shared" si="23"/>
        <v>1488</v>
      </c>
      <c r="AR46" s="21">
        <f t="shared" si="23"/>
        <v>0</v>
      </c>
      <c r="AS46" s="21">
        <f t="shared" si="23"/>
        <v>2337</v>
      </c>
      <c r="AT46" s="21">
        <f t="shared" si="23"/>
        <v>2557</v>
      </c>
      <c r="AU46" s="21">
        <f t="shared" si="23"/>
        <v>2340</v>
      </c>
      <c r="AV46" s="21">
        <f t="shared" si="23"/>
        <v>1113</v>
      </c>
      <c r="AW46" s="21">
        <f t="shared" si="24"/>
        <v>1978</v>
      </c>
      <c r="AX46" s="21">
        <f t="shared" si="24"/>
        <v>1701</v>
      </c>
      <c r="AY46" s="21">
        <f t="shared" si="24"/>
        <v>630</v>
      </c>
      <c r="AZ46" s="21">
        <f t="shared" si="24"/>
        <v>2389</v>
      </c>
      <c r="BA46" s="21">
        <f t="shared" si="24"/>
        <v>2442</v>
      </c>
      <c r="BB46" s="21">
        <f t="shared" si="24"/>
        <v>146</v>
      </c>
      <c r="BC46" s="21">
        <f t="shared" si="24"/>
        <v>1665</v>
      </c>
      <c r="BD46" s="21">
        <f t="shared" si="24"/>
        <v>2161</v>
      </c>
      <c r="BE46" s="21">
        <f t="shared" si="24"/>
        <v>955</v>
      </c>
      <c r="BF46" s="18" t="str">
        <f t="shared" si="25"/>
        <v>Salem , OR</v>
      </c>
      <c r="BI46" s="67">
        <f t="shared" si="9"/>
        <v>36</v>
      </c>
      <c r="BJ46" s="68">
        <f t="shared" si="26"/>
        <v>-123.022</v>
      </c>
      <c r="BK46" s="69">
        <f t="shared" si="27"/>
        <v>44.925</v>
      </c>
      <c r="BL46" s="70" t="str">
        <f t="shared" si="28"/>
        <v>OR</v>
      </c>
    </row>
    <row r="47" spans="1:64" ht="12.75" hidden="1">
      <c r="A47" s="4" t="s">
        <v>38</v>
      </c>
      <c r="B47" s="5" t="s">
        <v>87</v>
      </c>
      <c r="C47" s="4">
        <v>5</v>
      </c>
      <c r="D47" s="4">
        <v>76.885</v>
      </c>
      <c r="E47" s="4">
        <v>40.276</v>
      </c>
      <c r="F47" s="19">
        <v>11881643</v>
      </c>
      <c r="G47" s="19">
        <v>52376</v>
      </c>
      <c r="H47" s="20">
        <v>38400</v>
      </c>
      <c r="I47" s="21">
        <f t="shared" si="20"/>
        <v>756</v>
      </c>
      <c r="J47" s="21">
        <f t="shared" si="20"/>
        <v>929</v>
      </c>
      <c r="K47" s="21">
        <f t="shared" si="20"/>
        <v>1985</v>
      </c>
      <c r="L47" s="21">
        <f t="shared" si="20"/>
        <v>2357</v>
      </c>
      <c r="M47" s="21">
        <f t="shared" si="20"/>
        <v>1475</v>
      </c>
      <c r="N47" s="21">
        <f t="shared" si="20"/>
        <v>242</v>
      </c>
      <c r="O47" s="21">
        <f t="shared" si="20"/>
        <v>95</v>
      </c>
      <c r="P47" s="21">
        <f t="shared" si="20"/>
        <v>106</v>
      </c>
      <c r="Q47" s="21">
        <f t="shared" si="20"/>
        <v>796</v>
      </c>
      <c r="R47" s="21">
        <f t="shared" si="20"/>
        <v>612</v>
      </c>
      <c r="S47" s="21">
        <f t="shared" si="21"/>
        <v>877</v>
      </c>
      <c r="T47" s="21">
        <f t="shared" si="21"/>
        <v>2016</v>
      </c>
      <c r="U47" s="21">
        <f t="shared" si="21"/>
        <v>675</v>
      </c>
      <c r="V47" s="21">
        <f t="shared" si="21"/>
        <v>491</v>
      </c>
      <c r="W47" s="21">
        <f t="shared" si="21"/>
        <v>1002</v>
      </c>
      <c r="X47" s="21">
        <f t="shared" si="21"/>
        <v>451</v>
      </c>
      <c r="Y47" s="21">
        <f t="shared" si="21"/>
        <v>1049</v>
      </c>
      <c r="Z47" s="21">
        <f t="shared" si="21"/>
        <v>336</v>
      </c>
      <c r="AA47" s="21">
        <f t="shared" si="21"/>
        <v>92</v>
      </c>
      <c r="AB47" s="21">
        <f t="shared" si="21"/>
        <v>460</v>
      </c>
      <c r="AC47" s="21">
        <f t="shared" si="22"/>
        <v>431</v>
      </c>
      <c r="AD47" s="21">
        <f t="shared" si="22"/>
        <v>884</v>
      </c>
      <c r="AE47" s="21">
        <f t="shared" si="22"/>
        <v>824</v>
      </c>
      <c r="AF47" s="21">
        <f t="shared" si="22"/>
        <v>922</v>
      </c>
      <c r="AG47" s="21">
        <f t="shared" si="22"/>
        <v>1800</v>
      </c>
      <c r="AH47" s="21">
        <f t="shared" si="22"/>
        <v>323</v>
      </c>
      <c r="AI47" s="21">
        <f t="shared" si="22"/>
        <v>1272</v>
      </c>
      <c r="AJ47" s="21">
        <f t="shared" si="22"/>
        <v>1038</v>
      </c>
      <c r="AK47" s="21">
        <f t="shared" si="22"/>
        <v>342</v>
      </c>
      <c r="AL47" s="21">
        <f t="shared" si="22"/>
        <v>112</v>
      </c>
      <c r="AM47" s="21">
        <f t="shared" si="23"/>
        <v>1607</v>
      </c>
      <c r="AN47" s="21">
        <f t="shared" si="23"/>
        <v>2257</v>
      </c>
      <c r="AO47" s="21">
        <f t="shared" si="23"/>
        <v>230</v>
      </c>
      <c r="AP47" s="21">
        <f t="shared" si="23"/>
        <v>323</v>
      </c>
      <c r="AQ47" s="21">
        <f t="shared" si="23"/>
        <v>1170</v>
      </c>
      <c r="AR47" s="21">
        <f t="shared" si="23"/>
        <v>2337</v>
      </c>
      <c r="AS47" s="21">
        <f t="shared" si="23"/>
        <v>0</v>
      </c>
      <c r="AT47" s="21">
        <f t="shared" si="23"/>
        <v>304</v>
      </c>
      <c r="AU47" s="21">
        <f t="shared" si="23"/>
        <v>484</v>
      </c>
      <c r="AV47" s="21">
        <f t="shared" si="23"/>
        <v>1226</v>
      </c>
      <c r="AW47" s="21">
        <f t="shared" si="24"/>
        <v>607</v>
      </c>
      <c r="AX47" s="21">
        <f t="shared" si="24"/>
        <v>1359</v>
      </c>
      <c r="AY47" s="21">
        <f t="shared" si="24"/>
        <v>1829</v>
      </c>
      <c r="AZ47" s="21">
        <f t="shared" si="24"/>
        <v>192</v>
      </c>
      <c r="BA47" s="21">
        <f t="shared" si="24"/>
        <v>353</v>
      </c>
      <c r="BB47" s="21">
        <f t="shared" si="24"/>
        <v>2312</v>
      </c>
      <c r="BC47" s="21">
        <f t="shared" si="24"/>
        <v>673</v>
      </c>
      <c r="BD47" s="21">
        <f t="shared" si="24"/>
        <v>286</v>
      </c>
      <c r="BE47" s="21">
        <f t="shared" si="24"/>
        <v>1457</v>
      </c>
      <c r="BF47" s="18" t="str">
        <f t="shared" si="25"/>
        <v>Harrisburg , PA</v>
      </c>
      <c r="BI47" s="67">
        <f t="shared" si="9"/>
        <v>37</v>
      </c>
      <c r="BJ47" s="68">
        <f t="shared" si="26"/>
        <v>-76.885</v>
      </c>
      <c r="BK47" s="69">
        <f t="shared" si="27"/>
        <v>40.276</v>
      </c>
      <c r="BL47" s="70" t="str">
        <f t="shared" si="28"/>
        <v>PA</v>
      </c>
    </row>
    <row r="48" spans="1:64" ht="12.75" hidden="1">
      <c r="A48" s="4" t="s">
        <v>39</v>
      </c>
      <c r="B48" s="5" t="s">
        <v>88</v>
      </c>
      <c r="C48" s="4">
        <v>42</v>
      </c>
      <c r="D48" s="4">
        <v>71.42</v>
      </c>
      <c r="E48" s="4">
        <v>41.822</v>
      </c>
      <c r="F48" s="19">
        <v>1003464</v>
      </c>
      <c r="G48" s="19">
        <v>160728</v>
      </c>
      <c r="H48" s="20">
        <v>113000</v>
      </c>
      <c r="I48" s="21">
        <f t="shared" si="20"/>
        <v>1046</v>
      </c>
      <c r="J48" s="21">
        <f t="shared" si="20"/>
        <v>1233</v>
      </c>
      <c r="K48" s="21">
        <f t="shared" si="20"/>
        <v>2273</v>
      </c>
      <c r="L48" s="21">
        <f t="shared" si="20"/>
        <v>2614</v>
      </c>
      <c r="M48" s="21">
        <f t="shared" si="20"/>
        <v>1745</v>
      </c>
      <c r="N48" s="21">
        <f t="shared" si="20"/>
        <v>65</v>
      </c>
      <c r="O48" s="21">
        <f t="shared" si="20"/>
        <v>357</v>
      </c>
      <c r="P48" s="21">
        <f t="shared" si="20"/>
        <v>283</v>
      </c>
      <c r="Q48" s="21">
        <f t="shared" si="20"/>
        <v>1061</v>
      </c>
      <c r="R48" s="21">
        <f t="shared" si="20"/>
        <v>901</v>
      </c>
      <c r="S48" s="21">
        <f t="shared" si="21"/>
        <v>1142</v>
      </c>
      <c r="T48" s="21">
        <f t="shared" si="21"/>
        <v>2250</v>
      </c>
      <c r="U48" s="21">
        <f t="shared" si="21"/>
        <v>962</v>
      </c>
      <c r="V48" s="21">
        <f t="shared" si="21"/>
        <v>782</v>
      </c>
      <c r="W48" s="21">
        <f t="shared" si="21"/>
        <v>1287</v>
      </c>
      <c r="X48" s="21">
        <f t="shared" si="21"/>
        <v>754</v>
      </c>
      <c r="Y48" s="21">
        <f t="shared" si="21"/>
        <v>1346</v>
      </c>
      <c r="Z48" s="21">
        <f t="shared" si="21"/>
        <v>41</v>
      </c>
      <c r="AA48" s="21">
        <f t="shared" si="21"/>
        <v>332</v>
      </c>
      <c r="AB48" s="21">
        <f t="shared" si="21"/>
        <v>193</v>
      </c>
      <c r="AC48" s="21">
        <f t="shared" si="22"/>
        <v>674</v>
      </c>
      <c r="AD48" s="21">
        <f t="shared" si="22"/>
        <v>1107</v>
      </c>
      <c r="AE48" s="21">
        <f t="shared" si="22"/>
        <v>1116</v>
      </c>
      <c r="AF48" s="21">
        <f t="shared" si="22"/>
        <v>1222</v>
      </c>
      <c r="AG48" s="21">
        <f t="shared" si="22"/>
        <v>2015</v>
      </c>
      <c r="AH48" s="21">
        <f t="shared" si="22"/>
        <v>569</v>
      </c>
      <c r="AI48" s="21">
        <f t="shared" si="22"/>
        <v>1482</v>
      </c>
      <c r="AJ48" s="21">
        <f t="shared" si="22"/>
        <v>1308</v>
      </c>
      <c r="AK48" s="21">
        <f t="shared" si="22"/>
        <v>98</v>
      </c>
      <c r="AL48" s="21">
        <f t="shared" si="22"/>
        <v>206</v>
      </c>
      <c r="AM48" s="21">
        <f t="shared" si="23"/>
        <v>1895</v>
      </c>
      <c r="AN48" s="21">
        <f t="shared" si="23"/>
        <v>2513</v>
      </c>
      <c r="AO48" s="21">
        <f t="shared" si="23"/>
        <v>135</v>
      </c>
      <c r="AP48" s="21">
        <f t="shared" si="23"/>
        <v>617</v>
      </c>
      <c r="AQ48" s="21">
        <f t="shared" si="23"/>
        <v>1468</v>
      </c>
      <c r="AR48" s="21">
        <f t="shared" si="23"/>
        <v>2557</v>
      </c>
      <c r="AS48" s="21">
        <f t="shared" si="23"/>
        <v>304</v>
      </c>
      <c r="AT48" s="21">
        <f t="shared" si="23"/>
        <v>0</v>
      </c>
      <c r="AU48" s="21">
        <f t="shared" si="23"/>
        <v>744</v>
      </c>
      <c r="AV48" s="21">
        <f t="shared" si="23"/>
        <v>1461</v>
      </c>
      <c r="AW48" s="21">
        <f t="shared" si="24"/>
        <v>911</v>
      </c>
      <c r="AX48" s="21">
        <f t="shared" si="24"/>
        <v>1663</v>
      </c>
      <c r="AY48" s="21">
        <f t="shared" si="24"/>
        <v>2084</v>
      </c>
      <c r="AZ48" s="21">
        <f t="shared" si="24"/>
        <v>438</v>
      </c>
      <c r="BA48" s="21">
        <f t="shared" si="24"/>
        <v>179</v>
      </c>
      <c r="BB48" s="21">
        <f t="shared" si="24"/>
        <v>2519</v>
      </c>
      <c r="BC48" s="21">
        <f t="shared" si="24"/>
        <v>918</v>
      </c>
      <c r="BD48" s="21">
        <f t="shared" si="24"/>
        <v>590</v>
      </c>
      <c r="BE48" s="21">
        <f t="shared" si="24"/>
        <v>1717</v>
      </c>
      <c r="BF48" s="18" t="str">
        <f t="shared" si="25"/>
        <v>Providence , RI</v>
      </c>
      <c r="BI48" s="67">
        <f t="shared" si="9"/>
        <v>38</v>
      </c>
      <c r="BJ48" s="68">
        <f t="shared" si="26"/>
        <v>-71.42</v>
      </c>
      <c r="BK48" s="69">
        <f t="shared" si="27"/>
        <v>41.822</v>
      </c>
      <c r="BL48" s="70" t="str">
        <f t="shared" si="28"/>
        <v>RI</v>
      </c>
    </row>
    <row r="49" spans="1:64" ht="12.75" hidden="1">
      <c r="A49" s="4" t="s">
        <v>40</v>
      </c>
      <c r="B49" s="5" t="s">
        <v>89</v>
      </c>
      <c r="C49" s="4">
        <v>25</v>
      </c>
      <c r="D49" s="4">
        <v>80.886</v>
      </c>
      <c r="E49" s="4">
        <v>34.039</v>
      </c>
      <c r="F49" s="19">
        <v>3486703</v>
      </c>
      <c r="G49" s="19">
        <v>98052</v>
      </c>
      <c r="H49" s="20">
        <v>72600</v>
      </c>
      <c r="I49" s="21">
        <f t="shared" si="20"/>
        <v>333</v>
      </c>
      <c r="J49" s="21">
        <f t="shared" si="20"/>
        <v>655</v>
      </c>
      <c r="K49" s="21">
        <f t="shared" si="20"/>
        <v>1784</v>
      </c>
      <c r="L49" s="21">
        <f t="shared" si="20"/>
        <v>2263</v>
      </c>
      <c r="M49" s="21">
        <f t="shared" si="20"/>
        <v>1378</v>
      </c>
      <c r="N49" s="21">
        <f t="shared" si="20"/>
        <v>696</v>
      </c>
      <c r="O49" s="21">
        <f t="shared" si="20"/>
        <v>399</v>
      </c>
      <c r="P49" s="21">
        <f t="shared" si="20"/>
        <v>462</v>
      </c>
      <c r="Q49" s="21">
        <f t="shared" si="20"/>
        <v>317</v>
      </c>
      <c r="R49" s="21">
        <f t="shared" si="20"/>
        <v>204</v>
      </c>
      <c r="S49" s="21">
        <f t="shared" si="21"/>
        <v>867</v>
      </c>
      <c r="T49" s="21">
        <f t="shared" si="21"/>
        <v>1996</v>
      </c>
      <c r="U49" s="21">
        <f t="shared" si="21"/>
        <v>625</v>
      </c>
      <c r="V49" s="21">
        <f t="shared" si="21"/>
        <v>491</v>
      </c>
      <c r="W49" s="21">
        <f t="shared" si="21"/>
        <v>890</v>
      </c>
      <c r="X49" s="21">
        <f t="shared" si="21"/>
        <v>363</v>
      </c>
      <c r="Y49" s="21">
        <f t="shared" si="21"/>
        <v>647</v>
      </c>
      <c r="Z49" s="21">
        <f t="shared" si="21"/>
        <v>784</v>
      </c>
      <c r="AA49" s="21">
        <f t="shared" si="21"/>
        <v>419</v>
      </c>
      <c r="AB49" s="21">
        <f t="shared" si="21"/>
        <v>927</v>
      </c>
      <c r="AC49" s="21">
        <f t="shared" si="22"/>
        <v>631</v>
      </c>
      <c r="AD49" s="21">
        <f t="shared" si="22"/>
        <v>994</v>
      </c>
      <c r="AE49" s="21">
        <f t="shared" si="22"/>
        <v>702</v>
      </c>
      <c r="AF49" s="21">
        <f t="shared" si="22"/>
        <v>552</v>
      </c>
      <c r="AG49" s="21">
        <f t="shared" si="22"/>
        <v>1839</v>
      </c>
      <c r="AH49" s="21">
        <f t="shared" si="22"/>
        <v>176</v>
      </c>
      <c r="AI49" s="21">
        <f t="shared" si="22"/>
        <v>1361</v>
      </c>
      <c r="AJ49" s="21">
        <f t="shared" si="22"/>
        <v>983</v>
      </c>
      <c r="AK49" s="21">
        <f t="shared" si="22"/>
        <v>809</v>
      </c>
      <c r="AL49" s="21">
        <f t="shared" si="22"/>
        <v>544</v>
      </c>
      <c r="AM49" s="21">
        <f t="shared" si="23"/>
        <v>1422</v>
      </c>
      <c r="AN49" s="21">
        <f t="shared" si="23"/>
        <v>2168</v>
      </c>
      <c r="AO49" s="21">
        <f t="shared" si="23"/>
        <v>708</v>
      </c>
      <c r="AP49" s="21">
        <f t="shared" si="23"/>
        <v>427</v>
      </c>
      <c r="AQ49" s="21">
        <f t="shared" si="23"/>
        <v>948</v>
      </c>
      <c r="AR49" s="21">
        <f t="shared" si="23"/>
        <v>2340</v>
      </c>
      <c r="AS49" s="21">
        <f t="shared" si="23"/>
        <v>484</v>
      </c>
      <c r="AT49" s="21">
        <f t="shared" si="23"/>
        <v>744</v>
      </c>
      <c r="AU49" s="21">
        <f t="shared" si="23"/>
        <v>0</v>
      </c>
      <c r="AV49" s="21">
        <f t="shared" si="23"/>
        <v>1257</v>
      </c>
      <c r="AW49" s="21">
        <f t="shared" si="24"/>
        <v>364</v>
      </c>
      <c r="AX49" s="21">
        <f t="shared" si="24"/>
        <v>1018</v>
      </c>
      <c r="AY49" s="21">
        <f t="shared" si="24"/>
        <v>1756</v>
      </c>
      <c r="AZ49" s="21">
        <f t="shared" si="24"/>
        <v>308</v>
      </c>
      <c r="BA49" s="21">
        <f t="shared" si="24"/>
        <v>834</v>
      </c>
      <c r="BB49" s="21">
        <f t="shared" si="24"/>
        <v>2348</v>
      </c>
      <c r="BC49" s="21">
        <f t="shared" si="24"/>
        <v>775</v>
      </c>
      <c r="BD49" s="21">
        <f t="shared" si="24"/>
        <v>301</v>
      </c>
      <c r="BE49" s="21">
        <f t="shared" si="24"/>
        <v>1392</v>
      </c>
      <c r="BF49" s="18" t="str">
        <f t="shared" si="25"/>
        <v>Columbia , SC</v>
      </c>
      <c r="BI49" s="67">
        <f t="shared" si="9"/>
        <v>39</v>
      </c>
      <c r="BJ49" s="68">
        <f t="shared" si="26"/>
        <v>-80.886</v>
      </c>
      <c r="BK49" s="69">
        <f t="shared" si="27"/>
        <v>34.039</v>
      </c>
      <c r="BL49" s="70" t="str">
        <f t="shared" si="28"/>
        <v>SC</v>
      </c>
    </row>
    <row r="50" spans="1:64" ht="12.75" hidden="1">
      <c r="A50" s="4" t="s">
        <v>41</v>
      </c>
      <c r="B50" s="5" t="s">
        <v>90</v>
      </c>
      <c r="C50" s="4">
        <v>44</v>
      </c>
      <c r="D50" s="4">
        <v>100.322</v>
      </c>
      <c r="E50" s="4">
        <v>44.373</v>
      </c>
      <c r="F50" s="19">
        <v>696004</v>
      </c>
      <c r="G50" s="19">
        <v>12906</v>
      </c>
      <c r="H50" s="20">
        <v>59500</v>
      </c>
      <c r="I50" s="21">
        <f t="shared" si="20"/>
        <v>1123</v>
      </c>
      <c r="J50" s="21">
        <f t="shared" si="20"/>
        <v>790</v>
      </c>
      <c r="K50" s="21">
        <f t="shared" si="20"/>
        <v>977</v>
      </c>
      <c r="L50" s="21">
        <f t="shared" si="20"/>
        <v>1162</v>
      </c>
      <c r="M50" s="21">
        <f t="shared" si="20"/>
        <v>394</v>
      </c>
      <c r="N50" s="21">
        <f t="shared" si="20"/>
        <v>1400</v>
      </c>
      <c r="O50" s="21">
        <f t="shared" si="20"/>
        <v>1256</v>
      </c>
      <c r="P50" s="21">
        <f t="shared" si="20"/>
        <v>1322</v>
      </c>
      <c r="Q50" s="21">
        <f t="shared" si="20"/>
        <v>1299</v>
      </c>
      <c r="R50" s="21">
        <f t="shared" si="20"/>
        <v>1121</v>
      </c>
      <c r="S50" s="21">
        <f t="shared" si="21"/>
        <v>390</v>
      </c>
      <c r="T50" s="21">
        <f t="shared" si="21"/>
        <v>791</v>
      </c>
      <c r="U50" s="21">
        <f t="shared" si="21"/>
        <v>632</v>
      </c>
      <c r="V50" s="21">
        <f t="shared" si="21"/>
        <v>792</v>
      </c>
      <c r="W50" s="21">
        <f t="shared" si="21"/>
        <v>439</v>
      </c>
      <c r="X50" s="21">
        <f t="shared" si="21"/>
        <v>907</v>
      </c>
      <c r="Y50" s="21">
        <f t="shared" si="21"/>
        <v>1085</v>
      </c>
      <c r="Z50" s="21">
        <f t="shared" si="21"/>
        <v>1471</v>
      </c>
      <c r="AA50" s="21">
        <f t="shared" si="21"/>
        <v>1280</v>
      </c>
      <c r="AB50" s="21">
        <f t="shared" si="21"/>
        <v>1503</v>
      </c>
      <c r="AC50" s="21">
        <f t="shared" si="22"/>
        <v>797</v>
      </c>
      <c r="AD50" s="21">
        <f t="shared" si="22"/>
        <v>357</v>
      </c>
      <c r="AE50" s="21">
        <f t="shared" si="22"/>
        <v>581</v>
      </c>
      <c r="AF50" s="21">
        <f t="shared" si="22"/>
        <v>995</v>
      </c>
      <c r="AG50" s="21">
        <f t="shared" si="22"/>
        <v>587</v>
      </c>
      <c r="AH50" s="21">
        <f t="shared" si="22"/>
        <v>1283</v>
      </c>
      <c r="AI50" s="21">
        <f t="shared" si="22"/>
        <v>169</v>
      </c>
      <c r="AJ50" s="21">
        <f t="shared" si="22"/>
        <v>307</v>
      </c>
      <c r="AK50" s="21">
        <f t="shared" si="22"/>
        <v>1429</v>
      </c>
      <c r="AL50" s="21">
        <f t="shared" si="22"/>
        <v>1332</v>
      </c>
      <c r="AM50" s="21">
        <f t="shared" si="23"/>
        <v>670</v>
      </c>
      <c r="AN50" s="21">
        <f t="shared" si="23"/>
        <v>1061</v>
      </c>
      <c r="AO50" s="21">
        <f t="shared" si="23"/>
        <v>1328</v>
      </c>
      <c r="AP50" s="21">
        <f t="shared" si="23"/>
        <v>936</v>
      </c>
      <c r="AQ50" s="21">
        <f t="shared" si="23"/>
        <v>633</v>
      </c>
      <c r="AR50" s="21">
        <f t="shared" si="23"/>
        <v>1113</v>
      </c>
      <c r="AS50" s="21">
        <f t="shared" si="23"/>
        <v>1226</v>
      </c>
      <c r="AT50" s="21">
        <f t="shared" si="23"/>
        <v>1461</v>
      </c>
      <c r="AU50" s="21">
        <f t="shared" si="23"/>
        <v>1257</v>
      </c>
      <c r="AV50" s="21">
        <f t="shared" si="23"/>
        <v>0</v>
      </c>
      <c r="AW50" s="21">
        <f t="shared" si="24"/>
        <v>909</v>
      </c>
      <c r="AX50" s="21">
        <f t="shared" si="24"/>
        <v>982</v>
      </c>
      <c r="AY50" s="21">
        <f t="shared" si="24"/>
        <v>640</v>
      </c>
      <c r="AZ50" s="21">
        <f t="shared" si="24"/>
        <v>1277</v>
      </c>
      <c r="BA50" s="21">
        <f t="shared" si="24"/>
        <v>1365</v>
      </c>
      <c r="BB50" s="21">
        <f t="shared" si="24"/>
        <v>1101</v>
      </c>
      <c r="BC50" s="21">
        <f t="shared" si="24"/>
        <v>553</v>
      </c>
      <c r="BD50" s="21">
        <f t="shared" si="24"/>
        <v>1052</v>
      </c>
      <c r="BE50" s="21">
        <f t="shared" si="24"/>
        <v>318</v>
      </c>
      <c r="BF50" s="18" t="str">
        <f t="shared" si="25"/>
        <v>Pierre , SD</v>
      </c>
      <c r="BI50" s="67">
        <f t="shared" si="9"/>
        <v>40</v>
      </c>
      <c r="BJ50" s="68">
        <f t="shared" si="26"/>
        <v>-100.322</v>
      </c>
      <c r="BK50" s="69">
        <f t="shared" si="27"/>
        <v>44.373</v>
      </c>
      <c r="BL50" s="70" t="str">
        <f t="shared" si="28"/>
        <v>SD</v>
      </c>
    </row>
    <row r="51" spans="1:64" ht="12.75" hidden="1">
      <c r="A51" s="4" t="s">
        <v>42</v>
      </c>
      <c r="B51" s="5" t="s">
        <v>91</v>
      </c>
      <c r="C51" s="4">
        <v>17</v>
      </c>
      <c r="D51" s="4">
        <v>86.785</v>
      </c>
      <c r="E51" s="4">
        <v>36.172</v>
      </c>
      <c r="F51" s="19">
        <v>4877185</v>
      </c>
      <c r="G51" s="19">
        <v>488374</v>
      </c>
      <c r="H51" s="20">
        <v>74400</v>
      </c>
      <c r="I51" s="21">
        <f aca="true" t="shared" si="29" ref="I51:R59">IF(I$8=$C51,0,ROUND(RADIUS*(ACOS(COS(CONST*$E51)*COS(CONST*I$10)*COS(CONST*($D51-I$9))+SIN(CONST*$E51)*SIN(CONST*I$10))),0))</f>
        <v>265</v>
      </c>
      <c r="J51" s="21">
        <f t="shared" si="29"/>
        <v>329</v>
      </c>
      <c r="K51" s="21">
        <f t="shared" si="29"/>
        <v>1441</v>
      </c>
      <c r="L51" s="21">
        <f t="shared" si="29"/>
        <v>1900</v>
      </c>
      <c r="M51" s="21">
        <f t="shared" si="29"/>
        <v>1014</v>
      </c>
      <c r="N51" s="21">
        <f t="shared" si="29"/>
        <v>849</v>
      </c>
      <c r="O51" s="21">
        <f t="shared" si="29"/>
        <v>567</v>
      </c>
      <c r="P51" s="21">
        <f t="shared" si="29"/>
        <v>649</v>
      </c>
      <c r="Q51" s="21">
        <f t="shared" si="29"/>
        <v>420</v>
      </c>
      <c r="R51" s="21">
        <f t="shared" si="29"/>
        <v>214</v>
      </c>
      <c r="S51" s="21">
        <f aca="true" t="shared" si="30" ref="S51:AB59">IF(S$8=$C51,0,ROUND(RADIUS*(ACOS(COS(CONST*$E51)*COS(CONST*S$10)*COS(CONST*($D51-S$9))+SIN(CONST*$E51)*SIN(CONST*S$10))),0))</f>
        <v>524</v>
      </c>
      <c r="T51" s="21">
        <f t="shared" si="30"/>
        <v>1633</v>
      </c>
      <c r="U51" s="21">
        <f t="shared" si="30"/>
        <v>294</v>
      </c>
      <c r="V51" s="21">
        <f t="shared" si="30"/>
        <v>251</v>
      </c>
      <c r="W51" s="21">
        <f t="shared" si="30"/>
        <v>526</v>
      </c>
      <c r="X51" s="21">
        <f t="shared" si="30"/>
        <v>175</v>
      </c>
      <c r="Y51" s="21">
        <f t="shared" si="30"/>
        <v>468</v>
      </c>
      <c r="Z51" s="21">
        <f t="shared" si="30"/>
        <v>943</v>
      </c>
      <c r="AA51" s="21">
        <f t="shared" si="30"/>
        <v>595</v>
      </c>
      <c r="AB51" s="21">
        <f t="shared" si="30"/>
        <v>1058</v>
      </c>
      <c r="AC51" s="21">
        <f aca="true" t="shared" si="31" ref="AC51:AL59">IF(AC$8=$C51,0,ROUND(RADIUS*(ACOS(COS(CONST*$E51)*COS(CONST*AC$10)*COS(CONST*($D51-AC$9))+SIN(CONST*$E51)*SIN(CONST*AC$10))),0))</f>
        <v>467</v>
      </c>
      <c r="AD51" s="21">
        <f t="shared" si="31"/>
        <v>691</v>
      </c>
      <c r="AE51" s="21">
        <f t="shared" si="31"/>
        <v>340</v>
      </c>
      <c r="AF51" s="21">
        <f t="shared" si="31"/>
        <v>330</v>
      </c>
      <c r="AG51" s="21">
        <f t="shared" si="31"/>
        <v>1484</v>
      </c>
      <c r="AH51" s="21">
        <f t="shared" si="31"/>
        <v>455</v>
      </c>
      <c r="AI51" s="21">
        <f t="shared" si="31"/>
        <v>1028</v>
      </c>
      <c r="AJ51" s="21">
        <f t="shared" si="31"/>
        <v>624</v>
      </c>
      <c r="AK51" s="21">
        <f t="shared" si="31"/>
        <v>943</v>
      </c>
      <c r="AL51" s="21">
        <f t="shared" si="31"/>
        <v>709</v>
      </c>
      <c r="AM51" s="21">
        <f aca="true" t="shared" si="32" ref="AM51:AV59">IF(AM$8=$C51,0,ROUND(RADIUS*(ACOS(COS(CONST*$E51)*COS(CONST*AM$10)*COS(CONST*($D51-AM$9))+SIN(CONST*$E51)*SIN(CONST*AM$10))),0))</f>
        <v>1071</v>
      </c>
      <c r="AN51" s="21">
        <f t="shared" si="32"/>
        <v>1805</v>
      </c>
      <c r="AO51" s="21">
        <f t="shared" si="32"/>
        <v>824</v>
      </c>
      <c r="AP51" s="21">
        <f t="shared" si="32"/>
        <v>335</v>
      </c>
      <c r="AQ51" s="21">
        <f t="shared" si="32"/>
        <v>603</v>
      </c>
      <c r="AR51" s="21">
        <f t="shared" si="32"/>
        <v>1978</v>
      </c>
      <c r="AS51" s="21">
        <f t="shared" si="32"/>
        <v>607</v>
      </c>
      <c r="AT51" s="21">
        <f t="shared" si="32"/>
        <v>911</v>
      </c>
      <c r="AU51" s="21">
        <f t="shared" si="32"/>
        <v>364</v>
      </c>
      <c r="AV51" s="21">
        <f t="shared" si="32"/>
        <v>909</v>
      </c>
      <c r="AW51" s="21">
        <f aca="true" t="shared" si="33" ref="AW51:BE59">IF(AW$8=$C51,0,ROUND(RADIUS*(ACOS(COS(CONST*$E51)*COS(CONST*AW$10)*COS(CONST*($D51-AW$9))+SIN(CONST*$E51)*SIN(CONST*AW$10))),0))</f>
        <v>0</v>
      </c>
      <c r="AX51" s="21">
        <f t="shared" si="33"/>
        <v>752</v>
      </c>
      <c r="AY51" s="21">
        <f t="shared" si="33"/>
        <v>1392</v>
      </c>
      <c r="AZ51" s="21">
        <f t="shared" si="33"/>
        <v>523</v>
      </c>
      <c r="BA51" s="21">
        <f t="shared" si="33"/>
        <v>933</v>
      </c>
      <c r="BB51" s="21">
        <f t="shared" si="33"/>
        <v>1989</v>
      </c>
      <c r="BC51" s="21">
        <f t="shared" si="33"/>
        <v>497</v>
      </c>
      <c r="BD51" s="21">
        <f t="shared" si="33"/>
        <v>321</v>
      </c>
      <c r="BE51" s="21">
        <f t="shared" si="33"/>
        <v>1028</v>
      </c>
      <c r="BF51" s="18" t="str">
        <f t="shared" si="25"/>
        <v>Nashville-Davidson, TN</v>
      </c>
      <c r="BI51" s="67">
        <f t="shared" si="9"/>
        <v>41</v>
      </c>
      <c r="BJ51" s="68">
        <f t="shared" si="26"/>
        <v>-86.785</v>
      </c>
      <c r="BK51" s="69">
        <f t="shared" si="27"/>
        <v>36.172</v>
      </c>
      <c r="BL51" s="70" t="str">
        <f t="shared" si="28"/>
        <v>TN</v>
      </c>
    </row>
    <row r="52" spans="1:64" ht="12.75" hidden="1">
      <c r="A52" s="4" t="s">
        <v>43</v>
      </c>
      <c r="B52" s="5" t="s">
        <v>92</v>
      </c>
      <c r="C52" s="4">
        <v>3</v>
      </c>
      <c r="D52" s="4">
        <v>97.751</v>
      </c>
      <c r="E52" s="4">
        <v>30.306</v>
      </c>
      <c r="F52" s="19">
        <v>16986510</v>
      </c>
      <c r="G52" s="19">
        <v>465622</v>
      </c>
      <c r="H52" s="20">
        <v>72600</v>
      </c>
      <c r="I52" s="21">
        <f t="shared" si="29"/>
        <v>691</v>
      </c>
      <c r="J52" s="21">
        <f t="shared" si="29"/>
        <v>438</v>
      </c>
      <c r="K52" s="21">
        <f t="shared" si="29"/>
        <v>868</v>
      </c>
      <c r="L52" s="21">
        <f t="shared" si="29"/>
        <v>1462</v>
      </c>
      <c r="M52" s="21">
        <f t="shared" si="29"/>
        <v>767</v>
      </c>
      <c r="N52" s="21">
        <f t="shared" si="29"/>
        <v>1600</v>
      </c>
      <c r="O52" s="21">
        <f t="shared" si="29"/>
        <v>1316</v>
      </c>
      <c r="P52" s="21">
        <f t="shared" si="29"/>
        <v>1398</v>
      </c>
      <c r="Q52" s="21">
        <f t="shared" si="29"/>
        <v>803</v>
      </c>
      <c r="R52" s="21">
        <f t="shared" si="29"/>
        <v>816</v>
      </c>
      <c r="S52" s="21">
        <f t="shared" si="30"/>
        <v>812</v>
      </c>
      <c r="T52" s="21">
        <f t="shared" si="30"/>
        <v>1367</v>
      </c>
      <c r="U52" s="21">
        <f t="shared" si="30"/>
        <v>799</v>
      </c>
      <c r="V52" s="21">
        <f t="shared" si="30"/>
        <v>925</v>
      </c>
      <c r="W52" s="21">
        <f t="shared" si="30"/>
        <v>615</v>
      </c>
      <c r="X52" s="21">
        <f t="shared" si="30"/>
        <v>914</v>
      </c>
      <c r="Y52" s="21">
        <f t="shared" si="30"/>
        <v>395</v>
      </c>
      <c r="Z52" s="21">
        <f t="shared" si="30"/>
        <v>1694</v>
      </c>
      <c r="AA52" s="21">
        <f t="shared" si="30"/>
        <v>1344</v>
      </c>
      <c r="AB52" s="21">
        <f t="shared" si="30"/>
        <v>1806</v>
      </c>
      <c r="AC52" s="21">
        <f t="shared" si="31"/>
        <v>1125</v>
      </c>
      <c r="AD52" s="21">
        <f t="shared" si="31"/>
        <v>1043</v>
      </c>
      <c r="AE52" s="21">
        <f t="shared" si="31"/>
        <v>653</v>
      </c>
      <c r="AF52" s="21">
        <f t="shared" si="31"/>
        <v>466</v>
      </c>
      <c r="AG52" s="21">
        <f t="shared" si="31"/>
        <v>1360</v>
      </c>
      <c r="AH52" s="21">
        <f t="shared" si="31"/>
        <v>1167</v>
      </c>
      <c r="AI52" s="21">
        <f t="shared" si="31"/>
        <v>1151</v>
      </c>
      <c r="AJ52" s="21">
        <f t="shared" si="31"/>
        <v>729</v>
      </c>
      <c r="AK52" s="21">
        <f t="shared" si="31"/>
        <v>1692</v>
      </c>
      <c r="AL52" s="21">
        <f t="shared" si="31"/>
        <v>1461</v>
      </c>
      <c r="AM52" s="21">
        <f t="shared" si="32"/>
        <v>603</v>
      </c>
      <c r="AN52" s="21">
        <f t="shared" si="32"/>
        <v>1385</v>
      </c>
      <c r="AO52" s="21">
        <f t="shared" si="32"/>
        <v>1572</v>
      </c>
      <c r="AP52" s="21">
        <f t="shared" si="32"/>
        <v>1067</v>
      </c>
      <c r="AQ52" s="21">
        <f t="shared" si="32"/>
        <v>357</v>
      </c>
      <c r="AR52" s="21">
        <f t="shared" si="32"/>
        <v>1701</v>
      </c>
      <c r="AS52" s="21">
        <f t="shared" si="32"/>
        <v>1359</v>
      </c>
      <c r="AT52" s="21">
        <f t="shared" si="32"/>
        <v>1663</v>
      </c>
      <c r="AU52" s="21">
        <f t="shared" si="32"/>
        <v>1018</v>
      </c>
      <c r="AV52" s="21">
        <f t="shared" si="32"/>
        <v>982</v>
      </c>
      <c r="AW52" s="21">
        <f t="shared" si="33"/>
        <v>752</v>
      </c>
      <c r="AX52" s="21">
        <f t="shared" si="33"/>
        <v>0</v>
      </c>
      <c r="AY52" s="21">
        <f t="shared" si="33"/>
        <v>1074</v>
      </c>
      <c r="AZ52" s="21">
        <f t="shared" si="33"/>
        <v>1262</v>
      </c>
      <c r="BA52" s="21">
        <f t="shared" si="33"/>
        <v>1676</v>
      </c>
      <c r="BB52" s="21">
        <f t="shared" si="33"/>
        <v>1768</v>
      </c>
      <c r="BC52" s="21">
        <f t="shared" si="33"/>
        <v>996</v>
      </c>
      <c r="BD52" s="21">
        <f t="shared" si="33"/>
        <v>1072</v>
      </c>
      <c r="BE52" s="21">
        <f t="shared" si="33"/>
        <v>846</v>
      </c>
      <c r="BF52" s="18" t="str">
        <f t="shared" si="25"/>
        <v>Austin , TX</v>
      </c>
      <c r="BI52" s="67">
        <f t="shared" si="9"/>
        <v>42</v>
      </c>
      <c r="BJ52" s="68">
        <f t="shared" si="26"/>
        <v>-97.751</v>
      </c>
      <c r="BK52" s="69">
        <f t="shared" si="27"/>
        <v>30.306</v>
      </c>
      <c r="BL52" s="70" t="str">
        <f t="shared" si="28"/>
        <v>TX</v>
      </c>
    </row>
    <row r="53" spans="1:64" ht="12.75" hidden="1">
      <c r="A53" s="4" t="s">
        <v>44</v>
      </c>
      <c r="B53" s="5" t="s">
        <v>93</v>
      </c>
      <c r="C53" s="4">
        <v>35</v>
      </c>
      <c r="D53" s="4">
        <v>111.93</v>
      </c>
      <c r="E53" s="4">
        <v>40.777</v>
      </c>
      <c r="F53" s="19">
        <v>1722850</v>
      </c>
      <c r="G53" s="19">
        <v>159936</v>
      </c>
      <c r="H53" s="20">
        <v>67200</v>
      </c>
      <c r="I53" s="21">
        <f t="shared" si="29"/>
        <v>1531</v>
      </c>
      <c r="J53" s="21">
        <f t="shared" si="29"/>
        <v>1145</v>
      </c>
      <c r="K53" s="21">
        <f t="shared" si="29"/>
        <v>500</v>
      </c>
      <c r="L53" s="21">
        <f t="shared" si="29"/>
        <v>529</v>
      </c>
      <c r="M53" s="21">
        <f t="shared" si="29"/>
        <v>378</v>
      </c>
      <c r="N53" s="21">
        <f t="shared" si="29"/>
        <v>2021</v>
      </c>
      <c r="O53" s="21">
        <f t="shared" si="29"/>
        <v>1845</v>
      </c>
      <c r="P53" s="21">
        <f t="shared" si="29"/>
        <v>1918</v>
      </c>
      <c r="Q53" s="21">
        <f t="shared" si="29"/>
        <v>1699</v>
      </c>
      <c r="R53" s="21">
        <f t="shared" si="29"/>
        <v>1581</v>
      </c>
      <c r="S53" s="21">
        <f t="shared" si="30"/>
        <v>952</v>
      </c>
      <c r="T53" s="21">
        <f t="shared" si="30"/>
        <v>294</v>
      </c>
      <c r="U53" s="21">
        <f t="shared" si="30"/>
        <v>1174</v>
      </c>
      <c r="V53" s="21">
        <f t="shared" si="30"/>
        <v>1356</v>
      </c>
      <c r="W53" s="21">
        <f t="shared" si="30"/>
        <v>868</v>
      </c>
      <c r="X53" s="21">
        <f t="shared" si="30"/>
        <v>1449</v>
      </c>
      <c r="Y53" s="21">
        <f t="shared" si="30"/>
        <v>1364</v>
      </c>
      <c r="Z53" s="21">
        <f t="shared" si="30"/>
        <v>2098</v>
      </c>
      <c r="AA53" s="21">
        <f t="shared" si="30"/>
        <v>1870</v>
      </c>
      <c r="AB53" s="21">
        <f t="shared" si="30"/>
        <v>2138</v>
      </c>
      <c r="AC53" s="21">
        <f t="shared" si="31"/>
        <v>1411</v>
      </c>
      <c r="AD53" s="21">
        <f t="shared" si="31"/>
        <v>993</v>
      </c>
      <c r="AE53" s="21">
        <f t="shared" si="31"/>
        <v>1059</v>
      </c>
      <c r="AF53" s="21">
        <f t="shared" si="31"/>
        <v>1335</v>
      </c>
      <c r="AG53" s="21">
        <f t="shared" si="31"/>
        <v>402</v>
      </c>
      <c r="AH53" s="21">
        <f t="shared" si="31"/>
        <v>1825</v>
      </c>
      <c r="AI53" s="21">
        <f t="shared" si="31"/>
        <v>694</v>
      </c>
      <c r="AJ53" s="21">
        <f t="shared" si="31"/>
        <v>796</v>
      </c>
      <c r="AK53" s="21">
        <f t="shared" si="31"/>
        <v>2060</v>
      </c>
      <c r="AL53" s="21">
        <f t="shared" si="31"/>
        <v>1938</v>
      </c>
      <c r="AM53" s="21">
        <f t="shared" si="32"/>
        <v>479</v>
      </c>
      <c r="AN53" s="21">
        <f t="shared" si="32"/>
        <v>429</v>
      </c>
      <c r="AO53" s="21">
        <f t="shared" si="32"/>
        <v>1954</v>
      </c>
      <c r="AP53" s="21">
        <f t="shared" si="32"/>
        <v>1517</v>
      </c>
      <c r="AQ53" s="21">
        <f t="shared" si="32"/>
        <v>864</v>
      </c>
      <c r="AR53" s="21">
        <f t="shared" si="32"/>
        <v>630</v>
      </c>
      <c r="AS53" s="21">
        <f t="shared" si="32"/>
        <v>1829</v>
      </c>
      <c r="AT53" s="21">
        <f t="shared" si="32"/>
        <v>2084</v>
      </c>
      <c r="AU53" s="21">
        <f t="shared" si="32"/>
        <v>1756</v>
      </c>
      <c r="AV53" s="21">
        <f t="shared" si="32"/>
        <v>640</v>
      </c>
      <c r="AW53" s="21">
        <f t="shared" si="33"/>
        <v>1392</v>
      </c>
      <c r="AX53" s="21">
        <f t="shared" si="33"/>
        <v>1074</v>
      </c>
      <c r="AY53" s="21">
        <f t="shared" si="33"/>
        <v>0</v>
      </c>
      <c r="AZ53" s="21">
        <f t="shared" si="33"/>
        <v>1848</v>
      </c>
      <c r="BA53" s="21">
        <f t="shared" si="33"/>
        <v>1999</v>
      </c>
      <c r="BB53" s="21">
        <f t="shared" si="33"/>
        <v>696</v>
      </c>
      <c r="BC53" s="21">
        <f t="shared" si="33"/>
        <v>1166</v>
      </c>
      <c r="BD53" s="21">
        <f t="shared" si="33"/>
        <v>1615</v>
      </c>
      <c r="BE53" s="21">
        <f t="shared" si="33"/>
        <v>373</v>
      </c>
      <c r="BF53" s="18" t="str">
        <f t="shared" si="25"/>
        <v>Salt Lake City , UT</v>
      </c>
      <c r="BI53" s="67">
        <f t="shared" si="9"/>
        <v>43</v>
      </c>
      <c r="BJ53" s="68">
        <f t="shared" si="26"/>
        <v>-111.93</v>
      </c>
      <c r="BK53" s="69">
        <f t="shared" si="27"/>
        <v>40.777</v>
      </c>
      <c r="BL53" s="70" t="str">
        <f t="shared" si="28"/>
        <v>UT</v>
      </c>
    </row>
    <row r="54" spans="1:64" ht="12.75" hidden="1">
      <c r="A54" s="4" t="s">
        <v>45</v>
      </c>
      <c r="B54" s="5" t="s">
        <v>94</v>
      </c>
      <c r="C54" s="4">
        <v>12</v>
      </c>
      <c r="D54" s="4">
        <v>77.475</v>
      </c>
      <c r="E54" s="4">
        <v>37.531</v>
      </c>
      <c r="F54" s="19">
        <v>6187358</v>
      </c>
      <c r="G54" s="19">
        <v>203056</v>
      </c>
      <c r="H54" s="20">
        <v>66600</v>
      </c>
      <c r="I54" s="21">
        <f t="shared" si="29"/>
        <v>613</v>
      </c>
      <c r="J54" s="21">
        <f t="shared" si="29"/>
        <v>852</v>
      </c>
      <c r="K54" s="21">
        <f t="shared" si="29"/>
        <v>1954</v>
      </c>
      <c r="L54" s="21">
        <f t="shared" si="29"/>
        <v>2372</v>
      </c>
      <c r="M54" s="21">
        <f t="shared" si="29"/>
        <v>1481</v>
      </c>
      <c r="N54" s="21">
        <f t="shared" si="29"/>
        <v>388</v>
      </c>
      <c r="O54" s="21">
        <f t="shared" si="29"/>
        <v>98</v>
      </c>
      <c r="P54" s="21">
        <f t="shared" si="29"/>
        <v>155</v>
      </c>
      <c r="Q54" s="21">
        <f t="shared" si="29"/>
        <v>625</v>
      </c>
      <c r="R54" s="21">
        <f t="shared" si="29"/>
        <v>469</v>
      </c>
      <c r="S54" s="21">
        <f t="shared" si="30"/>
        <v>903</v>
      </c>
      <c r="T54" s="21">
        <f t="shared" si="30"/>
        <v>2057</v>
      </c>
      <c r="U54" s="21">
        <f t="shared" si="30"/>
        <v>674</v>
      </c>
      <c r="V54" s="21">
        <f t="shared" si="30"/>
        <v>493</v>
      </c>
      <c r="W54" s="21">
        <f t="shared" si="30"/>
        <v>992</v>
      </c>
      <c r="X54" s="21">
        <f t="shared" si="30"/>
        <v>406</v>
      </c>
      <c r="Y54" s="21">
        <f t="shared" si="30"/>
        <v>921</v>
      </c>
      <c r="Z54" s="21">
        <f t="shared" si="30"/>
        <v>476</v>
      </c>
      <c r="AA54" s="21">
        <f t="shared" si="30"/>
        <v>113</v>
      </c>
      <c r="AB54" s="21">
        <f t="shared" si="30"/>
        <v>619</v>
      </c>
      <c r="AC54" s="21">
        <f t="shared" si="31"/>
        <v>517</v>
      </c>
      <c r="AD54" s="21">
        <f t="shared" si="31"/>
        <v>958</v>
      </c>
      <c r="AE54" s="21">
        <f t="shared" si="31"/>
        <v>803</v>
      </c>
      <c r="AF54" s="21">
        <f t="shared" si="31"/>
        <v>805</v>
      </c>
      <c r="AG54" s="21">
        <f t="shared" si="31"/>
        <v>1862</v>
      </c>
      <c r="AH54" s="21">
        <f t="shared" si="31"/>
        <v>135</v>
      </c>
      <c r="AI54" s="21">
        <f t="shared" si="31"/>
        <v>1347</v>
      </c>
      <c r="AJ54" s="21">
        <f t="shared" si="31"/>
        <v>1052</v>
      </c>
      <c r="AK54" s="21">
        <f t="shared" si="31"/>
        <v>502</v>
      </c>
      <c r="AL54" s="21">
        <f t="shared" si="31"/>
        <v>236</v>
      </c>
      <c r="AM54" s="21">
        <f t="shared" si="32"/>
        <v>1579</v>
      </c>
      <c r="AN54" s="21">
        <f t="shared" si="32"/>
        <v>2273</v>
      </c>
      <c r="AO54" s="21">
        <f t="shared" si="32"/>
        <v>404</v>
      </c>
      <c r="AP54" s="21">
        <f t="shared" si="32"/>
        <v>342</v>
      </c>
      <c r="AQ54" s="21">
        <f t="shared" si="32"/>
        <v>1120</v>
      </c>
      <c r="AR54" s="21">
        <f t="shared" si="32"/>
        <v>2389</v>
      </c>
      <c r="AS54" s="21">
        <f t="shared" si="32"/>
        <v>192</v>
      </c>
      <c r="AT54" s="21">
        <f t="shared" si="32"/>
        <v>438</v>
      </c>
      <c r="AU54" s="21">
        <f t="shared" si="32"/>
        <v>308</v>
      </c>
      <c r="AV54" s="21">
        <f t="shared" si="32"/>
        <v>1277</v>
      </c>
      <c r="AW54" s="21">
        <f t="shared" si="33"/>
        <v>523</v>
      </c>
      <c r="AX54" s="21">
        <f t="shared" si="33"/>
        <v>1262</v>
      </c>
      <c r="AY54" s="21">
        <f t="shared" si="33"/>
        <v>1848</v>
      </c>
      <c r="AZ54" s="21">
        <f t="shared" si="33"/>
        <v>0</v>
      </c>
      <c r="BA54" s="21">
        <f t="shared" si="33"/>
        <v>531</v>
      </c>
      <c r="BB54" s="21">
        <f t="shared" si="33"/>
        <v>2377</v>
      </c>
      <c r="BC54" s="21">
        <f t="shared" si="33"/>
        <v>735</v>
      </c>
      <c r="BD54" s="21">
        <f t="shared" si="33"/>
        <v>233</v>
      </c>
      <c r="BE54" s="21">
        <f t="shared" si="33"/>
        <v>1475</v>
      </c>
      <c r="BF54" s="18" t="str">
        <f t="shared" si="25"/>
        <v>Richmond , VA</v>
      </c>
      <c r="BI54" s="67">
        <f t="shared" si="9"/>
        <v>44</v>
      </c>
      <c r="BJ54" s="68">
        <f t="shared" si="26"/>
        <v>-77.475</v>
      </c>
      <c r="BK54" s="69">
        <f t="shared" si="27"/>
        <v>37.531</v>
      </c>
      <c r="BL54" s="70" t="str">
        <f t="shared" si="28"/>
        <v>VA</v>
      </c>
    </row>
    <row r="55" spans="1:64" ht="12.75" hidden="1">
      <c r="A55" s="4" t="s">
        <v>46</v>
      </c>
      <c r="B55" s="5" t="s">
        <v>95</v>
      </c>
      <c r="C55" s="4">
        <v>48</v>
      </c>
      <c r="D55" s="4">
        <v>72.572</v>
      </c>
      <c r="E55" s="4">
        <v>44.266</v>
      </c>
      <c r="F55" s="19">
        <v>562758</v>
      </c>
      <c r="G55" s="19">
        <v>8247</v>
      </c>
      <c r="H55" s="20">
        <v>94100</v>
      </c>
      <c r="I55" s="21">
        <f t="shared" si="29"/>
        <v>1106</v>
      </c>
      <c r="J55" s="21">
        <f t="shared" si="29"/>
        <v>1239</v>
      </c>
      <c r="K55" s="21">
        <f t="shared" si="29"/>
        <v>2225</v>
      </c>
      <c r="L55" s="21">
        <f t="shared" si="29"/>
        <v>2526</v>
      </c>
      <c r="M55" s="21">
        <f t="shared" si="29"/>
        <v>1676</v>
      </c>
      <c r="N55" s="21">
        <f t="shared" si="29"/>
        <v>173</v>
      </c>
      <c r="O55" s="21">
        <f t="shared" si="29"/>
        <v>436</v>
      </c>
      <c r="P55" s="21">
        <f t="shared" si="29"/>
        <v>384</v>
      </c>
      <c r="Q55" s="21">
        <f t="shared" si="29"/>
        <v>1148</v>
      </c>
      <c r="R55" s="21">
        <f t="shared" si="29"/>
        <v>963</v>
      </c>
      <c r="S55" s="21">
        <f t="shared" si="30"/>
        <v>1078</v>
      </c>
      <c r="T55" s="21">
        <f t="shared" si="30"/>
        <v>2147</v>
      </c>
      <c r="U55" s="21">
        <f t="shared" si="30"/>
        <v>927</v>
      </c>
      <c r="V55" s="21">
        <f t="shared" si="30"/>
        <v>762</v>
      </c>
      <c r="W55" s="21">
        <f t="shared" si="30"/>
        <v>1242</v>
      </c>
      <c r="X55" s="21">
        <f t="shared" si="30"/>
        <v>763</v>
      </c>
      <c r="Y55" s="21">
        <f t="shared" si="30"/>
        <v>1390</v>
      </c>
      <c r="Z55" s="21">
        <f t="shared" si="30"/>
        <v>155</v>
      </c>
      <c r="AA55" s="21">
        <f t="shared" si="30"/>
        <v>418</v>
      </c>
      <c r="AB55" s="21">
        <f t="shared" si="30"/>
        <v>141</v>
      </c>
      <c r="AC55" s="21">
        <f t="shared" si="31"/>
        <v>610</v>
      </c>
      <c r="AD55" s="21">
        <f t="shared" si="31"/>
        <v>1008</v>
      </c>
      <c r="AE55" s="21">
        <f t="shared" si="31"/>
        <v>1087</v>
      </c>
      <c r="AF55" s="21">
        <f t="shared" si="31"/>
        <v>1258</v>
      </c>
      <c r="AG55" s="21">
        <f t="shared" si="31"/>
        <v>1900</v>
      </c>
      <c r="AH55" s="21">
        <f t="shared" si="31"/>
        <v>666</v>
      </c>
      <c r="AI55" s="21">
        <f t="shared" si="31"/>
        <v>1368</v>
      </c>
      <c r="AJ55" s="21">
        <f t="shared" si="31"/>
        <v>1246</v>
      </c>
      <c r="AK55" s="21">
        <f t="shared" si="31"/>
        <v>87</v>
      </c>
      <c r="AL55" s="21">
        <f t="shared" si="31"/>
        <v>301</v>
      </c>
      <c r="AM55" s="21">
        <f t="shared" si="32"/>
        <v>1850</v>
      </c>
      <c r="AN55" s="21">
        <f t="shared" si="32"/>
        <v>2425</v>
      </c>
      <c r="AO55" s="21">
        <f t="shared" si="32"/>
        <v>127</v>
      </c>
      <c r="AP55" s="21">
        <f t="shared" si="32"/>
        <v>609</v>
      </c>
      <c r="AQ55" s="21">
        <f t="shared" si="32"/>
        <v>1448</v>
      </c>
      <c r="AR55" s="21">
        <f t="shared" si="32"/>
        <v>2442</v>
      </c>
      <c r="AS55" s="21">
        <f t="shared" si="32"/>
        <v>353</v>
      </c>
      <c r="AT55" s="21">
        <f t="shared" si="32"/>
        <v>179</v>
      </c>
      <c r="AU55" s="21">
        <f t="shared" si="32"/>
        <v>834</v>
      </c>
      <c r="AV55" s="21">
        <f t="shared" si="32"/>
        <v>1365</v>
      </c>
      <c r="AW55" s="21">
        <f t="shared" si="33"/>
        <v>933</v>
      </c>
      <c r="AX55" s="21">
        <f t="shared" si="33"/>
        <v>1676</v>
      </c>
      <c r="AY55" s="21">
        <f t="shared" si="33"/>
        <v>1999</v>
      </c>
      <c r="AZ55" s="21">
        <f t="shared" si="33"/>
        <v>531</v>
      </c>
      <c r="BA55" s="21">
        <f t="shared" si="33"/>
        <v>0</v>
      </c>
      <c r="BB55" s="21">
        <f t="shared" si="33"/>
        <v>2396</v>
      </c>
      <c r="BC55" s="21">
        <f t="shared" si="33"/>
        <v>843</v>
      </c>
      <c r="BD55" s="21">
        <f t="shared" si="33"/>
        <v>622</v>
      </c>
      <c r="BE55" s="21">
        <f t="shared" si="33"/>
        <v>1639</v>
      </c>
      <c r="BF55" s="18" t="str">
        <f t="shared" si="25"/>
        <v>Montpelier , VT</v>
      </c>
      <c r="BI55" s="67">
        <f t="shared" si="9"/>
        <v>45</v>
      </c>
      <c r="BJ55" s="68">
        <f t="shared" si="26"/>
        <v>-72.572</v>
      </c>
      <c r="BK55" s="69">
        <f t="shared" si="27"/>
        <v>44.266</v>
      </c>
      <c r="BL55" s="70" t="str">
        <f t="shared" si="28"/>
        <v>VT</v>
      </c>
    </row>
    <row r="56" spans="1:64" ht="12.75" hidden="1">
      <c r="A56" s="4" t="s">
        <v>47</v>
      </c>
      <c r="B56" s="5" t="s">
        <v>96</v>
      </c>
      <c r="C56" s="4">
        <v>18</v>
      </c>
      <c r="D56" s="4">
        <v>122.894</v>
      </c>
      <c r="E56" s="4">
        <v>47.042</v>
      </c>
      <c r="F56" s="19">
        <v>4866692</v>
      </c>
      <c r="G56" s="19">
        <v>33840</v>
      </c>
      <c r="H56" s="20">
        <v>77800</v>
      </c>
      <c r="I56" s="21">
        <f t="shared" si="29"/>
        <v>2168</v>
      </c>
      <c r="J56" s="21">
        <f t="shared" si="29"/>
        <v>1792</v>
      </c>
      <c r="K56" s="21">
        <f t="shared" si="29"/>
        <v>1091</v>
      </c>
      <c r="L56" s="21">
        <f t="shared" si="29"/>
        <v>590</v>
      </c>
      <c r="M56" s="21">
        <f t="shared" si="29"/>
        <v>1031</v>
      </c>
      <c r="N56" s="21">
        <f t="shared" si="29"/>
        <v>2462</v>
      </c>
      <c r="O56" s="21">
        <f t="shared" si="29"/>
        <v>2351</v>
      </c>
      <c r="P56" s="21">
        <f t="shared" si="29"/>
        <v>2413</v>
      </c>
      <c r="Q56" s="21">
        <f t="shared" si="29"/>
        <v>2343</v>
      </c>
      <c r="R56" s="21">
        <f t="shared" si="29"/>
        <v>2194</v>
      </c>
      <c r="S56" s="21">
        <f t="shared" si="30"/>
        <v>1486</v>
      </c>
      <c r="T56" s="21">
        <f t="shared" si="30"/>
        <v>401</v>
      </c>
      <c r="U56" s="21">
        <f t="shared" si="30"/>
        <v>1728</v>
      </c>
      <c r="V56" s="21">
        <f t="shared" si="30"/>
        <v>1893</v>
      </c>
      <c r="W56" s="21">
        <f t="shared" si="30"/>
        <v>1472</v>
      </c>
      <c r="X56" s="21">
        <f t="shared" si="30"/>
        <v>2006</v>
      </c>
      <c r="Y56" s="21">
        <f t="shared" si="30"/>
        <v>2038</v>
      </c>
      <c r="Z56" s="21">
        <f t="shared" si="30"/>
        <v>2522</v>
      </c>
      <c r="AA56" s="21">
        <f t="shared" si="30"/>
        <v>2373</v>
      </c>
      <c r="AB56" s="21">
        <f t="shared" si="30"/>
        <v>2523</v>
      </c>
      <c r="AC56" s="21">
        <f t="shared" si="31"/>
        <v>1882</v>
      </c>
      <c r="AD56" s="21">
        <f t="shared" si="31"/>
        <v>1429</v>
      </c>
      <c r="AE56" s="21">
        <f t="shared" si="31"/>
        <v>1650</v>
      </c>
      <c r="AF56" s="21">
        <f t="shared" si="31"/>
        <v>1993</v>
      </c>
      <c r="AG56" s="21">
        <f t="shared" si="31"/>
        <v>515</v>
      </c>
      <c r="AH56" s="21">
        <f t="shared" si="31"/>
        <v>2383</v>
      </c>
      <c r="AI56" s="21">
        <f t="shared" si="31"/>
        <v>1041</v>
      </c>
      <c r="AJ56" s="21">
        <f t="shared" si="31"/>
        <v>1366</v>
      </c>
      <c r="AK56" s="21">
        <f t="shared" si="31"/>
        <v>2471</v>
      </c>
      <c r="AL56" s="21">
        <f t="shared" si="31"/>
        <v>2413</v>
      </c>
      <c r="AM56" s="21">
        <f t="shared" si="32"/>
        <v>1174</v>
      </c>
      <c r="AN56" s="21">
        <f t="shared" si="32"/>
        <v>568</v>
      </c>
      <c r="AO56" s="21">
        <f t="shared" si="32"/>
        <v>2384</v>
      </c>
      <c r="AP56" s="21">
        <f t="shared" si="32"/>
        <v>2035</v>
      </c>
      <c r="AQ56" s="21">
        <f t="shared" si="32"/>
        <v>1532</v>
      </c>
      <c r="AR56" s="21">
        <f t="shared" si="32"/>
        <v>146</v>
      </c>
      <c r="AS56" s="21">
        <f t="shared" si="32"/>
        <v>2312</v>
      </c>
      <c r="AT56" s="21">
        <f t="shared" si="32"/>
        <v>2519</v>
      </c>
      <c r="AU56" s="21">
        <f t="shared" si="32"/>
        <v>2348</v>
      </c>
      <c r="AV56" s="21">
        <f t="shared" si="32"/>
        <v>1101</v>
      </c>
      <c r="AW56" s="21">
        <f t="shared" si="33"/>
        <v>1989</v>
      </c>
      <c r="AX56" s="21">
        <f t="shared" si="33"/>
        <v>1768</v>
      </c>
      <c r="AY56" s="21">
        <f t="shared" si="33"/>
        <v>696</v>
      </c>
      <c r="AZ56" s="21">
        <f t="shared" si="33"/>
        <v>2377</v>
      </c>
      <c r="BA56" s="21">
        <f t="shared" si="33"/>
        <v>2396</v>
      </c>
      <c r="BB56" s="21">
        <f t="shared" si="33"/>
        <v>0</v>
      </c>
      <c r="BC56" s="21">
        <f t="shared" si="33"/>
        <v>1645</v>
      </c>
      <c r="BD56" s="21">
        <f t="shared" si="33"/>
        <v>2152</v>
      </c>
      <c r="BE56" s="21">
        <f t="shared" si="33"/>
        <v>983</v>
      </c>
      <c r="BF56" s="18" t="str">
        <f t="shared" si="25"/>
        <v>Olympia , WA</v>
      </c>
      <c r="BI56" s="67">
        <f t="shared" si="9"/>
        <v>46</v>
      </c>
      <c r="BJ56" s="68">
        <f t="shared" si="26"/>
        <v>-122.894</v>
      </c>
      <c r="BK56" s="69">
        <f t="shared" si="27"/>
        <v>47.042</v>
      </c>
      <c r="BL56" s="70" t="str">
        <f t="shared" si="28"/>
        <v>WA</v>
      </c>
    </row>
    <row r="57" spans="1:64" ht="12.75" hidden="1">
      <c r="A57" s="4" t="s">
        <v>48</v>
      </c>
      <c r="B57" s="5" t="s">
        <v>97</v>
      </c>
      <c r="C57" s="4">
        <v>16</v>
      </c>
      <c r="D57" s="4">
        <v>89.388</v>
      </c>
      <c r="E57" s="4">
        <v>43.08</v>
      </c>
      <c r="F57" s="19">
        <v>4891769</v>
      </c>
      <c r="G57" s="19">
        <v>191262</v>
      </c>
      <c r="H57" s="20">
        <v>75200</v>
      </c>
      <c r="I57" s="21">
        <f t="shared" si="29"/>
        <v>760</v>
      </c>
      <c r="J57" s="21">
        <f t="shared" si="29"/>
        <v>599</v>
      </c>
      <c r="K57" s="21">
        <f t="shared" si="29"/>
        <v>1389</v>
      </c>
      <c r="L57" s="21">
        <f t="shared" si="29"/>
        <v>1695</v>
      </c>
      <c r="M57" s="21">
        <f t="shared" si="29"/>
        <v>833</v>
      </c>
      <c r="N57" s="21">
        <f t="shared" si="29"/>
        <v>855</v>
      </c>
      <c r="O57" s="21">
        <f t="shared" si="29"/>
        <v>706</v>
      </c>
      <c r="P57" s="21">
        <f t="shared" si="29"/>
        <v>770</v>
      </c>
      <c r="Q57" s="21">
        <f t="shared" si="29"/>
        <v>916</v>
      </c>
      <c r="R57" s="21">
        <f t="shared" si="29"/>
        <v>697</v>
      </c>
      <c r="S57" s="21">
        <f t="shared" si="30"/>
        <v>240</v>
      </c>
      <c r="T57" s="21">
        <f t="shared" si="30"/>
        <v>1343</v>
      </c>
      <c r="U57" s="21">
        <f t="shared" si="30"/>
        <v>228</v>
      </c>
      <c r="V57" s="21">
        <f t="shared" si="30"/>
        <v>283</v>
      </c>
      <c r="W57" s="21">
        <f t="shared" si="30"/>
        <v>431</v>
      </c>
      <c r="X57" s="21">
        <f t="shared" si="30"/>
        <v>413</v>
      </c>
      <c r="Y57" s="21">
        <f t="shared" si="30"/>
        <v>878</v>
      </c>
      <c r="Z57" s="21">
        <f t="shared" si="30"/>
        <v>932</v>
      </c>
      <c r="AA57" s="21">
        <f t="shared" si="30"/>
        <v>728</v>
      </c>
      <c r="AB57" s="21">
        <f t="shared" si="30"/>
        <v>983</v>
      </c>
      <c r="AC57" s="21">
        <f t="shared" si="31"/>
        <v>246</v>
      </c>
      <c r="AD57" s="21">
        <f t="shared" si="31"/>
        <v>225</v>
      </c>
      <c r="AE57" s="21">
        <f t="shared" si="31"/>
        <v>344</v>
      </c>
      <c r="AF57" s="21">
        <f t="shared" si="31"/>
        <v>745</v>
      </c>
      <c r="AG57" s="21">
        <f t="shared" si="31"/>
        <v>1131</v>
      </c>
      <c r="AH57" s="21">
        <f t="shared" si="31"/>
        <v>760</v>
      </c>
      <c r="AI57" s="21">
        <f t="shared" si="31"/>
        <v>612</v>
      </c>
      <c r="AJ57" s="21">
        <f t="shared" si="31"/>
        <v>406</v>
      </c>
      <c r="AK57" s="21">
        <f t="shared" si="31"/>
        <v>897</v>
      </c>
      <c r="AL57" s="21">
        <f t="shared" si="31"/>
        <v>779</v>
      </c>
      <c r="AM57" s="21">
        <f t="shared" si="32"/>
        <v>1019</v>
      </c>
      <c r="AN57" s="21">
        <f t="shared" si="32"/>
        <v>1594</v>
      </c>
      <c r="AO57" s="21">
        <f t="shared" si="32"/>
        <v>789</v>
      </c>
      <c r="AP57" s="21">
        <f t="shared" si="32"/>
        <v>394</v>
      </c>
      <c r="AQ57" s="21">
        <f t="shared" si="32"/>
        <v>682</v>
      </c>
      <c r="AR57" s="21">
        <f t="shared" si="32"/>
        <v>1665</v>
      </c>
      <c r="AS57" s="21">
        <f t="shared" si="32"/>
        <v>673</v>
      </c>
      <c r="AT57" s="21">
        <f t="shared" si="32"/>
        <v>918</v>
      </c>
      <c r="AU57" s="21">
        <f t="shared" si="32"/>
        <v>775</v>
      </c>
      <c r="AV57" s="21">
        <f t="shared" si="32"/>
        <v>553</v>
      </c>
      <c r="AW57" s="21">
        <f t="shared" si="33"/>
        <v>497</v>
      </c>
      <c r="AX57" s="21">
        <f t="shared" si="33"/>
        <v>996</v>
      </c>
      <c r="AY57" s="21">
        <f t="shared" si="33"/>
        <v>1166</v>
      </c>
      <c r="AZ57" s="21">
        <f t="shared" si="33"/>
        <v>735</v>
      </c>
      <c r="BA57" s="21">
        <f t="shared" si="33"/>
        <v>843</v>
      </c>
      <c r="BB57" s="21">
        <f t="shared" si="33"/>
        <v>1645</v>
      </c>
      <c r="BC57" s="21">
        <f t="shared" si="33"/>
        <v>0</v>
      </c>
      <c r="BD57" s="21">
        <f t="shared" si="33"/>
        <v>521</v>
      </c>
      <c r="BE57" s="21">
        <f t="shared" si="33"/>
        <v>800</v>
      </c>
      <c r="BF57" s="18" t="str">
        <f t="shared" si="25"/>
        <v>Madison , WI</v>
      </c>
      <c r="BI57" s="67">
        <f t="shared" si="9"/>
        <v>47</v>
      </c>
      <c r="BJ57" s="68">
        <f t="shared" si="26"/>
        <v>-89.388</v>
      </c>
      <c r="BK57" s="69">
        <f t="shared" si="27"/>
        <v>43.08</v>
      </c>
      <c r="BL57" s="70" t="str">
        <f t="shared" si="28"/>
        <v>WI</v>
      </c>
    </row>
    <row r="58" spans="1:64" ht="12.75" hidden="1">
      <c r="A58" s="4" t="s">
        <v>49</v>
      </c>
      <c r="B58" s="5" t="s">
        <v>98</v>
      </c>
      <c r="C58" s="4">
        <v>34</v>
      </c>
      <c r="D58" s="4">
        <v>81.63</v>
      </c>
      <c r="E58" s="4">
        <v>38.351</v>
      </c>
      <c r="F58" s="19">
        <v>1793477</v>
      </c>
      <c r="G58" s="19">
        <v>57287</v>
      </c>
      <c r="H58" s="20">
        <v>66100</v>
      </c>
      <c r="I58" s="21">
        <f t="shared" si="29"/>
        <v>490</v>
      </c>
      <c r="J58" s="21">
        <f t="shared" si="29"/>
        <v>646</v>
      </c>
      <c r="K58" s="21">
        <f t="shared" si="29"/>
        <v>1727</v>
      </c>
      <c r="L58" s="21">
        <f t="shared" si="29"/>
        <v>2138</v>
      </c>
      <c r="M58" s="21">
        <f t="shared" si="29"/>
        <v>1247</v>
      </c>
      <c r="N58" s="21">
        <f t="shared" si="29"/>
        <v>528</v>
      </c>
      <c r="O58" s="21">
        <f t="shared" si="29"/>
        <v>252</v>
      </c>
      <c r="P58" s="21">
        <f t="shared" si="29"/>
        <v>334</v>
      </c>
      <c r="Q58" s="21">
        <f t="shared" si="29"/>
        <v>566</v>
      </c>
      <c r="R58" s="21">
        <f t="shared" si="29"/>
        <v>353</v>
      </c>
      <c r="S58" s="21">
        <f t="shared" si="30"/>
        <v>672</v>
      </c>
      <c r="T58" s="21">
        <f t="shared" si="30"/>
        <v>1827</v>
      </c>
      <c r="U58" s="21">
        <f t="shared" si="30"/>
        <v>441</v>
      </c>
      <c r="V58" s="21">
        <f t="shared" si="30"/>
        <v>261</v>
      </c>
      <c r="W58" s="21">
        <f t="shared" si="30"/>
        <v>759</v>
      </c>
      <c r="X58" s="21">
        <f t="shared" si="30"/>
        <v>176</v>
      </c>
      <c r="Y58" s="21">
        <f t="shared" si="30"/>
        <v>768</v>
      </c>
      <c r="Z58" s="21">
        <f t="shared" si="30"/>
        <v>622</v>
      </c>
      <c r="AA58" s="21">
        <f t="shared" si="30"/>
        <v>280</v>
      </c>
      <c r="AB58" s="21">
        <f t="shared" si="30"/>
        <v>742</v>
      </c>
      <c r="AC58" s="21">
        <f t="shared" si="31"/>
        <v>338</v>
      </c>
      <c r="AD58" s="21">
        <f t="shared" si="31"/>
        <v>746</v>
      </c>
      <c r="AE58" s="21">
        <f t="shared" si="31"/>
        <v>571</v>
      </c>
      <c r="AF58" s="21">
        <f t="shared" si="31"/>
        <v>638</v>
      </c>
      <c r="AG58" s="21">
        <f t="shared" si="31"/>
        <v>1638</v>
      </c>
      <c r="AH58" s="21">
        <f t="shared" si="31"/>
        <v>239</v>
      </c>
      <c r="AI58" s="21">
        <f t="shared" si="31"/>
        <v>1131</v>
      </c>
      <c r="AJ58" s="21">
        <f t="shared" si="31"/>
        <v>819</v>
      </c>
      <c r="AK58" s="21">
        <f t="shared" si="31"/>
        <v>625</v>
      </c>
      <c r="AL58" s="21">
        <f t="shared" si="31"/>
        <v>389</v>
      </c>
      <c r="AM58" s="21">
        <f t="shared" si="32"/>
        <v>1351</v>
      </c>
      <c r="AN58" s="21">
        <f t="shared" si="32"/>
        <v>2039</v>
      </c>
      <c r="AO58" s="21">
        <f t="shared" si="32"/>
        <v>508</v>
      </c>
      <c r="AP58" s="21">
        <f t="shared" si="32"/>
        <v>135</v>
      </c>
      <c r="AQ58" s="21">
        <f t="shared" si="32"/>
        <v>899</v>
      </c>
      <c r="AR58" s="21">
        <f t="shared" si="32"/>
        <v>2161</v>
      </c>
      <c r="AS58" s="21">
        <f t="shared" si="32"/>
        <v>286</v>
      </c>
      <c r="AT58" s="21">
        <f t="shared" si="32"/>
        <v>590</v>
      </c>
      <c r="AU58" s="21">
        <f t="shared" si="32"/>
        <v>301</v>
      </c>
      <c r="AV58" s="21">
        <f t="shared" si="32"/>
        <v>1052</v>
      </c>
      <c r="AW58" s="21">
        <f t="shared" si="33"/>
        <v>321</v>
      </c>
      <c r="AX58" s="21">
        <f t="shared" si="33"/>
        <v>1072</v>
      </c>
      <c r="AY58" s="21">
        <f t="shared" si="33"/>
        <v>1615</v>
      </c>
      <c r="AZ58" s="21">
        <f t="shared" si="33"/>
        <v>233</v>
      </c>
      <c r="BA58" s="21">
        <f t="shared" si="33"/>
        <v>622</v>
      </c>
      <c r="BB58" s="21">
        <f t="shared" si="33"/>
        <v>2152</v>
      </c>
      <c r="BC58" s="21">
        <f t="shared" si="33"/>
        <v>521</v>
      </c>
      <c r="BD58" s="21">
        <f t="shared" si="33"/>
        <v>0</v>
      </c>
      <c r="BE58" s="21">
        <f t="shared" si="33"/>
        <v>1242</v>
      </c>
      <c r="BF58" s="18" t="str">
        <f t="shared" si="25"/>
        <v>Charleston , WV</v>
      </c>
      <c r="BI58" s="67">
        <f t="shared" si="9"/>
        <v>48</v>
      </c>
      <c r="BJ58" s="68">
        <f t="shared" si="26"/>
        <v>-81.63</v>
      </c>
      <c r="BK58" s="69">
        <f t="shared" si="27"/>
        <v>38.351</v>
      </c>
      <c r="BL58" s="70" t="str">
        <f t="shared" si="28"/>
        <v>WV</v>
      </c>
    </row>
    <row r="59" spans="1:64" ht="13.5" hidden="1" thickBot="1">
      <c r="A59" s="4" t="s">
        <v>50</v>
      </c>
      <c r="B59" s="5" t="s">
        <v>99</v>
      </c>
      <c r="C59" s="4">
        <v>49</v>
      </c>
      <c r="D59" s="4">
        <v>104.792</v>
      </c>
      <c r="E59" s="4">
        <v>41.145</v>
      </c>
      <c r="F59" s="19">
        <v>453588</v>
      </c>
      <c r="G59" s="19">
        <v>50008</v>
      </c>
      <c r="H59" s="20">
        <v>68700</v>
      </c>
      <c r="I59" s="21">
        <f t="shared" si="29"/>
        <v>1188</v>
      </c>
      <c r="J59" s="21">
        <f t="shared" si="29"/>
        <v>809</v>
      </c>
      <c r="K59" s="21">
        <f t="shared" si="29"/>
        <v>660</v>
      </c>
      <c r="L59" s="21">
        <f t="shared" si="29"/>
        <v>901</v>
      </c>
      <c r="M59" s="21">
        <f t="shared" si="29"/>
        <v>95</v>
      </c>
      <c r="N59" s="21">
        <f t="shared" si="29"/>
        <v>1654</v>
      </c>
      <c r="O59" s="21">
        <f t="shared" si="29"/>
        <v>1472</v>
      </c>
      <c r="P59" s="21">
        <f t="shared" si="29"/>
        <v>1545</v>
      </c>
      <c r="Q59" s="21">
        <f t="shared" si="29"/>
        <v>1361</v>
      </c>
      <c r="R59" s="21">
        <f t="shared" si="29"/>
        <v>1224</v>
      </c>
      <c r="S59" s="21">
        <f t="shared" si="30"/>
        <v>580</v>
      </c>
      <c r="T59" s="21">
        <f t="shared" si="30"/>
        <v>607</v>
      </c>
      <c r="U59" s="21">
        <f t="shared" si="30"/>
        <v>801</v>
      </c>
      <c r="V59" s="21">
        <f t="shared" si="30"/>
        <v>983</v>
      </c>
      <c r="W59" s="21">
        <f t="shared" si="30"/>
        <v>502</v>
      </c>
      <c r="X59" s="21">
        <f t="shared" si="30"/>
        <v>1077</v>
      </c>
      <c r="Y59" s="21">
        <f t="shared" si="30"/>
        <v>1062</v>
      </c>
      <c r="Z59" s="21">
        <f t="shared" si="30"/>
        <v>1732</v>
      </c>
      <c r="AA59" s="21">
        <f t="shared" si="30"/>
        <v>1497</v>
      </c>
      <c r="AB59" s="21">
        <f t="shared" si="30"/>
        <v>1779</v>
      </c>
      <c r="AC59" s="21">
        <f t="shared" si="31"/>
        <v>1043</v>
      </c>
      <c r="AD59" s="21">
        <f t="shared" si="31"/>
        <v>645</v>
      </c>
      <c r="AE59" s="21">
        <f t="shared" si="31"/>
        <v>691</v>
      </c>
      <c r="AF59" s="21">
        <f t="shared" si="31"/>
        <v>1010</v>
      </c>
      <c r="AG59" s="21">
        <f t="shared" si="31"/>
        <v>521</v>
      </c>
      <c r="AH59" s="21">
        <f t="shared" si="31"/>
        <v>1454</v>
      </c>
      <c r="AI59" s="21">
        <f t="shared" si="31"/>
        <v>439</v>
      </c>
      <c r="AJ59" s="21">
        <f t="shared" si="31"/>
        <v>423</v>
      </c>
      <c r="AK59" s="21">
        <f t="shared" si="31"/>
        <v>1696</v>
      </c>
      <c r="AL59" s="21">
        <f t="shared" si="31"/>
        <v>1567</v>
      </c>
      <c r="AM59" s="21">
        <f t="shared" si="32"/>
        <v>383</v>
      </c>
      <c r="AN59" s="21">
        <f t="shared" si="32"/>
        <v>801</v>
      </c>
      <c r="AO59" s="21">
        <f t="shared" si="32"/>
        <v>1588</v>
      </c>
      <c r="AP59" s="21">
        <f t="shared" si="32"/>
        <v>1144</v>
      </c>
      <c r="AQ59" s="21">
        <f t="shared" si="32"/>
        <v>556</v>
      </c>
      <c r="AR59" s="21">
        <f t="shared" si="32"/>
        <v>955</v>
      </c>
      <c r="AS59" s="21">
        <f t="shared" si="32"/>
        <v>1457</v>
      </c>
      <c r="AT59" s="21">
        <f t="shared" si="32"/>
        <v>1717</v>
      </c>
      <c r="AU59" s="21">
        <f t="shared" si="32"/>
        <v>1392</v>
      </c>
      <c r="AV59" s="21">
        <f t="shared" si="32"/>
        <v>318</v>
      </c>
      <c r="AW59" s="21">
        <f t="shared" si="33"/>
        <v>1028</v>
      </c>
      <c r="AX59" s="21">
        <f t="shared" si="33"/>
        <v>846</v>
      </c>
      <c r="AY59" s="21">
        <f t="shared" si="33"/>
        <v>373</v>
      </c>
      <c r="AZ59" s="21">
        <f t="shared" si="33"/>
        <v>1475</v>
      </c>
      <c r="BA59" s="21">
        <f t="shared" si="33"/>
        <v>1639</v>
      </c>
      <c r="BB59" s="21">
        <f t="shared" si="33"/>
        <v>983</v>
      </c>
      <c r="BC59" s="21">
        <f t="shared" si="33"/>
        <v>800</v>
      </c>
      <c r="BD59" s="21">
        <f t="shared" si="33"/>
        <v>1242</v>
      </c>
      <c r="BE59" s="21">
        <f t="shared" si="33"/>
        <v>0</v>
      </c>
      <c r="BF59" s="18" t="str">
        <f t="shared" si="25"/>
        <v>Cheyenne , WY</v>
      </c>
      <c r="BI59" s="72">
        <f t="shared" si="9"/>
        <v>49</v>
      </c>
      <c r="BJ59" s="73">
        <f t="shared" si="26"/>
        <v>-104.792</v>
      </c>
      <c r="BK59" s="74">
        <f t="shared" si="27"/>
        <v>41.145</v>
      </c>
      <c r="BL59" s="75" t="str">
        <f t="shared" si="28"/>
        <v>WY</v>
      </c>
    </row>
    <row r="60" spans="1:7" ht="14.25" hidden="1" thickBot="1" thickTop="1">
      <c r="A60" s="76" t="s">
        <v>113</v>
      </c>
      <c r="B60" s="77" t="s">
        <v>114</v>
      </c>
      <c r="C60" s="78"/>
      <c r="D60" s="78"/>
      <c r="E60" s="78"/>
      <c r="F60" s="79"/>
      <c r="G60" s="80"/>
    </row>
    <row r="61" spans="1:5" ht="24.75" thickBot="1" thickTop="1">
      <c r="A61" s="82" t="s">
        <v>118</v>
      </c>
      <c r="B61" s="83"/>
      <c r="C61" s="84"/>
      <c r="D61" s="84"/>
      <c r="E61" s="85"/>
    </row>
    <row r="62" spans="1:5" ht="48.75" thickTop="1">
      <c r="A62" s="86" t="s">
        <v>119</v>
      </c>
      <c r="B62" s="87"/>
      <c r="C62" s="88"/>
      <c r="D62" s="88"/>
      <c r="E62" s="89"/>
    </row>
    <row r="63" spans="1:5" ht="48.75" customHeight="1">
      <c r="A63" s="90" t="s">
        <v>120</v>
      </c>
      <c r="B63" s="91"/>
      <c r="C63" s="92"/>
      <c r="D63" s="92"/>
      <c r="E63" s="93"/>
    </row>
    <row r="64" spans="1:5" ht="60">
      <c r="A64" s="94" t="s">
        <v>121</v>
      </c>
      <c r="B64" s="95"/>
      <c r="C64" s="96"/>
      <c r="D64" s="96"/>
      <c r="E64" s="97"/>
    </row>
    <row r="65" spans="1:5" ht="36">
      <c r="A65" s="98" t="s">
        <v>122</v>
      </c>
      <c r="B65" s="95"/>
      <c r="C65" s="96"/>
      <c r="D65" s="96"/>
      <c r="E65" s="97"/>
    </row>
    <row r="66" spans="1:5" ht="36">
      <c r="A66" s="98" t="s">
        <v>123</v>
      </c>
      <c r="B66" s="95"/>
      <c r="C66" s="96"/>
      <c r="D66" s="96"/>
      <c r="E66" s="97"/>
    </row>
    <row r="67" spans="1:5" ht="36">
      <c r="A67" s="94" t="s">
        <v>124</v>
      </c>
      <c r="B67" s="95"/>
      <c r="C67" s="96"/>
      <c r="D67" s="96"/>
      <c r="E67" s="97"/>
    </row>
    <row r="68" spans="1:5" ht="60">
      <c r="A68" s="86" t="s">
        <v>125</v>
      </c>
      <c r="B68" s="99"/>
      <c r="C68" s="100"/>
      <c r="D68" s="100"/>
      <c r="E68" s="101"/>
    </row>
    <row r="69" spans="1:5" ht="60">
      <c r="A69" s="90" t="s">
        <v>140</v>
      </c>
      <c r="B69" s="102"/>
      <c r="C69" s="103"/>
      <c r="D69" s="103"/>
      <c r="E69" s="104"/>
    </row>
    <row r="70" spans="1:5" ht="48">
      <c r="A70" s="105" t="s">
        <v>126</v>
      </c>
      <c r="B70" s="99"/>
      <c r="C70" s="100"/>
      <c r="D70" s="100"/>
      <c r="E70" s="101"/>
    </row>
    <row r="71" spans="1:5" ht="24">
      <c r="A71" s="90" t="s">
        <v>127</v>
      </c>
      <c r="B71" s="106"/>
      <c r="C71" s="107"/>
      <c r="D71" s="107"/>
      <c r="E71" s="108"/>
    </row>
    <row r="72" spans="1:5" ht="12.75">
      <c r="A72" s="109"/>
      <c r="B72" s="110"/>
      <c r="C72" s="111"/>
      <c r="D72" s="111"/>
      <c r="E72" s="111"/>
    </row>
    <row r="73" spans="1:5" ht="15.75">
      <c r="A73" s="112" t="s">
        <v>128</v>
      </c>
      <c r="B73" s="113"/>
      <c r="C73" s="114"/>
      <c r="D73" s="114"/>
      <c r="E73" s="114"/>
    </row>
    <row r="74" spans="1:5" ht="63.75">
      <c r="A74" s="134" t="s">
        <v>129</v>
      </c>
      <c r="B74" s="113"/>
      <c r="C74" s="114"/>
      <c r="D74" s="114"/>
      <c r="E74" s="114"/>
    </row>
    <row r="76" spans="2:60" ht="15.75">
      <c r="B76" s="116" t="str">
        <f>IF(N132=0,"Distância Total = "&amp;TEXT(C133,"###,000"),IF(N132&gt;1,TEXT(N132,"###")&amp;" cidades não visitadas ",TEXT(N132,"###")&amp;" city not visited"))</f>
        <v>Distância Total = 46940,000</v>
      </c>
      <c r="C76" s="117"/>
      <c r="D76" s="117"/>
      <c r="E76" s="117"/>
      <c r="AC76" s="118">
        <f>MIN(AB81:AB541)</f>
        <v>0</v>
      </c>
      <c r="AD76" s="118">
        <f>MIN(AC81:AC541)</f>
        <v>-124.7</v>
      </c>
      <c r="BF76" s="2"/>
      <c r="BH76" s="3"/>
    </row>
    <row r="77" spans="2:60" ht="12.75">
      <c r="B77" s="1"/>
      <c r="U77"/>
      <c r="V77"/>
      <c r="W77"/>
      <c r="X77"/>
      <c r="Y77"/>
      <c r="Z77"/>
      <c r="AA77"/>
      <c r="AC77" s="118">
        <f>MAX(AB81:AB541)</f>
        <v>0</v>
      </c>
      <c r="AD77" s="118">
        <f>MAX(AC81:AC541)</f>
        <v>-67</v>
      </c>
      <c r="BF77" s="2"/>
      <c r="BH77" s="3"/>
    </row>
    <row r="78" spans="2:65" ht="13.5" thickBot="1">
      <c r="B78" s="1"/>
      <c r="U78"/>
      <c r="V78"/>
      <c r="W78"/>
      <c r="X78"/>
      <c r="Y78"/>
      <c r="Z78"/>
      <c r="AA78"/>
      <c r="BF78" s="2"/>
      <c r="BG78" s="3"/>
      <c r="BJ78" s="71"/>
      <c r="BK78" s="71"/>
      <c r="BL78" s="71"/>
      <c r="BM78" s="71"/>
    </row>
    <row r="79" spans="14:60" ht="14.25" thickBot="1" thickTop="1">
      <c r="N79" s="119" t="s">
        <v>136</v>
      </c>
      <c r="U79"/>
      <c r="V79"/>
      <c r="W79"/>
      <c r="X79"/>
      <c r="Y79"/>
      <c r="Z79"/>
      <c r="AA79"/>
      <c r="AC79" s="120" t="s">
        <v>115</v>
      </c>
      <c r="AD79" s="121"/>
      <c r="BF79" s="2"/>
      <c r="BH79" s="3"/>
    </row>
    <row r="80" spans="1:66" s="71" customFormat="1" ht="14.25" thickBot="1" thickTop="1">
      <c r="A80" s="6" t="s">
        <v>130</v>
      </c>
      <c r="B80" s="6" t="s">
        <v>131</v>
      </c>
      <c r="C80" s="7" t="s">
        <v>132</v>
      </c>
      <c r="D80" s="8" t="s">
        <v>133</v>
      </c>
      <c r="E80" s="8"/>
      <c r="F80" s="8"/>
      <c r="G80" s="16" t="s">
        <v>105</v>
      </c>
      <c r="H80" s="8" t="s">
        <v>106</v>
      </c>
      <c r="I80" s="39" t="s">
        <v>110</v>
      </c>
      <c r="J80" s="40" t="s">
        <v>134</v>
      </c>
      <c r="K80" s="40" t="s">
        <v>135</v>
      </c>
      <c r="L80" s="40"/>
      <c r="M80" s="122"/>
      <c r="N80" s="123" t="s">
        <v>137</v>
      </c>
      <c r="Q80" s="2"/>
      <c r="R80" s="2"/>
      <c r="S80" s="2"/>
      <c r="T80" s="2"/>
      <c r="U80"/>
      <c r="V80"/>
      <c r="W80"/>
      <c r="X80"/>
      <c r="Y80"/>
      <c r="Z80"/>
      <c r="AA80"/>
      <c r="AB80" s="2"/>
      <c r="AC80" s="52" t="s">
        <v>105</v>
      </c>
      <c r="AD80" s="53" t="s">
        <v>106</v>
      </c>
      <c r="AE80" s="2"/>
      <c r="AF80"/>
      <c r="AG80"/>
      <c r="AJ80"/>
      <c r="AK80"/>
      <c r="AL80"/>
      <c r="BI80" s="124"/>
      <c r="BK80" s="2"/>
      <c r="BL80" s="2"/>
      <c r="BM80" s="2"/>
      <c r="BN80" s="2"/>
    </row>
    <row r="81" spans="1:61" ht="13.5" thickTop="1">
      <c r="A81" s="54" t="s">
        <v>51</v>
      </c>
      <c r="B81" s="55">
        <f aca="true" t="shared" si="34" ref="B81:B112">IF(ISNA(MATCH(A81,B$11:B$59,0)),0,LOOKUP(A81,B$11:B$59,C$11:C$59))</f>
        <v>22</v>
      </c>
      <c r="C81" s="5"/>
      <c r="D81" s="4" t="str">
        <f>IF(ISNA(MATCH(A81,B$11:B$59,0)),"SIGLA DO ESTADO INVÁLIDA ",LOOKUP(A81,B11:B59,BF11:BF59))</f>
        <v>Montgomery , AL</v>
      </c>
      <c r="E81" s="4"/>
      <c r="F81" s="4"/>
      <c r="G81" s="17">
        <f aca="true" t="shared" si="35" ref="G81:G112">IF(B81&lt;&gt;0,-LOOKUP(A81,$B$11:$B$59,$D$11:$D$59),-89.645)</f>
        <v>-86.284</v>
      </c>
      <c r="H81" s="15">
        <f aca="true" t="shared" si="36" ref="H81:H112">IF(B81&lt;&gt;0,LOOKUP(A81,$B$11:$B$59,$E$11:$E$59),90)</f>
        <v>32.354</v>
      </c>
      <c r="I81" s="34">
        <v>22</v>
      </c>
      <c r="J81" s="35" t="str">
        <f aca="true" t="shared" si="37" ref="J81:J112">IF(ISNA(MATCH(I81,B$81:B$129,0)),"NÃO","OK")</f>
        <v>OK</v>
      </c>
      <c r="K81" s="35" t="str">
        <f aca="true" t="shared" si="38" ref="K81:K112">A11&amp;", "&amp;B11</f>
        <v>Montgomery , AL</v>
      </c>
      <c r="L81" s="35"/>
      <c r="M81" s="125"/>
      <c r="N81" s="126">
        <f aca="true" t="shared" si="39" ref="N81:N112">IF(J81="OK",0,1)</f>
        <v>0</v>
      </c>
      <c r="U81"/>
      <c r="V81"/>
      <c r="W81"/>
      <c r="X81"/>
      <c r="Y81"/>
      <c r="Z81"/>
      <c r="AA81"/>
      <c r="AC81" s="127">
        <v>-97.3</v>
      </c>
      <c r="AD81" s="128">
        <v>25.9</v>
      </c>
      <c r="AF81"/>
      <c r="AG81"/>
      <c r="AJ81"/>
      <c r="AK81"/>
      <c r="AL81"/>
      <c r="BF81" s="2"/>
      <c r="BI81" s="3"/>
    </row>
    <row r="82" spans="1:61" ht="12.75">
      <c r="A82" s="54" t="s">
        <v>52</v>
      </c>
      <c r="B82" s="55">
        <f t="shared" si="34"/>
        <v>33</v>
      </c>
      <c r="C82" s="5">
        <f aca="true" t="shared" si="40" ref="C82:C113">IF(B81&lt;&gt;0,IF(B82&lt;&gt;0,INDEX($I$11:$BE$59,MATCH(A81,B$11:B$59,0),MATCH(A82,B$11:B$59,0)),0),0)</f>
        <v>386</v>
      </c>
      <c r="D82" s="4" t="str">
        <f>IF(ISNA(MATCH(A82,A$81:A81,0)),IF(ISNA(MATCH(A82,B$11:B$59,0)),"SIGLA DO ESTADO INVÁLIDA",LOOKUP(A82,B$11:B$59,BF$11:BF$59)),"ESTADO JÁ FOI INSERIDO")</f>
        <v>Little Rock , AR</v>
      </c>
      <c r="E82" s="4"/>
      <c r="F82" s="4"/>
      <c r="G82" s="17">
        <f t="shared" si="35"/>
        <v>-92.354</v>
      </c>
      <c r="H82" s="15">
        <f t="shared" si="36"/>
        <v>34.722</v>
      </c>
      <c r="I82" s="34">
        <v>33</v>
      </c>
      <c r="J82" s="35" t="str">
        <f t="shared" si="37"/>
        <v>OK</v>
      </c>
      <c r="K82" s="35" t="str">
        <f t="shared" si="38"/>
        <v>Little Rock , AR</v>
      </c>
      <c r="L82" s="35"/>
      <c r="M82" s="125"/>
      <c r="N82" s="126">
        <f t="shared" si="39"/>
        <v>0</v>
      </c>
      <c r="U82"/>
      <c r="V82"/>
      <c r="W82"/>
      <c r="X82"/>
      <c r="Y82"/>
      <c r="Z82"/>
      <c r="AA82"/>
      <c r="AC82" s="129">
        <v>-97.2</v>
      </c>
      <c r="AD82" s="130">
        <v>26</v>
      </c>
      <c r="AF82"/>
      <c r="AG82"/>
      <c r="AJ82"/>
      <c r="AK82"/>
      <c r="AL82"/>
      <c r="BF82" s="2"/>
      <c r="BI82" s="3"/>
    </row>
    <row r="83" spans="1:61" ht="12.75">
      <c r="A83" s="54" t="s">
        <v>53</v>
      </c>
      <c r="B83" s="55">
        <f t="shared" si="34"/>
        <v>24</v>
      </c>
      <c r="C83" s="5">
        <f t="shared" si="40"/>
        <v>1129</v>
      </c>
      <c r="D83" s="4" t="str">
        <f>IF(ISNA(MATCH(A83,A$81:A82,0)),IF(ISNA(MATCH(A83,B$11:B$59,0)),"SIGLA DO ESTADO INVÁLIDA",LOOKUP(A83,B$11:B$59,BF$11:BF$59)),"ESTADO JÁ FOI INSERIDO")</f>
        <v>Phoenix , AZ</v>
      </c>
      <c r="E83" s="4"/>
      <c r="F83" s="4"/>
      <c r="G83" s="17">
        <f t="shared" si="35"/>
        <v>-112.071</v>
      </c>
      <c r="H83" s="15">
        <f t="shared" si="36"/>
        <v>33.543</v>
      </c>
      <c r="I83" s="34">
        <v>24</v>
      </c>
      <c r="J83" s="35" t="str">
        <f t="shared" si="37"/>
        <v>OK</v>
      </c>
      <c r="K83" s="35" t="str">
        <f t="shared" si="38"/>
        <v>Phoenix , AZ</v>
      </c>
      <c r="L83" s="35"/>
      <c r="M83" s="125"/>
      <c r="N83" s="126">
        <f t="shared" si="39"/>
        <v>0</v>
      </c>
      <c r="U83"/>
      <c r="V83"/>
      <c r="W83"/>
      <c r="X83"/>
      <c r="Y83"/>
      <c r="Z83"/>
      <c r="AA83"/>
      <c r="AC83" s="129">
        <v>-97.2</v>
      </c>
      <c r="AD83" s="130">
        <v>26.1</v>
      </c>
      <c r="AF83"/>
      <c r="AG83"/>
      <c r="AJ83"/>
      <c r="AK83"/>
      <c r="AL83"/>
      <c r="BF83" s="2"/>
      <c r="BI83" s="3"/>
    </row>
    <row r="84" spans="1:61" ht="12.75">
      <c r="A84" s="54" t="s">
        <v>54</v>
      </c>
      <c r="B84" s="55">
        <f t="shared" si="34"/>
        <v>1</v>
      </c>
      <c r="C84" s="5">
        <f t="shared" si="40"/>
        <v>629</v>
      </c>
      <c r="D84" s="4" t="str">
        <f>IF(ISNA(MATCH(A84,A$81:A83,0)),IF(ISNA(MATCH(A84,B$11:B$59,0)),"SIGLA DO ESTADO INVÁLIDA",LOOKUP(A84,B$11:B$59,BF$11:BF$59)),"ESTADO JÁ FOI INSERIDO")</f>
        <v>Sacramento , CA</v>
      </c>
      <c r="E84" s="4"/>
      <c r="F84" s="4"/>
      <c r="G84" s="17">
        <f t="shared" si="35"/>
        <v>-121.467</v>
      </c>
      <c r="H84" s="15">
        <f t="shared" si="36"/>
        <v>38.567</v>
      </c>
      <c r="I84" s="34">
        <v>1</v>
      </c>
      <c r="J84" s="35" t="str">
        <f t="shared" si="37"/>
        <v>OK</v>
      </c>
      <c r="K84" s="35" t="str">
        <f t="shared" si="38"/>
        <v>Sacramento , CA</v>
      </c>
      <c r="L84" s="35"/>
      <c r="M84" s="125"/>
      <c r="N84" s="126">
        <f t="shared" si="39"/>
        <v>0</v>
      </c>
      <c r="U84"/>
      <c r="V84"/>
      <c r="W84"/>
      <c r="X84"/>
      <c r="Y84"/>
      <c r="Z84"/>
      <c r="AA84"/>
      <c r="AC84" s="129">
        <v>-97.4</v>
      </c>
      <c r="AD84" s="130">
        <v>26.3</v>
      </c>
      <c r="AF84"/>
      <c r="AG84"/>
      <c r="AJ84"/>
      <c r="AK84"/>
      <c r="AL84"/>
      <c r="BF84" s="2"/>
      <c r="BI84" s="3"/>
    </row>
    <row r="85" spans="1:61" ht="12.75">
      <c r="A85" s="54" t="s">
        <v>55</v>
      </c>
      <c r="B85" s="55">
        <f t="shared" si="34"/>
        <v>26</v>
      </c>
      <c r="C85" s="5">
        <f t="shared" si="40"/>
        <v>892</v>
      </c>
      <c r="D85" s="4" t="str">
        <f>IF(ISNA(MATCH(A85,A$81:A84,0)),IF(ISNA(MATCH(A85,B$11:B$59,0)),"SIGLA DO ESTADO INVÁLIDA",LOOKUP(A85,B$11:B$59,BF$11:BF$59)),"ESTADO JÁ FOI INSERIDO")</f>
        <v>Denver , CO</v>
      </c>
      <c r="E85" s="4"/>
      <c r="F85" s="4"/>
      <c r="G85" s="17">
        <f t="shared" si="35"/>
        <v>-104.873</v>
      </c>
      <c r="H85" s="15">
        <f t="shared" si="36"/>
        <v>39.768</v>
      </c>
      <c r="I85" s="34">
        <v>26</v>
      </c>
      <c r="J85" s="35" t="str">
        <f t="shared" si="37"/>
        <v>OK</v>
      </c>
      <c r="K85" s="35" t="str">
        <f t="shared" si="38"/>
        <v>Denver , CO</v>
      </c>
      <c r="L85" s="35"/>
      <c r="M85" s="125"/>
      <c r="N85" s="126">
        <f t="shared" si="39"/>
        <v>0</v>
      </c>
      <c r="U85"/>
      <c r="V85"/>
      <c r="W85"/>
      <c r="X85"/>
      <c r="Y85"/>
      <c r="Z85"/>
      <c r="AA85"/>
      <c r="AC85" s="129">
        <v>-97.5</v>
      </c>
      <c r="AD85" s="130">
        <v>26.7</v>
      </c>
      <c r="AF85"/>
      <c r="AG85"/>
      <c r="AJ85"/>
      <c r="AK85"/>
      <c r="AL85"/>
      <c r="BF85" s="2"/>
      <c r="BI85" s="3"/>
    </row>
    <row r="86" spans="1:61" ht="12.75">
      <c r="A86" s="54" t="s">
        <v>56</v>
      </c>
      <c r="B86" s="55">
        <f t="shared" si="34"/>
        <v>27</v>
      </c>
      <c r="C86" s="5">
        <f t="shared" si="40"/>
        <v>1680</v>
      </c>
      <c r="D86" s="4" t="str">
        <f>IF(ISNA(MATCH(A86,A$81:A85,0)),IF(ISNA(MATCH(A86,B$11:B$59,0)),"SIGLA DO ESTADO INVÁLIDA",LOOKUP(A86,B$11:B$59,BF$11:BF$59)),"ESTADO JÁ FOI INSERIDO")</f>
        <v>Hartford , CT</v>
      </c>
      <c r="E86" s="4"/>
      <c r="F86" s="4"/>
      <c r="G86" s="17">
        <f t="shared" si="35"/>
        <v>-72.684</v>
      </c>
      <c r="H86" s="15">
        <f t="shared" si="36"/>
        <v>41.766</v>
      </c>
      <c r="I86" s="34">
        <v>27</v>
      </c>
      <c r="J86" s="35" t="str">
        <f t="shared" si="37"/>
        <v>OK</v>
      </c>
      <c r="K86" s="35" t="str">
        <f t="shared" si="38"/>
        <v>Hartford , CT</v>
      </c>
      <c r="L86" s="35"/>
      <c r="M86" s="125"/>
      <c r="N86" s="126">
        <f t="shared" si="39"/>
        <v>0</v>
      </c>
      <c r="U86"/>
      <c r="V86"/>
      <c r="W86"/>
      <c r="X86"/>
      <c r="Y86"/>
      <c r="Z86"/>
      <c r="AA86"/>
      <c r="AC86" s="129">
        <v>-97.5</v>
      </c>
      <c r="AD86" s="130">
        <v>27.2</v>
      </c>
      <c r="AF86"/>
      <c r="AG86"/>
      <c r="AJ86"/>
      <c r="AK86"/>
      <c r="AL86"/>
      <c r="BF86" s="2"/>
      <c r="BI86" s="3"/>
    </row>
    <row r="87" spans="1:61" ht="12.75">
      <c r="A87" s="54" t="s">
        <v>57</v>
      </c>
      <c r="B87" s="55">
        <f t="shared" si="34"/>
        <v>47</v>
      </c>
      <c r="C87" s="5">
        <f t="shared" si="40"/>
        <v>302</v>
      </c>
      <c r="D87" s="4" t="str">
        <f>IF(ISNA(MATCH(A87,A$81:A86,0)),IF(ISNA(MATCH(A87,B$11:B$59,0)),"SIGLA DO ESTADO INVÁLIDA",LOOKUP(A87,B$11:B$59,BF$11:BF$59)),"ESTADO JÁ FOI INSERIDO")</f>
        <v>Washington , DC</v>
      </c>
      <c r="E87" s="4"/>
      <c r="F87" s="4"/>
      <c r="G87" s="17">
        <f t="shared" si="35"/>
        <v>-77.016</v>
      </c>
      <c r="H87" s="15">
        <f t="shared" si="36"/>
        <v>38.905</v>
      </c>
      <c r="I87" s="34">
        <v>47</v>
      </c>
      <c r="J87" s="35" t="str">
        <f t="shared" si="37"/>
        <v>OK</v>
      </c>
      <c r="K87" s="35" t="str">
        <f t="shared" si="38"/>
        <v>Washington , DC</v>
      </c>
      <c r="L87" s="35"/>
      <c r="M87" s="125"/>
      <c r="N87" s="126">
        <f t="shared" si="39"/>
        <v>0</v>
      </c>
      <c r="U87"/>
      <c r="V87"/>
      <c r="W87"/>
      <c r="X87"/>
      <c r="Y87"/>
      <c r="Z87"/>
      <c r="AA87"/>
      <c r="AC87" s="129">
        <v>-97.2</v>
      </c>
      <c r="AD87" s="130">
        <v>27.7</v>
      </c>
      <c r="AF87"/>
      <c r="AG87"/>
      <c r="AJ87"/>
      <c r="AK87"/>
      <c r="AL87"/>
      <c r="BF87" s="2"/>
      <c r="BI87" s="3"/>
    </row>
    <row r="88" spans="1:61" ht="12.75">
      <c r="A88" s="54" t="s">
        <v>58</v>
      </c>
      <c r="B88" s="55">
        <f t="shared" si="34"/>
        <v>45</v>
      </c>
      <c r="C88" s="5">
        <f t="shared" si="40"/>
        <v>82</v>
      </c>
      <c r="D88" s="4" t="str">
        <f>IF(ISNA(MATCH(A88,A$81:A87,0)),IF(ISNA(MATCH(A88,B$11:B$59,0)),"SIGLA DO ESTADO INVÁLIDA",LOOKUP(A88,B$11:B$59,BF$11:BF$59)),"ESTADO JÁ FOI INSERIDO")</f>
        <v>Dover , DE</v>
      </c>
      <c r="E88" s="4"/>
      <c r="F88" s="4"/>
      <c r="G88" s="17">
        <f t="shared" si="35"/>
        <v>-75.517</v>
      </c>
      <c r="H88" s="15">
        <f t="shared" si="36"/>
        <v>39.159</v>
      </c>
      <c r="I88" s="34">
        <v>45</v>
      </c>
      <c r="J88" s="35" t="str">
        <f t="shared" si="37"/>
        <v>OK</v>
      </c>
      <c r="K88" s="35" t="str">
        <f t="shared" si="38"/>
        <v>Dover , DE</v>
      </c>
      <c r="L88" s="35"/>
      <c r="M88" s="125"/>
      <c r="N88" s="126">
        <f t="shared" si="39"/>
        <v>0</v>
      </c>
      <c r="U88"/>
      <c r="V88"/>
      <c r="W88"/>
      <c r="X88"/>
      <c r="Y88"/>
      <c r="Z88"/>
      <c r="AA88"/>
      <c r="AC88" s="129">
        <v>-96.8</v>
      </c>
      <c r="AD88" s="130">
        <v>28.2</v>
      </c>
      <c r="AF88"/>
      <c r="AG88"/>
      <c r="AJ88"/>
      <c r="AK88"/>
      <c r="AL88"/>
      <c r="BF88" s="2"/>
      <c r="BI88" s="3"/>
    </row>
    <row r="89" spans="1:61" ht="12.75">
      <c r="A89" s="54" t="s">
        <v>59</v>
      </c>
      <c r="B89" s="55">
        <f t="shared" si="34"/>
        <v>4</v>
      </c>
      <c r="C89" s="5">
        <f t="shared" si="40"/>
        <v>779</v>
      </c>
      <c r="D89" s="4" t="str">
        <f>IF(ISNA(MATCH(A89,A$81:A88,0)),IF(ISNA(MATCH(A89,B$11:B$59,0)),"SIGLA DO ESTADO INVÁLIDA",LOOKUP(A89,B$11:B$59,BF$11:BF$59)),"ESTADO JÁ FOI INSERIDO")</f>
        <v>Tallahassee , FL</v>
      </c>
      <c r="E89" s="4"/>
      <c r="F89" s="4"/>
      <c r="G89" s="17">
        <f t="shared" si="35"/>
        <v>-84.281</v>
      </c>
      <c r="H89" s="15">
        <f t="shared" si="36"/>
        <v>30.457</v>
      </c>
      <c r="I89" s="34">
        <v>4</v>
      </c>
      <c r="J89" s="35" t="str">
        <f t="shared" si="37"/>
        <v>OK</v>
      </c>
      <c r="K89" s="35" t="str">
        <f t="shared" si="38"/>
        <v>Tallahassee , FL</v>
      </c>
      <c r="L89" s="35"/>
      <c r="M89" s="125"/>
      <c r="N89" s="126">
        <f t="shared" si="39"/>
        <v>0</v>
      </c>
      <c r="U89"/>
      <c r="V89"/>
      <c r="W89"/>
      <c r="X89"/>
      <c r="Y89"/>
      <c r="Z89"/>
      <c r="AA89"/>
      <c r="AC89" s="129">
        <v>-96.4</v>
      </c>
      <c r="AD89" s="130">
        <v>28.5</v>
      </c>
      <c r="AF89"/>
      <c r="AG89"/>
      <c r="AJ89"/>
      <c r="AK89"/>
      <c r="AL89"/>
      <c r="BF89" s="2"/>
      <c r="BI89" s="3"/>
    </row>
    <row r="90" spans="1:61" ht="12.75">
      <c r="A90" s="54" t="s">
        <v>60</v>
      </c>
      <c r="B90" s="55">
        <f t="shared" si="34"/>
        <v>11</v>
      </c>
      <c r="C90" s="5">
        <f t="shared" si="40"/>
        <v>229</v>
      </c>
      <c r="D90" s="4" t="str">
        <f>IF(ISNA(MATCH(A90,A$81:A89,0)),IF(ISNA(MATCH(A90,B$11:B$59,0)),"SIGLA DO ESTADO INVÁLIDA",LOOKUP(A90,B$11:B$59,BF$11:BF$59)),"ESTADO JÁ FOI INSERIDO")</f>
        <v>Atlanta , GA</v>
      </c>
      <c r="E90" s="4"/>
      <c r="F90" s="4"/>
      <c r="G90" s="17">
        <f t="shared" si="35"/>
        <v>-84.423</v>
      </c>
      <c r="H90" s="15">
        <f t="shared" si="36"/>
        <v>33.763</v>
      </c>
      <c r="I90" s="34">
        <v>11</v>
      </c>
      <c r="J90" s="35" t="str">
        <f t="shared" si="37"/>
        <v>OK</v>
      </c>
      <c r="K90" s="35" t="str">
        <f t="shared" si="38"/>
        <v>Atlanta , GA</v>
      </c>
      <c r="L90" s="35"/>
      <c r="M90" s="125"/>
      <c r="N90" s="126">
        <f t="shared" si="39"/>
        <v>0</v>
      </c>
      <c r="U90"/>
      <c r="V90"/>
      <c r="W90"/>
      <c r="X90"/>
      <c r="Y90"/>
      <c r="Z90"/>
      <c r="AA90"/>
      <c r="AC90" s="129">
        <v>-96</v>
      </c>
      <c r="AD90" s="130">
        <v>28.7</v>
      </c>
      <c r="AF90"/>
      <c r="AG90"/>
      <c r="AJ90"/>
      <c r="AK90"/>
      <c r="AL90"/>
      <c r="BF90" s="2"/>
      <c r="BI90" s="3"/>
    </row>
    <row r="91" spans="1:61" ht="12.75">
      <c r="A91" s="54" t="s">
        <v>61</v>
      </c>
      <c r="B91" s="55">
        <f t="shared" si="34"/>
        <v>30</v>
      </c>
      <c r="C91" s="5">
        <f t="shared" si="40"/>
        <v>737</v>
      </c>
      <c r="D91" s="4" t="str">
        <f>IF(ISNA(MATCH(A91,A$81:A90,0)),IF(ISNA(MATCH(A91,B$11:B$59,0)),"SIGLA DO ESTADO INVÁLIDA",LOOKUP(A91,B$11:B$59,BF$11:BF$59)),"ESTADO JÁ FOI INSERIDO")</f>
        <v>Des Moines , IA</v>
      </c>
      <c r="E91" s="4"/>
      <c r="F91" s="4"/>
      <c r="G91" s="17">
        <f t="shared" si="35"/>
        <v>-93.617</v>
      </c>
      <c r="H91" s="15">
        <f t="shared" si="36"/>
        <v>41.577</v>
      </c>
      <c r="I91" s="34">
        <v>30</v>
      </c>
      <c r="J91" s="35" t="str">
        <f t="shared" si="37"/>
        <v>OK</v>
      </c>
      <c r="K91" s="35" t="str">
        <f t="shared" si="38"/>
        <v>Des Moines , IA</v>
      </c>
      <c r="L91" s="35"/>
      <c r="M91" s="125"/>
      <c r="N91" s="126">
        <f t="shared" si="39"/>
        <v>0</v>
      </c>
      <c r="U91"/>
      <c r="V91"/>
      <c r="W91"/>
      <c r="X91"/>
      <c r="Y91"/>
      <c r="Z91"/>
      <c r="AA91"/>
      <c r="AC91" s="129">
        <v>-95.3</v>
      </c>
      <c r="AD91" s="130">
        <v>28.9</v>
      </c>
      <c r="AF91"/>
      <c r="AG91"/>
      <c r="AJ91"/>
      <c r="AK91"/>
      <c r="AL91"/>
      <c r="BF91" s="2"/>
      <c r="BI91" s="3"/>
    </row>
    <row r="92" spans="1:61" ht="12.75">
      <c r="A92" s="54" t="s">
        <v>62</v>
      </c>
      <c r="B92" s="55">
        <f t="shared" si="34"/>
        <v>41</v>
      </c>
      <c r="C92" s="5">
        <f t="shared" si="40"/>
        <v>1155</v>
      </c>
      <c r="D92" s="4" t="str">
        <f>IF(ISNA(MATCH(A92,A$81:A91,0)),IF(ISNA(MATCH(A92,B$11:B$59,0)),"SIGLA DO ESTADO INVÁLIDA",LOOKUP(A92,B$11:B$59,BF$11:BF$59)),"ESTADO JÁ FOI INSERIDO")</f>
        <v>Boise City , ID</v>
      </c>
      <c r="E92" s="4"/>
      <c r="F92" s="4"/>
      <c r="G92" s="17">
        <f t="shared" si="35"/>
        <v>-116.226</v>
      </c>
      <c r="H92" s="15">
        <f t="shared" si="36"/>
        <v>43.607</v>
      </c>
      <c r="I92" s="34">
        <v>41</v>
      </c>
      <c r="J92" s="35" t="str">
        <f t="shared" si="37"/>
        <v>OK</v>
      </c>
      <c r="K92" s="35" t="str">
        <f t="shared" si="38"/>
        <v>Boise City , ID</v>
      </c>
      <c r="L92" s="35"/>
      <c r="M92" s="125"/>
      <c r="N92" s="126">
        <f t="shared" si="39"/>
        <v>0</v>
      </c>
      <c r="U92"/>
      <c r="V92"/>
      <c r="W92"/>
      <c r="X92"/>
      <c r="Y92"/>
      <c r="Z92"/>
      <c r="AA92"/>
      <c r="AC92" s="129">
        <v>-94.6</v>
      </c>
      <c r="AD92" s="130">
        <v>29.4</v>
      </c>
      <c r="AF92"/>
      <c r="AG92"/>
      <c r="AJ92"/>
      <c r="AK92"/>
      <c r="AL92"/>
      <c r="BF92" s="2"/>
      <c r="BI92" s="3"/>
    </row>
    <row r="93" spans="1:61" ht="12.75">
      <c r="A93" s="54" t="s">
        <v>63</v>
      </c>
      <c r="B93" s="55">
        <f t="shared" si="34"/>
        <v>6</v>
      </c>
      <c r="C93" s="5">
        <f t="shared" si="40"/>
        <v>1390</v>
      </c>
      <c r="D93" s="4" t="str">
        <f>IF(ISNA(MATCH(A93,A$81:A92,0)),IF(ISNA(MATCH(A93,B$11:B$59,0)),"SIGLA DO ESTADO INVÁLIDA",LOOKUP(A93,B$11:B$59,BF$11:BF$59)),"ESTADO JÁ FOI INSERIDO")</f>
        <v>Springfield , IL</v>
      </c>
      <c r="E93" s="4"/>
      <c r="F93" s="4"/>
      <c r="G93" s="17">
        <f t="shared" si="35"/>
        <v>-89.645</v>
      </c>
      <c r="H93" s="15">
        <f t="shared" si="36"/>
        <v>39.781</v>
      </c>
      <c r="I93" s="34">
        <v>6</v>
      </c>
      <c r="J93" s="35" t="str">
        <f t="shared" si="37"/>
        <v>OK</v>
      </c>
      <c r="K93" s="35" t="str">
        <f t="shared" si="38"/>
        <v>Springfield , IL</v>
      </c>
      <c r="L93" s="35"/>
      <c r="M93" s="125"/>
      <c r="N93" s="126">
        <f t="shared" si="39"/>
        <v>0</v>
      </c>
      <c r="U93"/>
      <c r="V93"/>
      <c r="W93"/>
      <c r="X93"/>
      <c r="Y93"/>
      <c r="Z93"/>
      <c r="AA93"/>
      <c r="AC93" s="129">
        <v>-93.9</v>
      </c>
      <c r="AD93" s="130">
        <v>29.7</v>
      </c>
      <c r="AF93"/>
      <c r="AG93"/>
      <c r="AJ93"/>
      <c r="AK93"/>
      <c r="AL93"/>
      <c r="BF93" s="2"/>
      <c r="BI93" s="3"/>
    </row>
    <row r="94" spans="1:61" ht="12.75">
      <c r="A94" s="54" t="s">
        <v>64</v>
      </c>
      <c r="B94" s="55">
        <f t="shared" si="34"/>
        <v>14</v>
      </c>
      <c r="C94" s="5">
        <f t="shared" si="40"/>
        <v>186</v>
      </c>
      <c r="D94" s="4" t="str">
        <f>IF(ISNA(MATCH(A94,A$81:A93,0)),IF(ISNA(MATCH(A94,B$11:B$59,0)),"SIGLA DO ESTADO INVÁLIDA",LOOKUP(A94,B$11:B$59,BF$11:BF$59)),"ESTADO JÁ FOI INSERIDO")</f>
        <v>Indianapolis, IN</v>
      </c>
      <c r="E94" s="4"/>
      <c r="F94" s="4"/>
      <c r="G94" s="17">
        <f t="shared" si="35"/>
        <v>-86.146</v>
      </c>
      <c r="H94" s="15">
        <f t="shared" si="36"/>
        <v>39.776</v>
      </c>
      <c r="I94" s="34">
        <v>14</v>
      </c>
      <c r="J94" s="35" t="str">
        <f t="shared" si="37"/>
        <v>OK</v>
      </c>
      <c r="K94" s="35" t="str">
        <f t="shared" si="38"/>
        <v>Indianapolis, IN</v>
      </c>
      <c r="L94" s="35"/>
      <c r="M94" s="125"/>
      <c r="N94" s="126">
        <f t="shared" si="39"/>
        <v>0</v>
      </c>
      <c r="U94"/>
      <c r="V94"/>
      <c r="W94"/>
      <c r="X94"/>
      <c r="Y94"/>
      <c r="Z94"/>
      <c r="AA94"/>
      <c r="AC94" s="129">
        <v>-93.4</v>
      </c>
      <c r="AD94" s="130">
        <v>29.8</v>
      </c>
      <c r="AF94"/>
      <c r="AG94"/>
      <c r="AJ94"/>
      <c r="AK94"/>
      <c r="AL94"/>
      <c r="BF94" s="2"/>
      <c r="BI94" s="3"/>
    </row>
    <row r="95" spans="1:61" ht="12.75">
      <c r="A95" s="54" t="s">
        <v>65</v>
      </c>
      <c r="B95" s="55">
        <f t="shared" si="34"/>
        <v>32</v>
      </c>
      <c r="C95" s="5">
        <f t="shared" si="40"/>
        <v>512</v>
      </c>
      <c r="D95" s="4" t="str">
        <f>IF(ISNA(MATCH(A95,A$81:A94,0)),IF(ISNA(MATCH(A95,B$11:B$59,0)),"SIGLA DO ESTADO INVÁLIDA",LOOKUP(A95,B$11:B$59,BF$11:BF$59)),"ESTADO JÁ FOI INSERIDO")</f>
        <v>Topeka , KS</v>
      </c>
      <c r="E95" s="4"/>
      <c r="F95" s="4"/>
      <c r="G95" s="17">
        <f t="shared" si="35"/>
        <v>-95.692</v>
      </c>
      <c r="H95" s="15">
        <f t="shared" si="36"/>
        <v>39.038</v>
      </c>
      <c r="I95" s="34">
        <v>32</v>
      </c>
      <c r="J95" s="35" t="str">
        <f t="shared" si="37"/>
        <v>OK</v>
      </c>
      <c r="K95" s="35" t="str">
        <f t="shared" si="38"/>
        <v>Topeka , KS</v>
      </c>
      <c r="L95" s="35"/>
      <c r="M95" s="125"/>
      <c r="N95" s="126">
        <f t="shared" si="39"/>
        <v>0</v>
      </c>
      <c r="U95"/>
      <c r="V95"/>
      <c r="W95"/>
      <c r="X95"/>
      <c r="Y95"/>
      <c r="Z95"/>
      <c r="AA95"/>
      <c r="AC95" s="129">
        <v>-92.9</v>
      </c>
      <c r="AD95" s="130">
        <v>29.7</v>
      </c>
      <c r="AF95"/>
      <c r="AG95"/>
      <c r="AJ95"/>
      <c r="AK95"/>
      <c r="AL95"/>
      <c r="BF95" s="2"/>
      <c r="BI95" s="3"/>
    </row>
    <row r="96" spans="1:61" ht="12.75">
      <c r="A96" s="54" t="s">
        <v>66</v>
      </c>
      <c r="B96" s="55">
        <f t="shared" si="34"/>
        <v>23</v>
      </c>
      <c r="C96" s="5">
        <f t="shared" si="40"/>
        <v>587</v>
      </c>
      <c r="D96" s="4" t="str">
        <f>IF(ISNA(MATCH(A96,A$81:A95,0)),IF(ISNA(MATCH(A96,B$11:B$59,0)),"SIGLA DO ESTADO INVÁLIDA",LOOKUP(A96,B$11:B$59,BF$11:BF$59)),"ESTADO JÁ FOI INSERIDO")</f>
        <v>Frankfort , KY</v>
      </c>
      <c r="E96" s="4"/>
      <c r="F96" s="4"/>
      <c r="G96" s="17">
        <f t="shared" si="35"/>
        <v>-84.865</v>
      </c>
      <c r="H96" s="15">
        <f t="shared" si="36"/>
        <v>38.191</v>
      </c>
      <c r="I96" s="34">
        <v>23</v>
      </c>
      <c r="J96" s="35" t="str">
        <f t="shared" si="37"/>
        <v>OK</v>
      </c>
      <c r="K96" s="35" t="str">
        <f t="shared" si="38"/>
        <v>Frankfort , KY</v>
      </c>
      <c r="L96" s="35"/>
      <c r="M96" s="125"/>
      <c r="N96" s="126">
        <f t="shared" si="39"/>
        <v>0</v>
      </c>
      <c r="U96"/>
      <c r="V96"/>
      <c r="W96"/>
      <c r="X96"/>
      <c r="Y96"/>
      <c r="Z96"/>
      <c r="AA96"/>
      <c r="AC96" s="129">
        <v>-92.5</v>
      </c>
      <c r="AD96" s="130">
        <v>29.5</v>
      </c>
      <c r="AF96"/>
      <c r="AG96"/>
      <c r="AJ96"/>
      <c r="AK96"/>
      <c r="AL96"/>
      <c r="BF96" s="2"/>
      <c r="BI96" s="3"/>
    </row>
    <row r="97" spans="1:61" ht="12.75">
      <c r="A97" s="54" t="s">
        <v>67</v>
      </c>
      <c r="B97" s="55">
        <f t="shared" si="34"/>
        <v>21</v>
      </c>
      <c r="C97" s="5">
        <f t="shared" si="40"/>
        <v>643</v>
      </c>
      <c r="D97" s="4" t="str">
        <f>IF(ISNA(MATCH(A97,A$81:A96,0)),IF(ISNA(MATCH(A97,B$11:B$59,0)),"SIGLA DO ESTADO INVÁLIDA",LOOKUP(A97,B$11:B$59,BF$11:BF$59)),"ESTADO JÁ FOI INSERIDO")</f>
        <v>Baton Rouge , LA</v>
      </c>
      <c r="E97" s="4"/>
      <c r="F97" s="4"/>
      <c r="G97" s="17">
        <f t="shared" si="35"/>
        <v>-91.126</v>
      </c>
      <c r="H97" s="15">
        <f t="shared" si="36"/>
        <v>30.449</v>
      </c>
      <c r="I97" s="34">
        <v>21</v>
      </c>
      <c r="J97" s="35" t="str">
        <f t="shared" si="37"/>
        <v>OK</v>
      </c>
      <c r="K97" s="35" t="str">
        <f t="shared" si="38"/>
        <v>Baton Rouge , LA</v>
      </c>
      <c r="L97" s="35"/>
      <c r="M97" s="125"/>
      <c r="N97" s="126">
        <f t="shared" si="39"/>
        <v>0</v>
      </c>
      <c r="U97"/>
      <c r="V97"/>
      <c r="W97"/>
      <c r="X97"/>
      <c r="Y97"/>
      <c r="Z97"/>
      <c r="AA97"/>
      <c r="AC97" s="129">
        <v>-92.1</v>
      </c>
      <c r="AD97" s="130">
        <v>29.6</v>
      </c>
      <c r="AF97"/>
      <c r="AG97"/>
      <c r="AJ97"/>
      <c r="AK97"/>
      <c r="AL97"/>
      <c r="BF97" s="2"/>
      <c r="BI97" s="3"/>
    </row>
    <row r="98" spans="1:61" ht="12.75">
      <c r="A98" s="54" t="s">
        <v>68</v>
      </c>
      <c r="B98" s="55">
        <f t="shared" si="34"/>
        <v>13</v>
      </c>
      <c r="C98" s="5">
        <f t="shared" si="40"/>
        <v>1382</v>
      </c>
      <c r="D98" s="4" t="str">
        <f>IF(ISNA(MATCH(A98,A$81:A97,0)),IF(ISNA(MATCH(A98,B$11:B$59,0)),"SIGLA DO ESTADO INVÁLIDA",LOOKUP(A98,B$11:B$59,BF$11:BF$59)),"ESTADO JÁ FOI INSERIDO")</f>
        <v>Boston , MA</v>
      </c>
      <c r="E98" s="4"/>
      <c r="F98" s="4"/>
      <c r="G98" s="17">
        <f t="shared" si="35"/>
        <v>-71.018</v>
      </c>
      <c r="H98" s="15">
        <f t="shared" si="36"/>
        <v>42.336</v>
      </c>
      <c r="I98" s="34">
        <v>13</v>
      </c>
      <c r="J98" s="35" t="str">
        <f t="shared" si="37"/>
        <v>OK</v>
      </c>
      <c r="K98" s="35" t="str">
        <f t="shared" si="38"/>
        <v>Boston , MA</v>
      </c>
      <c r="L98" s="35"/>
      <c r="M98" s="125"/>
      <c r="N98" s="126">
        <f t="shared" si="39"/>
        <v>0</v>
      </c>
      <c r="U98"/>
      <c r="V98"/>
      <c r="W98"/>
      <c r="X98"/>
      <c r="Y98"/>
      <c r="Z98"/>
      <c r="AA98"/>
      <c r="AC98" s="129">
        <v>-92</v>
      </c>
      <c r="AD98" s="130">
        <v>29.8</v>
      </c>
      <c r="AF98"/>
      <c r="AG98"/>
      <c r="AJ98"/>
      <c r="AK98"/>
      <c r="AL98"/>
      <c r="BF98" s="2"/>
      <c r="BI98" s="3"/>
    </row>
    <row r="99" spans="1:61" ht="12.75">
      <c r="A99" s="54" t="s">
        <v>69</v>
      </c>
      <c r="B99" s="55">
        <f t="shared" si="34"/>
        <v>19</v>
      </c>
      <c r="C99" s="5">
        <f t="shared" si="40"/>
        <v>370</v>
      </c>
      <c r="D99" s="4" t="str">
        <f>IF(ISNA(MATCH(A99,A$81:A98,0)),IF(ISNA(MATCH(A99,B$11:B$59,0)),"SIGLA DO ESTADO INVÁLIDA",LOOKUP(A99,B$11:B$59,BF$11:BF$59)),"ESTADO JÁ FOI INSERIDO")</f>
        <v>Annapolis , MD</v>
      </c>
      <c r="E99" s="4"/>
      <c r="F99" s="4"/>
      <c r="G99" s="17">
        <f t="shared" si="35"/>
        <v>-76.503</v>
      </c>
      <c r="H99" s="15">
        <f t="shared" si="36"/>
        <v>38.972</v>
      </c>
      <c r="I99" s="34">
        <v>19</v>
      </c>
      <c r="J99" s="35" t="str">
        <f t="shared" si="37"/>
        <v>OK</v>
      </c>
      <c r="K99" s="35" t="str">
        <f t="shared" si="38"/>
        <v>Annapolis , MD</v>
      </c>
      <c r="L99" s="35"/>
      <c r="M99" s="125"/>
      <c r="N99" s="126">
        <f t="shared" si="39"/>
        <v>0</v>
      </c>
      <c r="U99"/>
      <c r="V99"/>
      <c r="W99"/>
      <c r="X99"/>
      <c r="Y99"/>
      <c r="Z99"/>
      <c r="AA99"/>
      <c r="AC99" s="129">
        <v>-91.9</v>
      </c>
      <c r="AD99" s="130">
        <v>29.7</v>
      </c>
      <c r="AF99"/>
      <c r="AG99"/>
      <c r="AJ99"/>
      <c r="AK99"/>
      <c r="AL99"/>
      <c r="BF99" s="2"/>
      <c r="BI99" s="3"/>
    </row>
    <row r="100" spans="1:61" ht="12.75">
      <c r="A100" s="54" t="s">
        <v>70</v>
      </c>
      <c r="B100" s="55">
        <f t="shared" si="34"/>
        <v>38</v>
      </c>
      <c r="C100" s="5">
        <f t="shared" si="40"/>
        <v>509</v>
      </c>
      <c r="D100" s="4" t="str">
        <f>IF(ISNA(MATCH(A100,A$81:A99,0)),IF(ISNA(MATCH(A100,B$11:B$59,0)),"SIGLA DO ESTADO INVÁLIDA",LOOKUP(A100,B$11:B$59,BF$11:BF$59)),"ESTADO JÁ FOI INSERIDO")</f>
        <v>Augusta , ME</v>
      </c>
      <c r="E100" s="4"/>
      <c r="F100" s="4"/>
      <c r="G100" s="17">
        <f t="shared" si="35"/>
        <v>-69.73</v>
      </c>
      <c r="H100" s="15">
        <f t="shared" si="36"/>
        <v>44.331</v>
      </c>
      <c r="I100" s="34">
        <v>38</v>
      </c>
      <c r="J100" s="35" t="str">
        <f t="shared" si="37"/>
        <v>OK</v>
      </c>
      <c r="K100" s="35" t="str">
        <f t="shared" si="38"/>
        <v>Augusta , ME</v>
      </c>
      <c r="L100" s="35"/>
      <c r="M100" s="125"/>
      <c r="N100" s="126">
        <f t="shared" si="39"/>
        <v>0</v>
      </c>
      <c r="U100"/>
      <c r="V100"/>
      <c r="W100"/>
      <c r="X100"/>
      <c r="Y100"/>
      <c r="Z100"/>
      <c r="AA100"/>
      <c r="AC100" s="129">
        <v>-91.6</v>
      </c>
      <c r="AD100" s="130">
        <v>29.6</v>
      </c>
      <c r="AF100"/>
      <c r="AG100"/>
      <c r="AJ100"/>
      <c r="AK100"/>
      <c r="AL100"/>
      <c r="BF100" s="2"/>
      <c r="BI100" s="3"/>
    </row>
    <row r="101" spans="1:61" ht="12.75">
      <c r="A101" s="54" t="s">
        <v>71</v>
      </c>
      <c r="B101" s="55">
        <f t="shared" si="34"/>
        <v>8</v>
      </c>
      <c r="C101" s="5">
        <f t="shared" si="40"/>
        <v>750</v>
      </c>
      <c r="D101" s="4" t="str">
        <f>IF(ISNA(MATCH(A101,A$81:A100,0)),IF(ISNA(MATCH(A101,B$11:B$59,0)),"SIGLA DO ESTADO INVÁLIDA",LOOKUP(A101,B$11:B$59,BF$11:BF$59)),"ESTADO JÁ FOI INSERIDO")</f>
        <v>Lansing , MI</v>
      </c>
      <c r="E101" s="4"/>
      <c r="F101" s="4"/>
      <c r="G101" s="17">
        <f t="shared" si="35"/>
        <v>-84.554</v>
      </c>
      <c r="H101" s="15">
        <f t="shared" si="36"/>
        <v>42.709</v>
      </c>
      <c r="I101" s="34">
        <v>8</v>
      </c>
      <c r="J101" s="35" t="str">
        <f t="shared" si="37"/>
        <v>OK</v>
      </c>
      <c r="K101" s="35" t="str">
        <f t="shared" si="38"/>
        <v>Lansing , MI</v>
      </c>
      <c r="L101" s="35"/>
      <c r="M101" s="125"/>
      <c r="N101" s="126">
        <f t="shared" si="39"/>
        <v>0</v>
      </c>
      <c r="U101"/>
      <c r="V101"/>
      <c r="W101"/>
      <c r="X101"/>
      <c r="Y101"/>
      <c r="Z101"/>
      <c r="AA101"/>
      <c r="AC101" s="129">
        <v>-91.3</v>
      </c>
      <c r="AD101" s="130">
        <v>29.5</v>
      </c>
      <c r="AF101"/>
      <c r="AG101"/>
      <c r="AJ101"/>
      <c r="AK101"/>
      <c r="AL101"/>
      <c r="BF101" s="2"/>
      <c r="BI101" s="3"/>
    </row>
    <row r="102" spans="1:61" ht="12.75">
      <c r="A102" s="54" t="s">
        <v>72</v>
      </c>
      <c r="B102" s="55">
        <f t="shared" si="34"/>
        <v>20</v>
      </c>
      <c r="C102" s="5">
        <f t="shared" si="40"/>
        <v>453</v>
      </c>
      <c r="D102" s="4" t="str">
        <f>IF(ISNA(MATCH(A102,A$81:A101,0)),IF(ISNA(MATCH(A102,B$11:B$59,0)),"SIGLA DO ESTADO INVÁLIDA",LOOKUP(A102,B$11:B$59,BF$11:BF$59)),"ESTADO JÁ FOI INSERIDO")</f>
        <v>St. Paul , MN</v>
      </c>
      <c r="E102" s="4"/>
      <c r="F102" s="4"/>
      <c r="G102" s="17">
        <f t="shared" si="35"/>
        <v>-93.104</v>
      </c>
      <c r="H102" s="15">
        <f t="shared" si="36"/>
        <v>44.948</v>
      </c>
      <c r="I102" s="34">
        <v>20</v>
      </c>
      <c r="J102" s="35" t="str">
        <f t="shared" si="37"/>
        <v>OK</v>
      </c>
      <c r="K102" s="35" t="str">
        <f t="shared" si="38"/>
        <v>St. Paul , MN</v>
      </c>
      <c r="L102" s="35"/>
      <c r="M102" s="125"/>
      <c r="N102" s="126">
        <f t="shared" si="39"/>
        <v>0</v>
      </c>
      <c r="U102"/>
      <c r="V102"/>
      <c r="W102"/>
      <c r="X102"/>
      <c r="Y102"/>
      <c r="Z102"/>
      <c r="AA102"/>
      <c r="AC102" s="129">
        <v>-91.1</v>
      </c>
      <c r="AD102" s="130">
        <v>29.2</v>
      </c>
      <c r="AF102"/>
      <c r="AG102"/>
      <c r="AJ102"/>
      <c r="AK102"/>
      <c r="AL102"/>
      <c r="BF102" s="2"/>
      <c r="BI102" s="3"/>
    </row>
    <row r="103" spans="1:61" ht="12.75">
      <c r="A103" s="54" t="s">
        <v>73</v>
      </c>
      <c r="B103" s="55">
        <f t="shared" si="34"/>
        <v>15</v>
      </c>
      <c r="C103" s="5">
        <f t="shared" si="40"/>
        <v>443</v>
      </c>
      <c r="D103" s="4" t="str">
        <f>IF(ISNA(MATCH(A103,A$81:A102,0)),IF(ISNA(MATCH(A103,B$11:B$59,0)),"SIGLA DO ESTADO INVÁLIDA",LOOKUP(A103,B$11:B$59,BF$11:BF$59)),"ESTADO JÁ FOI INSERIDO")</f>
        <v>Jefferson City , MO</v>
      </c>
      <c r="E103" s="4"/>
      <c r="F103" s="4"/>
      <c r="G103" s="17">
        <f t="shared" si="35"/>
        <v>-92.19</v>
      </c>
      <c r="H103" s="15">
        <f t="shared" si="36"/>
        <v>38.572</v>
      </c>
      <c r="I103" s="34">
        <v>15</v>
      </c>
      <c r="J103" s="35" t="str">
        <f t="shared" si="37"/>
        <v>OK</v>
      </c>
      <c r="K103" s="35" t="str">
        <f t="shared" si="38"/>
        <v>Jefferson City , MO</v>
      </c>
      <c r="L103" s="35"/>
      <c r="M103" s="125"/>
      <c r="N103" s="126">
        <f t="shared" si="39"/>
        <v>0</v>
      </c>
      <c r="U103"/>
      <c r="V103"/>
      <c r="W103"/>
      <c r="X103"/>
      <c r="Y103"/>
      <c r="Z103"/>
      <c r="AA103"/>
      <c r="AC103" s="129">
        <v>-90.8</v>
      </c>
      <c r="AD103" s="130">
        <v>29.1</v>
      </c>
      <c r="AF103"/>
      <c r="AG103"/>
      <c r="AJ103"/>
      <c r="AK103"/>
      <c r="AL103"/>
      <c r="BF103" s="2"/>
      <c r="BI103" s="3"/>
    </row>
    <row r="104" spans="1:61" ht="12.75">
      <c r="A104" s="54" t="s">
        <v>74</v>
      </c>
      <c r="B104" s="55">
        <f t="shared" si="34"/>
        <v>31</v>
      </c>
      <c r="C104" s="5">
        <f t="shared" si="40"/>
        <v>446</v>
      </c>
      <c r="D104" s="4" t="str">
        <f>IF(ISNA(MATCH(A104,A$81:A103,0)),IF(ISNA(MATCH(A104,B$11:B$59,0)),"SIGLA DO ESTADO INVÁLIDA",LOOKUP(A104,B$11:B$59,BF$11:BF$59)),"ESTADO JÁ FOI INSERIDO")</f>
        <v>Jackson , MS</v>
      </c>
      <c r="E104" s="4"/>
      <c r="F104" s="4"/>
      <c r="G104" s="17">
        <f t="shared" si="35"/>
        <v>-90.208</v>
      </c>
      <c r="H104" s="15">
        <f t="shared" si="36"/>
        <v>32.321</v>
      </c>
      <c r="I104" s="34">
        <v>31</v>
      </c>
      <c r="J104" s="35" t="str">
        <f t="shared" si="37"/>
        <v>OK</v>
      </c>
      <c r="K104" s="35" t="str">
        <f t="shared" si="38"/>
        <v>Jackson , MS</v>
      </c>
      <c r="L104" s="35"/>
      <c r="M104" s="125"/>
      <c r="N104" s="126">
        <f t="shared" si="39"/>
        <v>0</v>
      </c>
      <c r="U104"/>
      <c r="V104"/>
      <c r="W104"/>
      <c r="X104"/>
      <c r="Y104"/>
      <c r="Z104"/>
      <c r="AA104"/>
      <c r="AC104" s="129">
        <v>-90.5</v>
      </c>
      <c r="AD104" s="130">
        <v>29.3</v>
      </c>
      <c r="AF104"/>
      <c r="AG104"/>
      <c r="AJ104"/>
      <c r="AK104"/>
      <c r="AL104"/>
      <c r="BF104" s="2"/>
      <c r="BI104" s="3"/>
    </row>
    <row r="105" spans="1:61" ht="12.75">
      <c r="A105" s="54" t="s">
        <v>75</v>
      </c>
      <c r="B105" s="55">
        <f t="shared" si="34"/>
        <v>43</v>
      </c>
      <c r="C105" s="5">
        <f t="shared" si="40"/>
        <v>1516</v>
      </c>
      <c r="D105" s="4" t="str">
        <f>IF(ISNA(MATCH(A105,A$81:A104,0)),IF(ISNA(MATCH(A105,B$11:B$59,0)),"SIGLA DO ESTADO INVÁLIDA",LOOKUP(A105,B$11:B$59,BF$11:BF$59)),"ESTADO JÁ FOI INSERIDO")</f>
        <v>Helena , MT</v>
      </c>
      <c r="E105" s="4"/>
      <c r="F105" s="4"/>
      <c r="G105" s="17">
        <f t="shared" si="35"/>
        <v>-112.02</v>
      </c>
      <c r="H105" s="15">
        <f t="shared" si="36"/>
        <v>46.597</v>
      </c>
      <c r="I105" s="34">
        <v>43</v>
      </c>
      <c r="J105" s="35" t="str">
        <f t="shared" si="37"/>
        <v>OK</v>
      </c>
      <c r="K105" s="35" t="str">
        <f t="shared" si="38"/>
        <v>Helena , MT</v>
      </c>
      <c r="L105" s="35"/>
      <c r="M105" s="125"/>
      <c r="N105" s="126">
        <f t="shared" si="39"/>
        <v>0</v>
      </c>
      <c r="U105"/>
      <c r="V105"/>
      <c r="W105"/>
      <c r="X105"/>
      <c r="Y105"/>
      <c r="Z105"/>
      <c r="AA105"/>
      <c r="AC105" s="129">
        <v>-90.3</v>
      </c>
      <c r="AD105" s="130">
        <v>29.1</v>
      </c>
      <c r="AF105"/>
      <c r="AG105"/>
      <c r="AJ105"/>
      <c r="AK105"/>
      <c r="AL105"/>
      <c r="BF105" s="2"/>
      <c r="BI105" s="3"/>
    </row>
    <row r="106" spans="1:61" ht="12.75">
      <c r="A106" s="54" t="s">
        <v>76</v>
      </c>
      <c r="B106" s="55">
        <f t="shared" si="34"/>
        <v>10</v>
      </c>
      <c r="C106" s="5">
        <f t="shared" si="40"/>
        <v>1869</v>
      </c>
      <c r="D106" s="4" t="str">
        <f>IF(ISNA(MATCH(A106,A$81:A105,0)),IF(ISNA(MATCH(A106,B$11:B$59,0)),"SIGLA DO ESTADO INVÁLIDA",LOOKUP(A106,B$11:B$59,BF$11:BF$59)),"ESTADO JÁ FOI INSERIDO")</f>
        <v>Raleigh , NC</v>
      </c>
      <c r="E106" s="4"/>
      <c r="F106" s="4"/>
      <c r="G106" s="17">
        <f t="shared" si="35"/>
        <v>-78.659</v>
      </c>
      <c r="H106" s="15">
        <f t="shared" si="36"/>
        <v>35.822</v>
      </c>
      <c r="I106" s="34">
        <v>10</v>
      </c>
      <c r="J106" s="35" t="str">
        <f t="shared" si="37"/>
        <v>OK</v>
      </c>
      <c r="K106" s="35" t="str">
        <f t="shared" si="38"/>
        <v>Raleigh , NC</v>
      </c>
      <c r="L106" s="35"/>
      <c r="M106" s="125"/>
      <c r="N106" s="126">
        <f t="shared" si="39"/>
        <v>0</v>
      </c>
      <c r="U106"/>
      <c r="V106"/>
      <c r="W106"/>
      <c r="X106"/>
      <c r="Y106"/>
      <c r="Z106"/>
      <c r="AA106"/>
      <c r="AC106" s="129">
        <v>-90</v>
      </c>
      <c r="AD106" s="130">
        <v>29.2</v>
      </c>
      <c r="AF106"/>
      <c r="AG106"/>
      <c r="AJ106"/>
      <c r="AK106"/>
      <c r="AL106"/>
      <c r="BF106" s="2"/>
      <c r="BI106" s="3"/>
    </row>
    <row r="107" spans="1:61" ht="12.75">
      <c r="A107" s="54" t="s">
        <v>77</v>
      </c>
      <c r="B107" s="55">
        <f t="shared" si="34"/>
        <v>46</v>
      </c>
      <c r="C107" s="5">
        <f t="shared" si="40"/>
        <v>1368</v>
      </c>
      <c r="D107" s="4" t="str">
        <f>IF(ISNA(MATCH(A107,A$81:A106,0)),IF(ISNA(MATCH(A107,B$11:B$59,0)),"SIGLA DO ESTADO INVÁLIDA",LOOKUP(A107,B$11:B$59,BF$11:BF$59)),"ESTADO JÁ FOI INSERIDO")</f>
        <v>Bismarck , ND</v>
      </c>
      <c r="E107" s="4"/>
      <c r="F107" s="4"/>
      <c r="G107" s="17">
        <f t="shared" si="35"/>
        <v>-100.767</v>
      </c>
      <c r="H107" s="15">
        <f t="shared" si="36"/>
        <v>46.805</v>
      </c>
      <c r="I107" s="34">
        <v>46</v>
      </c>
      <c r="J107" s="35" t="str">
        <f t="shared" si="37"/>
        <v>OK</v>
      </c>
      <c r="K107" s="35" t="str">
        <f t="shared" si="38"/>
        <v>Bismarck , ND</v>
      </c>
      <c r="L107" s="35"/>
      <c r="M107" s="125"/>
      <c r="N107" s="126">
        <f t="shared" si="39"/>
        <v>0</v>
      </c>
      <c r="U107"/>
      <c r="V107"/>
      <c r="W107"/>
      <c r="X107"/>
      <c r="Y107"/>
      <c r="Z107"/>
      <c r="AA107"/>
      <c r="AC107" s="129">
        <v>-90.2</v>
      </c>
      <c r="AD107" s="130">
        <v>29.6</v>
      </c>
      <c r="AF107"/>
      <c r="AG107"/>
      <c r="AJ107"/>
      <c r="AK107"/>
      <c r="AL107"/>
      <c r="BF107" s="2"/>
      <c r="BI107" s="3"/>
    </row>
    <row r="108" spans="1:61" ht="12.75">
      <c r="A108" s="54" t="s">
        <v>78</v>
      </c>
      <c r="B108" s="55">
        <f t="shared" si="34"/>
        <v>36</v>
      </c>
      <c r="C108" s="5">
        <f t="shared" si="40"/>
        <v>461</v>
      </c>
      <c r="D108" s="4" t="str">
        <f>IF(ISNA(MATCH(A108,A$81:A107,0)),IF(ISNA(MATCH(A108,B$11:B$59,0)),"SIGLA DO ESTADO INVÁLIDA",LOOKUP(A108,B$11:B$59,BF$11:BF$59)),"ESTADO JÁ FOI INSERIDO")</f>
        <v>Lincoln , NE</v>
      </c>
      <c r="E108" s="4"/>
      <c r="F108" s="4"/>
      <c r="G108" s="17">
        <f t="shared" si="35"/>
        <v>-96.688</v>
      </c>
      <c r="H108" s="15">
        <f t="shared" si="36"/>
        <v>40.816</v>
      </c>
      <c r="I108" s="34">
        <v>36</v>
      </c>
      <c r="J108" s="35" t="str">
        <f t="shared" si="37"/>
        <v>OK</v>
      </c>
      <c r="K108" s="35" t="str">
        <f t="shared" si="38"/>
        <v>Lincoln , NE</v>
      </c>
      <c r="L108" s="35"/>
      <c r="M108" s="125"/>
      <c r="N108" s="126">
        <f t="shared" si="39"/>
        <v>0</v>
      </c>
      <c r="U108"/>
      <c r="V108"/>
      <c r="W108"/>
      <c r="X108"/>
      <c r="Y108"/>
      <c r="Z108"/>
      <c r="AA108"/>
      <c r="AC108" s="129">
        <v>-90</v>
      </c>
      <c r="AD108" s="130">
        <v>29.5</v>
      </c>
      <c r="AF108"/>
      <c r="AG108"/>
      <c r="AJ108"/>
      <c r="AK108"/>
      <c r="AL108"/>
      <c r="BF108" s="2"/>
      <c r="BI108" s="3"/>
    </row>
    <row r="109" spans="1:61" ht="12.75">
      <c r="A109" s="54" t="s">
        <v>79</v>
      </c>
      <c r="B109" s="55">
        <f t="shared" si="34"/>
        <v>40</v>
      </c>
      <c r="C109" s="5">
        <f t="shared" si="40"/>
        <v>1296</v>
      </c>
      <c r="D109" s="4" t="str">
        <f>IF(ISNA(MATCH(A109,A$81:A108,0)),IF(ISNA(MATCH(A109,B$11:B$59,0)),"SIGLA DO ESTADO INVÁLIDA",LOOKUP(A109,B$11:B$59,BF$11:BF$59)),"ESTADO JÁ FOI INSERIDO")</f>
        <v>Concord , NH</v>
      </c>
      <c r="E109" s="4"/>
      <c r="F109" s="4"/>
      <c r="G109" s="17">
        <f t="shared" si="35"/>
        <v>-71.56</v>
      </c>
      <c r="H109" s="15">
        <f t="shared" si="36"/>
        <v>43.232</v>
      </c>
      <c r="I109" s="34">
        <v>40</v>
      </c>
      <c r="J109" s="35" t="str">
        <f t="shared" si="37"/>
        <v>OK</v>
      </c>
      <c r="K109" s="35" t="str">
        <f t="shared" si="38"/>
        <v>Concord , NH</v>
      </c>
      <c r="L109" s="35"/>
      <c r="M109" s="125"/>
      <c r="N109" s="126">
        <f t="shared" si="39"/>
        <v>0</v>
      </c>
      <c r="U109"/>
      <c r="V109"/>
      <c r="W109"/>
      <c r="X109"/>
      <c r="Y109"/>
      <c r="Z109"/>
      <c r="AA109"/>
      <c r="AC109" s="129">
        <v>-89.9</v>
      </c>
      <c r="AD109" s="130">
        <v>29.4</v>
      </c>
      <c r="AF109"/>
      <c r="AG109"/>
      <c r="AJ109"/>
      <c r="AK109"/>
      <c r="AL109"/>
      <c r="BF109" s="2"/>
      <c r="BI109" s="3"/>
    </row>
    <row r="110" spans="1:61" ht="12.75">
      <c r="A110" s="54" t="s">
        <v>80</v>
      </c>
      <c r="B110" s="55">
        <f t="shared" si="34"/>
        <v>9</v>
      </c>
      <c r="C110" s="5">
        <f t="shared" si="40"/>
        <v>266</v>
      </c>
      <c r="D110" s="4" t="str">
        <f>IF(ISNA(MATCH(A110,A$81:A109,0)),IF(ISNA(MATCH(A110,B$11:B$59,0)),"SIGLA DO ESTADO INVÁLIDA",LOOKUP(A110,B$11:B$59,BF$11:BF$59)),"ESTADO JÁ FOI INSERIDO")</f>
        <v>Trenton , NJ</v>
      </c>
      <c r="E110" s="4"/>
      <c r="F110" s="4"/>
      <c r="G110" s="17">
        <f t="shared" si="35"/>
        <v>-74.764</v>
      </c>
      <c r="H110" s="15">
        <f t="shared" si="36"/>
        <v>40.223</v>
      </c>
      <c r="I110" s="34">
        <v>9</v>
      </c>
      <c r="J110" s="35" t="str">
        <f t="shared" si="37"/>
        <v>OK</v>
      </c>
      <c r="K110" s="35" t="str">
        <f t="shared" si="38"/>
        <v>Trenton , NJ</v>
      </c>
      <c r="L110" s="35"/>
      <c r="M110" s="125"/>
      <c r="N110" s="126">
        <f t="shared" si="39"/>
        <v>0</v>
      </c>
      <c r="U110"/>
      <c r="V110"/>
      <c r="W110"/>
      <c r="X110"/>
      <c r="Y110"/>
      <c r="Z110"/>
      <c r="AA110"/>
      <c r="AC110" s="129">
        <v>-89.2</v>
      </c>
      <c r="AD110" s="130">
        <v>29</v>
      </c>
      <c r="AF110"/>
      <c r="AG110"/>
      <c r="AJ110"/>
      <c r="AK110"/>
      <c r="AL110"/>
      <c r="BF110" s="2"/>
      <c r="BI110" s="3"/>
    </row>
    <row r="111" spans="1:61" ht="12.75">
      <c r="A111" s="54" t="s">
        <v>81</v>
      </c>
      <c r="B111" s="55">
        <f t="shared" si="34"/>
        <v>37</v>
      </c>
      <c r="C111" s="5">
        <f t="shared" si="40"/>
        <v>1719</v>
      </c>
      <c r="D111" s="4" t="str">
        <f>IF(ISNA(MATCH(A111,A$81:A110,0)),IF(ISNA(MATCH(A111,B$11:B$59,0)),"SIGLA DO ESTADO INVÁLIDA",LOOKUP(A111,B$11:B$59,BF$11:BF$59)),"ESTADO JÁ FOI INSERIDO")</f>
        <v>Santa Fe , NM</v>
      </c>
      <c r="E111" s="4"/>
      <c r="F111" s="4"/>
      <c r="G111" s="17">
        <f t="shared" si="35"/>
        <v>-105.954</v>
      </c>
      <c r="H111" s="15">
        <f t="shared" si="36"/>
        <v>35.679</v>
      </c>
      <c r="I111" s="34">
        <v>37</v>
      </c>
      <c r="J111" s="35" t="str">
        <f t="shared" si="37"/>
        <v>OK</v>
      </c>
      <c r="K111" s="35" t="str">
        <f t="shared" si="38"/>
        <v>Santa Fe , NM</v>
      </c>
      <c r="L111" s="35"/>
      <c r="M111" s="125"/>
      <c r="N111" s="126">
        <f t="shared" si="39"/>
        <v>0</v>
      </c>
      <c r="U111"/>
      <c r="V111"/>
      <c r="W111"/>
      <c r="X111"/>
      <c r="Y111"/>
      <c r="Z111"/>
      <c r="AA111"/>
      <c r="AC111" s="129">
        <v>-89.1</v>
      </c>
      <c r="AD111" s="130">
        <v>29.2</v>
      </c>
      <c r="AF111"/>
      <c r="AG111"/>
      <c r="AJ111"/>
      <c r="AK111"/>
      <c r="AL111"/>
      <c r="BF111" s="2"/>
      <c r="BI111" s="3"/>
    </row>
    <row r="112" spans="1:61" ht="12.75">
      <c r="A112" s="54" t="s">
        <v>82</v>
      </c>
      <c r="B112" s="55">
        <f t="shared" si="34"/>
        <v>39</v>
      </c>
      <c r="C112" s="5">
        <f t="shared" si="40"/>
        <v>793</v>
      </c>
      <c r="D112" s="4" t="str">
        <f>IF(ISNA(MATCH(A112,A$81:A111,0)),IF(ISNA(MATCH(A112,B$11:B$59,0)),"SIGLA DO ESTADO INVÁLIDA",LOOKUP(A112,B$11:B$59,BF$11:BF$59)),"ESTADO JÁ FOI INSERIDO")</f>
        <v>Carson City, NV</v>
      </c>
      <c r="E112" s="4"/>
      <c r="F112" s="4"/>
      <c r="G112" s="17">
        <f t="shared" si="35"/>
        <v>-119.743</v>
      </c>
      <c r="H112" s="15">
        <f t="shared" si="36"/>
        <v>39.148</v>
      </c>
      <c r="I112" s="34">
        <v>39</v>
      </c>
      <c r="J112" s="35" t="str">
        <f t="shared" si="37"/>
        <v>OK</v>
      </c>
      <c r="K112" s="35" t="str">
        <f t="shared" si="38"/>
        <v>Carson City, NV</v>
      </c>
      <c r="L112" s="35"/>
      <c r="M112" s="125"/>
      <c r="N112" s="126">
        <f t="shared" si="39"/>
        <v>0</v>
      </c>
      <c r="U112"/>
      <c r="V112"/>
      <c r="W112"/>
      <c r="X112"/>
      <c r="Y112"/>
      <c r="Z112"/>
      <c r="AA112"/>
      <c r="AC112" s="129">
        <v>-89.7</v>
      </c>
      <c r="AD112" s="130">
        <v>29.6</v>
      </c>
      <c r="AF112"/>
      <c r="AG112"/>
      <c r="AJ112"/>
      <c r="AK112"/>
      <c r="AL112"/>
      <c r="BF112" s="2"/>
      <c r="BI112" s="3"/>
    </row>
    <row r="113" spans="1:61" ht="12.75">
      <c r="A113" s="54" t="s">
        <v>83</v>
      </c>
      <c r="B113" s="55">
        <f aca="true" t="shared" si="41" ref="B113:B130">IF(ISNA(MATCH(A113,B$11:B$59,0)),0,LOOKUP(A113,B$11:B$59,C$11:C$59))</f>
        <v>2</v>
      </c>
      <c r="C113" s="5">
        <f t="shared" si="40"/>
        <v>2382</v>
      </c>
      <c r="D113" s="4" t="str">
        <f>IF(ISNA(MATCH(A113,A$81:A112,0)),IF(ISNA(MATCH(A113,B$11:B$59,0)),"SIGLA DO ESTADO INVÁLIDA",LOOKUP(A113,B$11:B$59,BF$11:BF$59)),"ESTADO JÁ FOI INSERIDO")</f>
        <v>Albany , NY</v>
      </c>
      <c r="E113" s="4"/>
      <c r="F113" s="4"/>
      <c r="G113" s="17">
        <f aca="true" t="shared" si="42" ref="G113:G130">IF(B113&lt;&gt;0,-LOOKUP(A113,$B$11:$B$59,$D$11:$D$59),-89.645)</f>
        <v>-73.799</v>
      </c>
      <c r="H113" s="15">
        <f aca="true" t="shared" si="43" ref="H113:H130">IF(B113&lt;&gt;0,LOOKUP(A113,$B$11:$B$59,$E$11:$E$59),90)</f>
        <v>42.666</v>
      </c>
      <c r="I113" s="34">
        <v>2</v>
      </c>
      <c r="J113" s="35" t="str">
        <f aca="true" t="shared" si="44" ref="J113:J129">IF(ISNA(MATCH(I113,B$81:B$129,0)),"NÃO","OK")</f>
        <v>OK</v>
      </c>
      <c r="K113" s="35" t="str">
        <f aca="true" t="shared" si="45" ref="K113:K129">A43&amp;", "&amp;B43</f>
        <v>Albany , NY</v>
      </c>
      <c r="L113" s="35"/>
      <c r="M113" s="125"/>
      <c r="N113" s="126">
        <f aca="true" t="shared" si="46" ref="N113:N129">IF(J113="OK",0,1)</f>
        <v>0</v>
      </c>
      <c r="U113"/>
      <c r="V113"/>
      <c r="W113"/>
      <c r="X113"/>
      <c r="Y113"/>
      <c r="Z113"/>
      <c r="AA113"/>
      <c r="AC113" s="129">
        <v>-89.3</v>
      </c>
      <c r="AD113" s="130">
        <v>29.7</v>
      </c>
      <c r="AF113"/>
      <c r="AG113"/>
      <c r="AJ113"/>
      <c r="AK113"/>
      <c r="AL113"/>
      <c r="BF113" s="2"/>
      <c r="BI113" s="3"/>
    </row>
    <row r="114" spans="1:61" ht="12.75">
      <c r="A114" s="54" t="s">
        <v>84</v>
      </c>
      <c r="B114" s="55">
        <f t="shared" si="41"/>
        <v>7</v>
      </c>
      <c r="C114" s="5">
        <f aca="true" t="shared" si="47" ref="C114:C130">IF(B113&lt;&gt;0,IF(B114&lt;&gt;0,INDEX($I$11:$BE$59,MATCH(A113,B$11:B$59,0),MATCH(A114,B$11:B$59,0)),0),0)</f>
        <v>511</v>
      </c>
      <c r="D114" s="4" t="str">
        <f>IF(ISNA(MATCH(A114,A$81:A113,0)),IF(ISNA(MATCH(A114,B$11:B$59,0)),"SIGLA DO ESTADO INVÁLIDA",LOOKUP(A114,B$11:B$59,BF$11:BF$59)),"ESTADO JÁ FOI INSERIDO")</f>
        <v>Columbus , OH</v>
      </c>
      <c r="E114" s="4"/>
      <c r="F114" s="4"/>
      <c r="G114" s="17">
        <f t="shared" si="42"/>
        <v>-82.987</v>
      </c>
      <c r="H114" s="15">
        <f t="shared" si="43"/>
        <v>39.989</v>
      </c>
      <c r="I114" s="34">
        <v>7</v>
      </c>
      <c r="J114" s="35" t="str">
        <f t="shared" si="44"/>
        <v>OK</v>
      </c>
      <c r="K114" s="35" t="str">
        <f t="shared" si="45"/>
        <v>Columbus , OH</v>
      </c>
      <c r="L114" s="35"/>
      <c r="M114" s="125"/>
      <c r="N114" s="126">
        <f t="shared" si="46"/>
        <v>0</v>
      </c>
      <c r="U114"/>
      <c r="V114"/>
      <c r="W114"/>
      <c r="X114"/>
      <c r="Y114"/>
      <c r="Z114"/>
      <c r="AA114"/>
      <c r="AC114" s="129">
        <v>-89.7</v>
      </c>
      <c r="AD114" s="130">
        <v>29.9</v>
      </c>
      <c r="AF114"/>
      <c r="AG114"/>
      <c r="AJ114"/>
      <c r="AK114"/>
      <c r="AL114"/>
      <c r="BF114" s="2"/>
      <c r="BI114" s="3"/>
    </row>
    <row r="115" spans="1:61" ht="12.75">
      <c r="A115" s="54" t="s">
        <v>85</v>
      </c>
      <c r="B115" s="55">
        <f t="shared" si="41"/>
        <v>28</v>
      </c>
      <c r="C115" s="5">
        <f t="shared" si="47"/>
        <v>852</v>
      </c>
      <c r="D115" s="4" t="str">
        <f>IF(ISNA(MATCH(A115,A$81:A114,0)),IF(ISNA(MATCH(A115,B$11:B$59,0)),"SIGLA DO ESTADO INVÁLIDA",LOOKUP(A115,B$11:B$59,BF$11:BF$59)),"ESTADO JÁ FOI INSERIDO")</f>
        <v>Oklahoma City , OK</v>
      </c>
      <c r="E115" s="4"/>
      <c r="F115" s="4"/>
      <c r="G115" s="17">
        <f t="shared" si="42"/>
        <v>-97.513</v>
      </c>
      <c r="H115" s="15">
        <f t="shared" si="43"/>
        <v>35.467</v>
      </c>
      <c r="I115" s="34">
        <v>28</v>
      </c>
      <c r="J115" s="35" t="str">
        <f t="shared" si="44"/>
        <v>OK</v>
      </c>
      <c r="K115" s="35" t="str">
        <f t="shared" si="45"/>
        <v>Oklahoma City , OK</v>
      </c>
      <c r="L115" s="35"/>
      <c r="M115" s="125"/>
      <c r="N115" s="126">
        <f t="shared" si="46"/>
        <v>0</v>
      </c>
      <c r="U115"/>
      <c r="V115"/>
      <c r="W115"/>
      <c r="X115"/>
      <c r="Y115"/>
      <c r="Z115"/>
      <c r="AA115"/>
      <c r="AC115" s="129">
        <v>-89.4</v>
      </c>
      <c r="AD115" s="130">
        <v>30.1</v>
      </c>
      <c r="AF115"/>
      <c r="AG115"/>
      <c r="AJ115"/>
      <c r="AK115"/>
      <c r="AL115"/>
      <c r="BF115" s="2"/>
      <c r="BI115" s="3"/>
    </row>
    <row r="116" spans="1:61" ht="12.75">
      <c r="A116" s="54" t="s">
        <v>86</v>
      </c>
      <c r="B116" s="55">
        <f t="shared" si="41"/>
        <v>29</v>
      </c>
      <c r="C116" s="5">
        <f t="shared" si="47"/>
        <v>1488</v>
      </c>
      <c r="D116" s="4" t="str">
        <f>IF(ISNA(MATCH(A116,A$81:A115,0)),IF(ISNA(MATCH(A116,B$11:B$59,0)),"SIGLA DO ESTADO INVÁLIDA",LOOKUP(A116,B$11:B$59,BF$11:BF$59)),"ESTADO JÁ FOI INSERIDO")</f>
        <v>Salem , OR</v>
      </c>
      <c r="E116" s="4"/>
      <c r="F116" s="4"/>
      <c r="G116" s="17">
        <f t="shared" si="42"/>
        <v>-123.022</v>
      </c>
      <c r="H116" s="15">
        <f t="shared" si="43"/>
        <v>44.925</v>
      </c>
      <c r="I116" s="34">
        <v>29</v>
      </c>
      <c r="J116" s="35" t="str">
        <f t="shared" si="44"/>
        <v>OK</v>
      </c>
      <c r="K116" s="35" t="str">
        <f t="shared" si="45"/>
        <v>Salem , OR</v>
      </c>
      <c r="L116" s="35"/>
      <c r="M116" s="125"/>
      <c r="N116" s="126">
        <f t="shared" si="46"/>
        <v>0</v>
      </c>
      <c r="U116"/>
      <c r="V116"/>
      <c r="W116"/>
      <c r="X116"/>
      <c r="Y116"/>
      <c r="Z116"/>
      <c r="AA116"/>
      <c r="AC116" s="129">
        <v>-89.9</v>
      </c>
      <c r="AD116" s="130">
        <v>30</v>
      </c>
      <c r="AF116"/>
      <c r="AG116"/>
      <c r="AJ116"/>
      <c r="AK116"/>
      <c r="AL116"/>
      <c r="BF116" s="2"/>
      <c r="BI116" s="3"/>
    </row>
    <row r="117" spans="1:61" ht="12.75">
      <c r="A117" s="54" t="s">
        <v>87</v>
      </c>
      <c r="B117" s="55">
        <f t="shared" si="41"/>
        <v>5</v>
      </c>
      <c r="C117" s="5">
        <f t="shared" si="47"/>
        <v>2337</v>
      </c>
      <c r="D117" s="4" t="str">
        <f>IF(ISNA(MATCH(A117,A$81:A116,0)),IF(ISNA(MATCH(A117,B$11:B$59,0)),"SIGLA DO ESTADO INVÁLIDA",LOOKUP(A117,B$11:B$59,BF$11:BF$59)),"ESTADO JÁ FOI INSERIDO")</f>
        <v>Harrisburg , PA</v>
      </c>
      <c r="E117" s="4"/>
      <c r="F117" s="4"/>
      <c r="G117" s="17">
        <f t="shared" si="42"/>
        <v>-76.885</v>
      </c>
      <c r="H117" s="15">
        <f t="shared" si="43"/>
        <v>40.276</v>
      </c>
      <c r="I117" s="34">
        <v>5</v>
      </c>
      <c r="J117" s="35" t="str">
        <f t="shared" si="44"/>
        <v>OK</v>
      </c>
      <c r="K117" s="35" t="str">
        <f t="shared" si="45"/>
        <v>Harrisburg , PA</v>
      </c>
      <c r="L117" s="35"/>
      <c r="M117" s="125"/>
      <c r="N117" s="126">
        <f t="shared" si="46"/>
        <v>0</v>
      </c>
      <c r="U117"/>
      <c r="V117"/>
      <c r="W117"/>
      <c r="X117"/>
      <c r="Y117"/>
      <c r="Z117"/>
      <c r="AA117"/>
      <c r="AC117" s="129">
        <v>-89.3</v>
      </c>
      <c r="AD117" s="130">
        <v>30.3</v>
      </c>
      <c r="AF117"/>
      <c r="AG117"/>
      <c r="AJ117"/>
      <c r="AK117"/>
      <c r="AL117"/>
      <c r="BF117" s="2"/>
      <c r="BI117" s="3"/>
    </row>
    <row r="118" spans="1:61" ht="12.75">
      <c r="A118" s="54" t="s">
        <v>88</v>
      </c>
      <c r="B118" s="55">
        <f t="shared" si="41"/>
        <v>42</v>
      </c>
      <c r="C118" s="5">
        <f t="shared" si="47"/>
        <v>304</v>
      </c>
      <c r="D118" s="4" t="str">
        <f>IF(ISNA(MATCH(A118,A$81:A117,0)),IF(ISNA(MATCH(A118,B$11:B$59,0)),"SIGLA DO ESTADO INVÁLIDA",LOOKUP(A118,B$11:B$59,BF$11:BF$59)),"ESTADO JÁ FOI INSERIDO")</f>
        <v>Providence , RI</v>
      </c>
      <c r="E118" s="4"/>
      <c r="F118" s="4"/>
      <c r="G118" s="17">
        <f t="shared" si="42"/>
        <v>-71.42</v>
      </c>
      <c r="H118" s="15">
        <f t="shared" si="43"/>
        <v>41.822</v>
      </c>
      <c r="I118" s="34">
        <v>42</v>
      </c>
      <c r="J118" s="35" t="str">
        <f t="shared" si="44"/>
        <v>OK</v>
      </c>
      <c r="K118" s="35" t="str">
        <f t="shared" si="45"/>
        <v>Providence , RI</v>
      </c>
      <c r="L118" s="35"/>
      <c r="M118" s="125"/>
      <c r="N118" s="126">
        <f t="shared" si="46"/>
        <v>0</v>
      </c>
      <c r="U118"/>
      <c r="V118"/>
      <c r="W118"/>
      <c r="X118"/>
      <c r="Y118"/>
      <c r="Z118"/>
      <c r="AA118"/>
      <c r="AC118" s="129">
        <v>-88.8</v>
      </c>
      <c r="AD118" s="130">
        <v>30.4</v>
      </c>
      <c r="AF118"/>
      <c r="AG118"/>
      <c r="AJ118"/>
      <c r="AK118"/>
      <c r="AL118"/>
      <c r="BF118" s="2"/>
      <c r="BI118" s="3"/>
    </row>
    <row r="119" spans="1:61" ht="12.75">
      <c r="A119" s="54" t="s">
        <v>89</v>
      </c>
      <c r="B119" s="55">
        <f t="shared" si="41"/>
        <v>25</v>
      </c>
      <c r="C119" s="5">
        <f t="shared" si="47"/>
        <v>744</v>
      </c>
      <c r="D119" s="4" t="str">
        <f>IF(ISNA(MATCH(A119,A$81:A118,0)),IF(ISNA(MATCH(A119,B$11:B$59,0)),"SIGLA DO ESTADO INVÁLIDA",LOOKUP(A119,B$11:B$59,BF$11:BF$59)),"ESTADO JÁ FOI INSERIDO")</f>
        <v>Columbia , SC</v>
      </c>
      <c r="E119" s="4"/>
      <c r="F119" s="4"/>
      <c r="G119" s="17">
        <f t="shared" si="42"/>
        <v>-80.886</v>
      </c>
      <c r="H119" s="15">
        <f t="shared" si="43"/>
        <v>34.039</v>
      </c>
      <c r="I119" s="34">
        <v>25</v>
      </c>
      <c r="J119" s="35" t="str">
        <f t="shared" si="44"/>
        <v>OK</v>
      </c>
      <c r="K119" s="35" t="str">
        <f t="shared" si="45"/>
        <v>Columbia , SC</v>
      </c>
      <c r="L119" s="35"/>
      <c r="M119" s="125"/>
      <c r="N119" s="126">
        <f t="shared" si="46"/>
        <v>0</v>
      </c>
      <c r="U119"/>
      <c r="V119"/>
      <c r="W119"/>
      <c r="X119"/>
      <c r="Y119"/>
      <c r="Z119"/>
      <c r="AA119"/>
      <c r="AC119" s="129">
        <v>-88.5</v>
      </c>
      <c r="AD119" s="130">
        <v>30.3</v>
      </c>
      <c r="AF119"/>
      <c r="AG119"/>
      <c r="AJ119"/>
      <c r="AK119"/>
      <c r="AL119"/>
      <c r="BF119" s="2"/>
      <c r="BI119" s="3"/>
    </row>
    <row r="120" spans="1:61" ht="12.75">
      <c r="A120" s="54" t="s">
        <v>90</v>
      </c>
      <c r="B120" s="55">
        <f t="shared" si="41"/>
        <v>44</v>
      </c>
      <c r="C120" s="5">
        <f t="shared" si="47"/>
        <v>1257</v>
      </c>
      <c r="D120" s="4" t="str">
        <f>IF(ISNA(MATCH(A120,A$81:A119,0)),IF(ISNA(MATCH(A120,B$11:B$59,0)),"SIGLA DO ESTADO INVÁLIDA",LOOKUP(A120,B$11:B$59,BF$11:BF$59)),"ESTADO JÁ FOI INSERIDO")</f>
        <v>Pierre , SD</v>
      </c>
      <c r="E120" s="4"/>
      <c r="F120" s="4"/>
      <c r="G120" s="17">
        <f t="shared" si="42"/>
        <v>-100.322</v>
      </c>
      <c r="H120" s="15">
        <f t="shared" si="43"/>
        <v>44.373</v>
      </c>
      <c r="I120" s="34">
        <v>44</v>
      </c>
      <c r="J120" s="35" t="str">
        <f t="shared" si="44"/>
        <v>OK</v>
      </c>
      <c r="K120" s="35" t="str">
        <f t="shared" si="45"/>
        <v>Pierre , SD</v>
      </c>
      <c r="L120" s="35"/>
      <c r="M120" s="125"/>
      <c r="N120" s="126">
        <f t="shared" si="46"/>
        <v>0</v>
      </c>
      <c r="U120"/>
      <c r="V120"/>
      <c r="W120"/>
      <c r="X120"/>
      <c r="Y120"/>
      <c r="Z120"/>
      <c r="AA120"/>
      <c r="AC120" s="129">
        <v>-88.2</v>
      </c>
      <c r="AD120" s="130">
        <v>30.4</v>
      </c>
      <c r="AF120"/>
      <c r="AG120"/>
      <c r="AJ120"/>
      <c r="AK120"/>
      <c r="AL120"/>
      <c r="BF120" s="2"/>
      <c r="BI120" s="3"/>
    </row>
    <row r="121" spans="1:61" ht="12.75">
      <c r="A121" s="54" t="s">
        <v>91</v>
      </c>
      <c r="B121" s="55">
        <f t="shared" si="41"/>
        <v>17</v>
      </c>
      <c r="C121" s="5">
        <f t="shared" si="47"/>
        <v>909</v>
      </c>
      <c r="D121" s="4" t="str">
        <f>IF(ISNA(MATCH(A121,A$81:A120,0)),IF(ISNA(MATCH(A121,B$11:B$59,0)),"SIGLA DO ESTADO INVÁLIDA",LOOKUP(A121,B$11:B$59,BF$11:BF$59)),"ESTADO JÁ FOI INSERIDO")</f>
        <v>Nashville-Davidson, TN</v>
      </c>
      <c r="E121" s="4"/>
      <c r="F121" s="4"/>
      <c r="G121" s="17">
        <f t="shared" si="42"/>
        <v>-86.785</v>
      </c>
      <c r="H121" s="15">
        <f t="shared" si="43"/>
        <v>36.172</v>
      </c>
      <c r="I121" s="34">
        <v>17</v>
      </c>
      <c r="J121" s="35" t="str">
        <f t="shared" si="44"/>
        <v>OK</v>
      </c>
      <c r="K121" s="35" t="str">
        <f t="shared" si="45"/>
        <v>Nashville-Davidson, TN</v>
      </c>
      <c r="L121" s="35"/>
      <c r="M121" s="125"/>
      <c r="N121" s="126">
        <f t="shared" si="46"/>
        <v>0</v>
      </c>
      <c r="U121"/>
      <c r="V121"/>
      <c r="W121"/>
      <c r="X121"/>
      <c r="Y121"/>
      <c r="Z121"/>
      <c r="AA121"/>
      <c r="AC121" s="129">
        <v>-88</v>
      </c>
      <c r="AD121" s="130">
        <v>30.7</v>
      </c>
      <c r="AF121"/>
      <c r="AG121"/>
      <c r="AJ121"/>
      <c r="AK121"/>
      <c r="AL121"/>
      <c r="BF121" s="2"/>
      <c r="BI121" s="3"/>
    </row>
    <row r="122" spans="1:61" ht="12.75">
      <c r="A122" s="54" t="s">
        <v>92</v>
      </c>
      <c r="B122" s="55">
        <f t="shared" si="41"/>
        <v>3</v>
      </c>
      <c r="C122" s="5">
        <f t="shared" si="47"/>
        <v>752</v>
      </c>
      <c r="D122" s="4" t="str">
        <f>IF(ISNA(MATCH(A122,A$81:A121,0)),IF(ISNA(MATCH(A122,B$11:B$59,0)),"SIGLA DO ESTADO INVÁLIDA",LOOKUP(A122,B$11:B$59,BF$11:BF$59)),"ESTADO JÁ FOI INSERIDO")</f>
        <v>Austin , TX</v>
      </c>
      <c r="E122" s="4"/>
      <c r="F122" s="4"/>
      <c r="G122" s="17">
        <f t="shared" si="42"/>
        <v>-97.751</v>
      </c>
      <c r="H122" s="15">
        <f t="shared" si="43"/>
        <v>30.306</v>
      </c>
      <c r="I122" s="34">
        <v>3</v>
      </c>
      <c r="J122" s="35" t="str">
        <f t="shared" si="44"/>
        <v>OK</v>
      </c>
      <c r="K122" s="35" t="str">
        <f t="shared" si="45"/>
        <v>Austin , TX</v>
      </c>
      <c r="L122" s="35"/>
      <c r="M122" s="125"/>
      <c r="N122" s="126">
        <f t="shared" si="46"/>
        <v>0</v>
      </c>
      <c r="U122"/>
      <c r="V122"/>
      <c r="W122"/>
      <c r="X122"/>
      <c r="Y122"/>
      <c r="Z122"/>
      <c r="AA122"/>
      <c r="AC122" s="129">
        <v>-87.8</v>
      </c>
      <c r="AD122" s="130">
        <v>30.2</v>
      </c>
      <c r="AF122"/>
      <c r="AG122"/>
      <c r="AJ122"/>
      <c r="AK122"/>
      <c r="AL122"/>
      <c r="BF122" s="2"/>
      <c r="BI122" s="3"/>
    </row>
    <row r="123" spans="1:61" ht="12.75">
      <c r="A123" s="54" t="s">
        <v>93</v>
      </c>
      <c r="B123" s="55">
        <f t="shared" si="41"/>
        <v>35</v>
      </c>
      <c r="C123" s="5">
        <f t="shared" si="47"/>
        <v>1074</v>
      </c>
      <c r="D123" s="4" t="str">
        <f>IF(ISNA(MATCH(A123,A$81:A122,0)),IF(ISNA(MATCH(A123,B$11:B$59,0)),"SIGLA DO ESTADO INVÁLIDA",LOOKUP(A123,B$11:B$59,BF$11:BF$59)),"ESTADO JÁ FOI INSERIDO")</f>
        <v>Salt Lake City , UT</v>
      </c>
      <c r="E123" s="4"/>
      <c r="F123" s="4"/>
      <c r="G123" s="17">
        <f t="shared" si="42"/>
        <v>-111.93</v>
      </c>
      <c r="H123" s="15">
        <f t="shared" si="43"/>
        <v>40.777</v>
      </c>
      <c r="I123" s="34">
        <v>35</v>
      </c>
      <c r="J123" s="35" t="str">
        <f t="shared" si="44"/>
        <v>OK</v>
      </c>
      <c r="K123" s="35" t="str">
        <f t="shared" si="45"/>
        <v>Salt Lake City , UT</v>
      </c>
      <c r="L123" s="35"/>
      <c r="M123" s="125"/>
      <c r="N123" s="126">
        <f t="shared" si="46"/>
        <v>0</v>
      </c>
      <c r="U123"/>
      <c r="V123"/>
      <c r="W123"/>
      <c r="X123"/>
      <c r="Y123"/>
      <c r="Z123"/>
      <c r="AA123"/>
      <c r="AC123" s="129">
        <v>-87.1</v>
      </c>
      <c r="AD123" s="130">
        <v>30.5</v>
      </c>
      <c r="AF123"/>
      <c r="AG123"/>
      <c r="AJ123"/>
      <c r="AK123"/>
      <c r="AL123"/>
      <c r="BF123" s="2"/>
      <c r="BI123" s="3"/>
    </row>
    <row r="124" spans="1:61" ht="12.75">
      <c r="A124" s="54" t="s">
        <v>94</v>
      </c>
      <c r="B124" s="55">
        <f t="shared" si="41"/>
        <v>12</v>
      </c>
      <c r="C124" s="5">
        <f t="shared" si="47"/>
        <v>1848</v>
      </c>
      <c r="D124" s="4" t="str">
        <f>IF(ISNA(MATCH(A124,A$81:A123,0)),IF(ISNA(MATCH(A124,B$11:B$59,0)),"SIGLA DO ESTADO INVÁLIDA",LOOKUP(A124,B$11:B$59,BF$11:BF$59)),"ESTADO JÁ FOI INSERIDO")</f>
        <v>Richmond , VA</v>
      </c>
      <c r="E124" s="4"/>
      <c r="F124" s="4"/>
      <c r="G124" s="17">
        <f t="shared" si="42"/>
        <v>-77.475</v>
      </c>
      <c r="H124" s="15">
        <f t="shared" si="43"/>
        <v>37.531</v>
      </c>
      <c r="I124" s="34">
        <v>12</v>
      </c>
      <c r="J124" s="35" t="str">
        <f t="shared" si="44"/>
        <v>OK</v>
      </c>
      <c r="K124" s="35" t="str">
        <f t="shared" si="45"/>
        <v>Richmond , VA</v>
      </c>
      <c r="L124" s="35"/>
      <c r="M124" s="125"/>
      <c r="N124" s="126">
        <f t="shared" si="46"/>
        <v>0</v>
      </c>
      <c r="U124"/>
      <c r="V124"/>
      <c r="W124"/>
      <c r="X124"/>
      <c r="Y124"/>
      <c r="Z124"/>
      <c r="AA124"/>
      <c r="AC124" s="129">
        <v>-86.4</v>
      </c>
      <c r="AD124" s="130">
        <v>30.4</v>
      </c>
      <c r="AF124"/>
      <c r="AG124"/>
      <c r="AJ124"/>
      <c r="AK124"/>
      <c r="AL124"/>
      <c r="BF124" s="2"/>
      <c r="BI124" s="3"/>
    </row>
    <row r="125" spans="1:61" ht="12.75">
      <c r="A125" s="54" t="s">
        <v>95</v>
      </c>
      <c r="B125" s="55">
        <f t="shared" si="41"/>
        <v>48</v>
      </c>
      <c r="C125" s="5">
        <f t="shared" si="47"/>
        <v>531</v>
      </c>
      <c r="D125" s="4" t="str">
        <f>IF(ISNA(MATCH(A125,A$81:A124,0)),IF(ISNA(MATCH(A125,B$11:B$59,0)),"SIGLA DO ESTADO INVÁLIDA",LOOKUP(A125,B$11:B$59,BF$11:BF$59)),"ESTADO JÁ FOI INSERIDO")</f>
        <v>Montpelier , VT</v>
      </c>
      <c r="E125" s="4"/>
      <c r="F125" s="4"/>
      <c r="G125" s="17">
        <f t="shared" si="42"/>
        <v>-72.572</v>
      </c>
      <c r="H125" s="15">
        <f t="shared" si="43"/>
        <v>44.266</v>
      </c>
      <c r="I125" s="34">
        <v>48</v>
      </c>
      <c r="J125" s="35" t="str">
        <f t="shared" si="44"/>
        <v>OK</v>
      </c>
      <c r="K125" s="35" t="str">
        <f t="shared" si="45"/>
        <v>Montpelier , VT</v>
      </c>
      <c r="L125" s="35"/>
      <c r="M125" s="125"/>
      <c r="N125" s="126">
        <f t="shared" si="46"/>
        <v>0</v>
      </c>
      <c r="U125"/>
      <c r="V125"/>
      <c r="W125"/>
      <c r="X125"/>
      <c r="Y125"/>
      <c r="Z125"/>
      <c r="AA125"/>
      <c r="AC125" s="129">
        <v>-86</v>
      </c>
      <c r="AD125" s="130">
        <v>30.3</v>
      </c>
      <c r="AF125"/>
      <c r="AG125"/>
      <c r="AJ125"/>
      <c r="AK125"/>
      <c r="AL125"/>
      <c r="BF125" s="2"/>
      <c r="BI125" s="3"/>
    </row>
    <row r="126" spans="1:61" ht="12.75">
      <c r="A126" s="54" t="s">
        <v>96</v>
      </c>
      <c r="B126" s="55">
        <f t="shared" si="41"/>
        <v>18</v>
      </c>
      <c r="C126" s="5">
        <f t="shared" si="47"/>
        <v>2396</v>
      </c>
      <c r="D126" s="4" t="str">
        <f>IF(ISNA(MATCH(A126,A$81:A125,0)),IF(ISNA(MATCH(A126,B$11:B$59,0)),"SIGLA DO ESTADO INVÁLIDA",LOOKUP(A126,B$11:B$59,BF$11:BF$59)),"ESTADO JÁ FOI INSERIDO")</f>
        <v>Olympia , WA</v>
      </c>
      <c r="E126" s="4"/>
      <c r="F126" s="4"/>
      <c r="G126" s="17">
        <f t="shared" si="42"/>
        <v>-122.894</v>
      </c>
      <c r="H126" s="15">
        <f t="shared" si="43"/>
        <v>47.042</v>
      </c>
      <c r="I126" s="34">
        <v>18</v>
      </c>
      <c r="J126" s="35" t="str">
        <f t="shared" si="44"/>
        <v>OK</v>
      </c>
      <c r="K126" s="35" t="str">
        <f t="shared" si="45"/>
        <v>Olympia , WA</v>
      </c>
      <c r="L126" s="35"/>
      <c r="M126" s="125"/>
      <c r="N126" s="126">
        <f t="shared" si="46"/>
        <v>0</v>
      </c>
      <c r="U126"/>
      <c r="V126"/>
      <c r="W126"/>
      <c r="X126"/>
      <c r="Y126"/>
      <c r="Z126"/>
      <c r="AA126"/>
      <c r="AC126" s="129">
        <v>-85.8</v>
      </c>
      <c r="AD126" s="130">
        <v>30.1</v>
      </c>
      <c r="AF126"/>
      <c r="AG126"/>
      <c r="AJ126"/>
      <c r="AK126"/>
      <c r="AL126"/>
      <c r="BF126" s="2"/>
      <c r="BI126" s="3"/>
    </row>
    <row r="127" spans="1:61" ht="12.75">
      <c r="A127" s="54" t="s">
        <v>97</v>
      </c>
      <c r="B127" s="55">
        <f t="shared" si="41"/>
        <v>16</v>
      </c>
      <c r="C127" s="5">
        <f t="shared" si="47"/>
        <v>1645</v>
      </c>
      <c r="D127" s="4" t="str">
        <f>IF(ISNA(MATCH(A127,A$81:A126,0)),IF(ISNA(MATCH(A127,B$11:B$59,0)),"SIGLA DO ESTADO INVÁLIDA",LOOKUP(A127,B$11:B$59,BF$11:BF$59)),"ESTADO JÁ FOI INSERIDO")</f>
        <v>Madison , WI</v>
      </c>
      <c r="E127" s="4"/>
      <c r="F127" s="4"/>
      <c r="G127" s="17">
        <f t="shared" si="42"/>
        <v>-89.388</v>
      </c>
      <c r="H127" s="15">
        <f t="shared" si="43"/>
        <v>43.08</v>
      </c>
      <c r="I127" s="34">
        <v>16</v>
      </c>
      <c r="J127" s="35" t="str">
        <f t="shared" si="44"/>
        <v>OK</v>
      </c>
      <c r="K127" s="35" t="str">
        <f t="shared" si="45"/>
        <v>Madison , WI</v>
      </c>
      <c r="L127" s="35"/>
      <c r="M127" s="125"/>
      <c r="N127" s="126">
        <f t="shared" si="46"/>
        <v>0</v>
      </c>
      <c r="U127"/>
      <c r="V127"/>
      <c r="W127"/>
      <c r="X127"/>
      <c r="Y127"/>
      <c r="Z127"/>
      <c r="AA127"/>
      <c r="AC127" s="129">
        <v>-85.3</v>
      </c>
      <c r="AD127" s="130">
        <v>29.7</v>
      </c>
      <c r="AF127"/>
      <c r="AG127"/>
      <c r="AJ127"/>
      <c r="AK127"/>
      <c r="AL127"/>
      <c r="BF127" s="2"/>
      <c r="BI127" s="3"/>
    </row>
    <row r="128" spans="1:61" ht="12.75">
      <c r="A128" s="54" t="s">
        <v>98</v>
      </c>
      <c r="B128" s="55">
        <f t="shared" si="41"/>
        <v>34</v>
      </c>
      <c r="C128" s="5">
        <f t="shared" si="47"/>
        <v>521</v>
      </c>
      <c r="D128" s="4" t="str">
        <f>IF(ISNA(MATCH(A128,A$81:A127,0)),IF(ISNA(MATCH(A128,B$11:B$59,0)),"SIGLA DO ESTADO INVÁLIDA",LOOKUP(A128,B$11:B$59,BF$11:BF$59)),"ESTADO JÁ FOI INSERIDO")</f>
        <v>Charleston , WV</v>
      </c>
      <c r="E128" s="4"/>
      <c r="F128" s="4"/>
      <c r="G128" s="17">
        <f t="shared" si="42"/>
        <v>-81.63</v>
      </c>
      <c r="H128" s="15">
        <f t="shared" si="43"/>
        <v>38.351</v>
      </c>
      <c r="I128" s="34">
        <v>34</v>
      </c>
      <c r="J128" s="35" t="str">
        <f t="shared" si="44"/>
        <v>OK</v>
      </c>
      <c r="K128" s="35" t="str">
        <f t="shared" si="45"/>
        <v>Charleston , WV</v>
      </c>
      <c r="L128" s="35"/>
      <c r="M128" s="125"/>
      <c r="N128" s="126">
        <f t="shared" si="46"/>
        <v>0</v>
      </c>
      <c r="U128"/>
      <c r="V128"/>
      <c r="W128"/>
      <c r="X128"/>
      <c r="Y128"/>
      <c r="Z128"/>
      <c r="AA128"/>
      <c r="AC128" s="129">
        <v>-85</v>
      </c>
      <c r="AD128" s="130">
        <v>29.7</v>
      </c>
      <c r="AF128"/>
      <c r="AG128"/>
      <c r="AJ128"/>
      <c r="AK128"/>
      <c r="AL128"/>
      <c r="BF128" s="2"/>
      <c r="BI128" s="3"/>
    </row>
    <row r="129" spans="1:61" ht="12.75">
      <c r="A129" s="54" t="s">
        <v>99</v>
      </c>
      <c r="B129" s="55">
        <f t="shared" si="41"/>
        <v>49</v>
      </c>
      <c r="C129" s="5">
        <f t="shared" si="47"/>
        <v>1242</v>
      </c>
      <c r="D129" s="4" t="str">
        <f>IF(ISNA(MATCH(A129,A$81:A128,0)),IF(ISNA(MATCH(A129,B$11:B$59,0)),"SIGLA DO ESTADO INVÁLIDA",LOOKUP(A129,B$11:B$59,BF$11:BF$59)),"ESTADO JÁ FOI INSERIDO")</f>
        <v>Cheyenne , WY</v>
      </c>
      <c r="E129" s="4"/>
      <c r="F129" s="4"/>
      <c r="G129" s="17">
        <f t="shared" si="42"/>
        <v>-104.792</v>
      </c>
      <c r="H129" s="15">
        <f t="shared" si="43"/>
        <v>41.145</v>
      </c>
      <c r="I129" s="34">
        <v>49</v>
      </c>
      <c r="J129" s="35" t="str">
        <f t="shared" si="44"/>
        <v>OK</v>
      </c>
      <c r="K129" s="35" t="str">
        <f t="shared" si="45"/>
        <v>Cheyenne , WY</v>
      </c>
      <c r="L129" s="35"/>
      <c r="M129" s="125"/>
      <c r="N129" s="126">
        <f t="shared" si="46"/>
        <v>0</v>
      </c>
      <c r="U129"/>
      <c r="V129"/>
      <c r="W129"/>
      <c r="X129"/>
      <c r="Y129"/>
      <c r="Z129"/>
      <c r="AA129"/>
      <c r="AC129" s="129">
        <v>-84.3</v>
      </c>
      <c r="AD129" s="130">
        <v>29.8</v>
      </c>
      <c r="AF129"/>
      <c r="AG129"/>
      <c r="AJ129"/>
      <c r="AK129"/>
      <c r="AL129"/>
      <c r="BF129" s="2"/>
      <c r="BI129" s="3"/>
    </row>
    <row r="130" spans="1:61" ht="13.5" thickBot="1">
      <c r="A130" s="56" t="str">
        <f>A81</f>
        <v>AL</v>
      </c>
      <c r="B130" s="55">
        <f t="shared" si="41"/>
        <v>22</v>
      </c>
      <c r="C130" s="5">
        <f t="shared" si="47"/>
        <v>1188</v>
      </c>
      <c r="D130" s="4" t="str">
        <f>D81</f>
        <v>Montgomery , AL</v>
      </c>
      <c r="E130" s="4"/>
      <c r="F130" s="4"/>
      <c r="G130" s="17">
        <f t="shared" si="42"/>
        <v>-86.284</v>
      </c>
      <c r="H130" s="15">
        <f t="shared" si="43"/>
        <v>32.354</v>
      </c>
      <c r="I130" s="36"/>
      <c r="J130" s="37"/>
      <c r="K130" s="37"/>
      <c r="L130" s="37"/>
      <c r="M130" s="38"/>
      <c r="N130" s="48"/>
      <c r="U130"/>
      <c r="V130"/>
      <c r="W130"/>
      <c r="X130"/>
      <c r="Y130"/>
      <c r="Z130"/>
      <c r="AA130"/>
      <c r="AC130" s="129">
        <v>-84.2</v>
      </c>
      <c r="AD130" s="130">
        <v>30.1</v>
      </c>
      <c r="AF130"/>
      <c r="AG130"/>
      <c r="AJ130"/>
      <c r="AK130"/>
      <c r="AL130"/>
      <c r="BF130" s="2"/>
      <c r="BI130" s="3"/>
    </row>
    <row r="131" spans="1:61" ht="13.5" thickTop="1">
      <c r="A131" s="9"/>
      <c r="B131" s="9"/>
      <c r="C131" s="133"/>
      <c r="D131" s="133"/>
      <c r="E131" s="9"/>
      <c r="F131" s="41" t="s">
        <v>116</v>
      </c>
      <c r="G131" s="42">
        <f>MAX(G81:G130)</f>
        <v>-69.73</v>
      </c>
      <c r="H131" s="43">
        <f>MAX(H81:H130)</f>
        <v>47.042</v>
      </c>
      <c r="I131" s="17"/>
      <c r="J131" s="15"/>
      <c r="K131" s="4"/>
      <c r="L131" s="4"/>
      <c r="M131" s="4"/>
      <c r="N131" s="47"/>
      <c r="U131"/>
      <c r="V131"/>
      <c r="W131"/>
      <c r="X131"/>
      <c r="Y131"/>
      <c r="Z131"/>
      <c r="AA131"/>
      <c r="AC131" s="129">
        <v>-84</v>
      </c>
      <c r="AD131" s="130">
        <v>30.1</v>
      </c>
      <c r="AJ131"/>
      <c r="AK131"/>
      <c r="AL131"/>
      <c r="BF131" s="2"/>
      <c r="BI131" s="3"/>
    </row>
    <row r="132" spans="1:61" ht="13.5" thickBot="1">
      <c r="A132" s="4"/>
      <c r="B132" s="4"/>
      <c r="C132" s="5"/>
      <c r="D132" s="5"/>
      <c r="E132" s="4"/>
      <c r="F132" s="44" t="s">
        <v>117</v>
      </c>
      <c r="G132" s="45">
        <f>MIN(G81:G130)</f>
        <v>-123.022</v>
      </c>
      <c r="H132" s="46">
        <f>MIN(H81:H130)</f>
        <v>30.306</v>
      </c>
      <c r="I132" s="17"/>
      <c r="J132" s="15"/>
      <c r="K132" s="49"/>
      <c r="L132" s="13"/>
      <c r="M132" s="50" t="s">
        <v>139</v>
      </c>
      <c r="N132" s="51">
        <f>SUM(N81:N129)</f>
        <v>0</v>
      </c>
      <c r="U132"/>
      <c r="V132"/>
      <c r="W132"/>
      <c r="X132"/>
      <c r="Y132"/>
      <c r="Z132"/>
      <c r="AA132"/>
      <c r="AC132" s="129">
        <v>-83.8</v>
      </c>
      <c r="AD132" s="130">
        <v>30</v>
      </c>
      <c r="AJ132"/>
      <c r="AK132"/>
      <c r="AL132"/>
      <c r="BF132" s="2"/>
      <c r="BI132" s="3"/>
    </row>
    <row r="133" spans="1:61" ht="18.75" thickTop="1">
      <c r="A133" s="4"/>
      <c r="B133" s="4"/>
      <c r="C133" s="10">
        <f>IF(N132=0,SUM(C82:C130),-1000)</f>
        <v>46940</v>
      </c>
      <c r="D133" s="11" t="s">
        <v>138</v>
      </c>
      <c r="E133" s="12"/>
      <c r="F133" s="13"/>
      <c r="G133" s="14"/>
      <c r="H133" s="4"/>
      <c r="I133" s="17"/>
      <c r="J133" s="15"/>
      <c r="K133" s="4"/>
      <c r="L133" s="4"/>
      <c r="M133" s="4"/>
      <c r="N133" s="47"/>
      <c r="U133"/>
      <c r="V133"/>
      <c r="W133"/>
      <c r="X133"/>
      <c r="Y133"/>
      <c r="Z133"/>
      <c r="AA133"/>
      <c r="AC133" s="129">
        <v>-83.4</v>
      </c>
      <c r="AD133" s="130">
        <v>29.5</v>
      </c>
      <c r="AJ133"/>
      <c r="AK133"/>
      <c r="AL133"/>
      <c r="BF133" s="2"/>
      <c r="BI133" s="3"/>
    </row>
    <row r="134" spans="1:61" ht="12.75">
      <c r="A134" s="4"/>
      <c r="B134" s="4"/>
      <c r="C134" s="5"/>
      <c r="D134" s="5"/>
      <c r="E134" s="4"/>
      <c r="F134" s="4"/>
      <c r="G134" s="4"/>
      <c r="H134" s="4"/>
      <c r="I134" s="17"/>
      <c r="J134" s="15"/>
      <c r="K134" s="4"/>
      <c r="L134" s="4"/>
      <c r="M134" s="4"/>
      <c r="N134" s="47"/>
      <c r="AC134" s="129">
        <v>-83.1</v>
      </c>
      <c r="AD134" s="130">
        <v>29.2</v>
      </c>
      <c r="AJ134"/>
      <c r="AK134"/>
      <c r="AL134"/>
      <c r="BF134" s="2"/>
      <c r="BI134" s="3"/>
    </row>
    <row r="135" spans="29:60" ht="12.75">
      <c r="AC135" s="129">
        <v>-82.8</v>
      </c>
      <c r="AD135" s="130">
        <v>29.2</v>
      </c>
      <c r="AJ135"/>
      <c r="AK135"/>
      <c r="AL135"/>
      <c r="BF135" s="2"/>
      <c r="BH135" s="3"/>
    </row>
    <row r="136" spans="29:60" ht="12.75">
      <c r="AC136" s="129">
        <v>-82.7</v>
      </c>
      <c r="AD136" s="130">
        <v>28.7</v>
      </c>
      <c r="BF136" s="2"/>
      <c r="BH136" s="3"/>
    </row>
    <row r="137" spans="29:60" ht="12.75">
      <c r="AC137" s="129">
        <v>-82.8</v>
      </c>
      <c r="AD137" s="130">
        <v>28</v>
      </c>
      <c r="BF137" s="2"/>
      <c r="BH137" s="3"/>
    </row>
    <row r="138" spans="29:60" ht="12.75">
      <c r="AC138" s="129">
        <v>-82.7</v>
      </c>
      <c r="AD138" s="130">
        <v>27.7</v>
      </c>
      <c r="BF138" s="2"/>
      <c r="BH138" s="3"/>
    </row>
    <row r="139" spans="29:60" ht="12.75">
      <c r="AC139" s="129">
        <v>-82.7</v>
      </c>
      <c r="AD139" s="130">
        <v>28</v>
      </c>
      <c r="BF139" s="2"/>
      <c r="BH139" s="3"/>
    </row>
    <row r="140" spans="29:60" ht="12.75">
      <c r="AC140" s="129">
        <v>-82.6</v>
      </c>
      <c r="AD140" s="130">
        <v>27.8</v>
      </c>
      <c r="BF140" s="2"/>
      <c r="BH140" s="3"/>
    </row>
    <row r="141" spans="29:60" ht="12.75">
      <c r="AC141" s="129">
        <v>-82.6</v>
      </c>
      <c r="AD141" s="130">
        <v>28</v>
      </c>
      <c r="BF141" s="2"/>
      <c r="BH141" s="3"/>
    </row>
    <row r="142" spans="29:60" ht="12.75">
      <c r="AC142" s="129">
        <v>-82.5</v>
      </c>
      <c r="AD142" s="130">
        <v>27.8</v>
      </c>
      <c r="BF142" s="2"/>
      <c r="BH142" s="3"/>
    </row>
    <row r="143" spans="29:60" ht="12.75">
      <c r="AC143" s="129">
        <v>-82.6</v>
      </c>
      <c r="AD143" s="130">
        <v>27.6</v>
      </c>
      <c r="BF143" s="2"/>
      <c r="BH143" s="3"/>
    </row>
    <row r="144" spans="29:60" ht="12.75">
      <c r="AC144" s="129">
        <v>-82.7</v>
      </c>
      <c r="AD144" s="130">
        <v>27.5</v>
      </c>
      <c r="BF144" s="2"/>
      <c r="BH144" s="3"/>
    </row>
    <row r="145" spans="29:60" ht="12.75">
      <c r="AC145" s="129">
        <v>-82.6</v>
      </c>
      <c r="AD145" s="130">
        <v>27.3</v>
      </c>
      <c r="BF145" s="2"/>
      <c r="BH145" s="3"/>
    </row>
    <row r="146" spans="29:60" ht="12.75">
      <c r="AC146" s="129">
        <v>-82.4</v>
      </c>
      <c r="AD146" s="130">
        <v>27</v>
      </c>
      <c r="BF146" s="2"/>
      <c r="BH146" s="3"/>
    </row>
    <row r="147" spans="29:60" ht="12.75">
      <c r="AC147" s="129">
        <v>-82.2</v>
      </c>
      <c r="AD147" s="130">
        <v>26.8</v>
      </c>
      <c r="BF147" s="2"/>
      <c r="BH147" s="3"/>
    </row>
    <row r="148" spans="29:60" ht="12.75">
      <c r="AC148" s="129">
        <v>-82.2</v>
      </c>
      <c r="AD148" s="130">
        <v>27</v>
      </c>
      <c r="BF148" s="2"/>
      <c r="BH148" s="3"/>
    </row>
    <row r="149" spans="29:60" ht="12.75">
      <c r="AC149" s="129">
        <v>-82</v>
      </c>
      <c r="AD149" s="130">
        <v>27</v>
      </c>
      <c r="BF149" s="2"/>
      <c r="BH149" s="3"/>
    </row>
    <row r="150" spans="29:60" ht="12.75">
      <c r="AC150" s="129">
        <v>-82.1</v>
      </c>
      <c r="AD150" s="130">
        <v>26.8</v>
      </c>
      <c r="BF150" s="2"/>
      <c r="BH150" s="3"/>
    </row>
    <row r="151" spans="29:60" ht="12.75">
      <c r="AC151" s="129">
        <v>-82</v>
      </c>
      <c r="AD151" s="130">
        <v>26.6</v>
      </c>
      <c r="BF151" s="2"/>
      <c r="BH151" s="3"/>
    </row>
    <row r="152" spans="29:60" ht="12.75">
      <c r="AC152" s="129">
        <v>-81.8</v>
      </c>
      <c r="AD152" s="130">
        <v>26.3</v>
      </c>
      <c r="BF152" s="2"/>
      <c r="BH152" s="3"/>
    </row>
    <row r="153" spans="29:60" ht="12.75">
      <c r="AC153" s="129">
        <v>-81.7</v>
      </c>
      <c r="AD153" s="130">
        <v>26</v>
      </c>
      <c r="BF153" s="2"/>
      <c r="BH153" s="3"/>
    </row>
    <row r="154" spans="29:60" ht="12.75">
      <c r="AC154" s="129">
        <v>-81.4</v>
      </c>
      <c r="AD154" s="130">
        <v>25.9</v>
      </c>
      <c r="BF154" s="2"/>
      <c r="BH154" s="3"/>
    </row>
    <row r="155" spans="29:60" ht="12.75">
      <c r="AC155" s="129">
        <v>-81.2</v>
      </c>
      <c r="AD155" s="130">
        <v>25.5</v>
      </c>
      <c r="BF155" s="2"/>
      <c r="BH155" s="3"/>
    </row>
    <row r="156" spans="29:60" ht="12.75">
      <c r="AC156" s="129">
        <v>-81.1</v>
      </c>
      <c r="AD156" s="130">
        <v>25.2</v>
      </c>
      <c r="BF156" s="2"/>
      <c r="BH156" s="3"/>
    </row>
    <row r="157" spans="29:60" ht="12.75">
      <c r="AC157" s="129">
        <v>-80.7</v>
      </c>
      <c r="AD157" s="130">
        <v>25.2</v>
      </c>
      <c r="BF157" s="2"/>
      <c r="BH157" s="3"/>
    </row>
    <row r="158" spans="29:60" ht="12.75">
      <c r="AC158" s="129">
        <v>-80.3</v>
      </c>
      <c r="AD158" s="130">
        <v>25.4</v>
      </c>
      <c r="BF158" s="2"/>
      <c r="BH158" s="3"/>
    </row>
    <row r="159" spans="29:60" ht="12.75">
      <c r="AC159" s="129">
        <v>-80.3</v>
      </c>
      <c r="AD159" s="130">
        <v>25.6</v>
      </c>
      <c r="BF159" s="2"/>
      <c r="BH159" s="3"/>
    </row>
    <row r="160" spans="29:60" ht="12.75">
      <c r="AC160" s="129">
        <v>-80.1</v>
      </c>
      <c r="AD160" s="130">
        <v>26</v>
      </c>
      <c r="BF160" s="2"/>
      <c r="BH160" s="3"/>
    </row>
    <row r="161" spans="29:60" ht="12.75">
      <c r="AC161" s="129">
        <v>-80</v>
      </c>
      <c r="AD161" s="130">
        <v>26.8</v>
      </c>
      <c r="BF161" s="2"/>
      <c r="BH161" s="3"/>
    </row>
    <row r="162" spans="29:60" ht="12.75">
      <c r="AC162" s="129">
        <v>-80.5</v>
      </c>
      <c r="AD162" s="130">
        <v>28</v>
      </c>
      <c r="BF162" s="2"/>
      <c r="BH162" s="3"/>
    </row>
    <row r="163" spans="29:60" ht="12.75">
      <c r="AC163" s="129">
        <v>-81.3</v>
      </c>
      <c r="AD163" s="130">
        <v>30</v>
      </c>
      <c r="BF163" s="2"/>
      <c r="BH163" s="3"/>
    </row>
    <row r="164" spans="29:60" ht="12.75">
      <c r="AC164" s="129">
        <v>-81.3</v>
      </c>
      <c r="AD164" s="130">
        <v>31.2</v>
      </c>
      <c r="BF164" s="2"/>
      <c r="BH164" s="3"/>
    </row>
    <row r="165" spans="29:60" ht="12.75">
      <c r="AC165" s="129">
        <v>-80.8</v>
      </c>
      <c r="AD165" s="130">
        <v>32</v>
      </c>
      <c r="BF165" s="2"/>
      <c r="BH165" s="3"/>
    </row>
    <row r="166" spans="29:60" ht="12.75">
      <c r="AC166" s="129">
        <v>-80</v>
      </c>
      <c r="AD166" s="130">
        <v>32.7</v>
      </c>
      <c r="BF166" s="2"/>
      <c r="BH166" s="3"/>
    </row>
    <row r="167" spans="29:60" ht="12.75">
      <c r="AC167" s="129">
        <v>-79.1</v>
      </c>
      <c r="AD167" s="130">
        <v>33.3</v>
      </c>
      <c r="BF167" s="2"/>
      <c r="BH167" s="3"/>
    </row>
    <row r="168" spans="29:60" ht="12.75">
      <c r="AC168" s="129">
        <v>-78</v>
      </c>
      <c r="AD168" s="130">
        <v>33.9</v>
      </c>
      <c r="BF168" s="2"/>
      <c r="BH168" s="3"/>
    </row>
    <row r="169" spans="29:60" ht="12.75">
      <c r="AC169" s="129">
        <v>-77.9</v>
      </c>
      <c r="AD169" s="130">
        <v>34</v>
      </c>
      <c r="BF169" s="2"/>
      <c r="BH169" s="3"/>
    </row>
    <row r="170" spans="29:60" ht="12.75">
      <c r="AC170" s="129">
        <v>-77.7</v>
      </c>
      <c r="AD170" s="130">
        <v>34.3</v>
      </c>
      <c r="BF170" s="2"/>
      <c r="BH170" s="3"/>
    </row>
    <row r="171" spans="29:60" ht="12.75">
      <c r="AC171" s="129">
        <v>-77.1</v>
      </c>
      <c r="AD171" s="130">
        <v>34.6</v>
      </c>
      <c r="BF171" s="2"/>
      <c r="BH171" s="3"/>
    </row>
    <row r="172" spans="29:60" ht="12.75">
      <c r="AC172" s="129">
        <v>-76.5</v>
      </c>
      <c r="AD172" s="130">
        <v>34.7</v>
      </c>
      <c r="BF172" s="2"/>
      <c r="BH172" s="3"/>
    </row>
    <row r="173" spans="29:60" ht="12.75">
      <c r="AC173" s="129">
        <v>-76.3</v>
      </c>
      <c r="AD173" s="130">
        <v>35</v>
      </c>
      <c r="BF173" s="2"/>
      <c r="BH173" s="3"/>
    </row>
    <row r="174" spans="29:60" ht="12.75">
      <c r="AC174" s="129">
        <v>-76.4</v>
      </c>
      <c r="AD174" s="130">
        <v>35.1</v>
      </c>
      <c r="BF174" s="2"/>
      <c r="BH174" s="3"/>
    </row>
    <row r="175" spans="29:60" ht="12.75">
      <c r="AC175" s="129">
        <v>-76.7</v>
      </c>
      <c r="AD175" s="130">
        <v>34.9</v>
      </c>
      <c r="BF175" s="2"/>
      <c r="BH175" s="3"/>
    </row>
    <row r="176" spans="29:60" ht="12.75">
      <c r="AC176" s="129">
        <v>-77.2</v>
      </c>
      <c r="AD176" s="130">
        <v>35.3</v>
      </c>
      <c r="BF176" s="2"/>
      <c r="BH176" s="3"/>
    </row>
    <row r="177" spans="29:60" ht="12.75">
      <c r="AC177" s="129">
        <v>-76.8</v>
      </c>
      <c r="AD177" s="130">
        <v>35</v>
      </c>
      <c r="BF177" s="2"/>
      <c r="BH177" s="3"/>
    </row>
    <row r="178" spans="29:60" ht="12.75">
      <c r="AC178" s="129">
        <v>-76.5</v>
      </c>
      <c r="AD178" s="130">
        <v>35.3</v>
      </c>
      <c r="BF178" s="2"/>
      <c r="BH178" s="3"/>
    </row>
    <row r="179" spans="29:60" ht="12.75">
      <c r="AC179" s="129">
        <v>-77</v>
      </c>
      <c r="AD179" s="130">
        <v>35.5</v>
      </c>
      <c r="BF179" s="2"/>
      <c r="BH179" s="3"/>
    </row>
    <row r="180" spans="29:60" ht="12.75">
      <c r="AC180" s="129">
        <v>-76.1</v>
      </c>
      <c r="AD180" s="130">
        <v>35.4</v>
      </c>
      <c r="BF180" s="2"/>
      <c r="BH180" s="3"/>
    </row>
    <row r="181" spans="29:60" ht="12.75">
      <c r="AC181" s="129">
        <v>-75.7</v>
      </c>
      <c r="AD181" s="130">
        <v>35.7</v>
      </c>
      <c r="BF181" s="2"/>
      <c r="BH181" s="3"/>
    </row>
    <row r="182" spans="29:60" ht="12.75">
      <c r="AC182" s="129">
        <v>-75.8</v>
      </c>
      <c r="AD182" s="130">
        <v>36</v>
      </c>
      <c r="BF182" s="2"/>
      <c r="BH182" s="3"/>
    </row>
    <row r="183" spans="29:60" ht="12.75">
      <c r="AC183" s="129">
        <v>-76.1</v>
      </c>
      <c r="AD183" s="130">
        <v>35.7</v>
      </c>
      <c r="BF183" s="2"/>
      <c r="BH183" s="3"/>
    </row>
    <row r="184" spans="29:60" ht="12.75">
      <c r="AC184" s="129">
        <v>-76</v>
      </c>
      <c r="AD184" s="130">
        <v>36</v>
      </c>
      <c r="BF184" s="2"/>
      <c r="BH184" s="3"/>
    </row>
    <row r="185" spans="29:60" ht="12.75">
      <c r="AC185" s="129">
        <v>-76.7</v>
      </c>
      <c r="AD185" s="130">
        <v>35.9</v>
      </c>
      <c r="BF185" s="2"/>
      <c r="BH185" s="3"/>
    </row>
    <row r="186" spans="29:60" ht="12.75">
      <c r="AC186" s="129">
        <v>-76.7</v>
      </c>
      <c r="AD186" s="130">
        <v>36</v>
      </c>
      <c r="BF186" s="2"/>
      <c r="BH186" s="3"/>
    </row>
    <row r="187" spans="29:60" ht="12.75">
      <c r="AC187" s="129">
        <v>-76.5</v>
      </c>
      <c r="AD187" s="130">
        <v>36</v>
      </c>
      <c r="BF187" s="2"/>
      <c r="BH187" s="3"/>
    </row>
    <row r="188" spans="29:60" ht="12.75">
      <c r="AC188" s="129">
        <v>-75.9</v>
      </c>
      <c r="AD188" s="130">
        <v>36.2</v>
      </c>
      <c r="BF188" s="2"/>
      <c r="BH188" s="3"/>
    </row>
    <row r="189" spans="29:60" ht="12.75">
      <c r="AC189" s="129">
        <v>-76</v>
      </c>
      <c r="AD189" s="130">
        <v>36.9</v>
      </c>
      <c r="BF189" s="2"/>
      <c r="BH189" s="3"/>
    </row>
    <row r="190" spans="29:60" ht="12.75">
      <c r="AC190" s="129">
        <v>-76.4</v>
      </c>
      <c r="AD190" s="130">
        <v>36.8</v>
      </c>
      <c r="BF190" s="2"/>
      <c r="BH190" s="3"/>
    </row>
    <row r="191" spans="29:60" ht="12.75">
      <c r="AC191" s="129">
        <v>-77</v>
      </c>
      <c r="AD191" s="130">
        <v>37.3</v>
      </c>
      <c r="BF191" s="2"/>
      <c r="BH191" s="3"/>
    </row>
    <row r="192" spans="29:60" ht="12.75">
      <c r="AC192" s="129">
        <v>-76.6</v>
      </c>
      <c r="AD192" s="130">
        <v>37.2</v>
      </c>
      <c r="BF192" s="2"/>
      <c r="BH192" s="3"/>
    </row>
    <row r="193" spans="29:60" ht="12.75">
      <c r="AC193" s="129">
        <v>-76.4</v>
      </c>
      <c r="AD193" s="130">
        <v>37</v>
      </c>
      <c r="BF193" s="2"/>
      <c r="BH193" s="3"/>
    </row>
    <row r="194" spans="29:60" ht="12.75">
      <c r="AC194" s="129">
        <v>-76.8</v>
      </c>
      <c r="AD194" s="130">
        <v>37.5</v>
      </c>
      <c r="BF194" s="2"/>
      <c r="BH194" s="3"/>
    </row>
    <row r="195" spans="29:60" ht="12.75">
      <c r="AC195" s="129">
        <v>-76.4</v>
      </c>
      <c r="AD195" s="130">
        <v>37.3</v>
      </c>
      <c r="BF195" s="2"/>
      <c r="BH195" s="3"/>
    </row>
    <row r="196" spans="29:60" ht="12.75">
      <c r="AC196" s="129">
        <v>-76.2</v>
      </c>
      <c r="AD196" s="130">
        <v>37.5</v>
      </c>
      <c r="BF196" s="2"/>
      <c r="BH196" s="3"/>
    </row>
    <row r="197" spans="29:60" ht="12.75">
      <c r="AC197" s="129">
        <v>-76.8</v>
      </c>
      <c r="AD197" s="130">
        <v>37.9</v>
      </c>
      <c r="BF197" s="2"/>
      <c r="BH197" s="3"/>
    </row>
    <row r="198" spans="29:60" ht="12.75">
      <c r="AC198" s="129">
        <v>-76.3</v>
      </c>
      <c r="AD198" s="130">
        <v>37.6</v>
      </c>
      <c r="BF198" s="2"/>
      <c r="BH198" s="3"/>
    </row>
    <row r="199" spans="29:60" ht="12.75">
      <c r="AC199" s="129">
        <v>-76.2</v>
      </c>
      <c r="AD199" s="130">
        <v>37.9</v>
      </c>
      <c r="BF199" s="2"/>
      <c r="BH199" s="3"/>
    </row>
    <row r="200" spans="29:60" ht="12.75">
      <c r="AC200" s="129">
        <v>-77</v>
      </c>
      <c r="AD200" s="130">
        <v>38.4</v>
      </c>
      <c r="BF200" s="2"/>
      <c r="BH200" s="3"/>
    </row>
    <row r="201" spans="29:60" ht="12.75">
      <c r="AC201" s="129">
        <v>-77.3</v>
      </c>
      <c r="AD201" s="130">
        <v>38.4</v>
      </c>
      <c r="BF201" s="2"/>
      <c r="BH201" s="3"/>
    </row>
    <row r="202" spans="29:60" ht="12.75">
      <c r="AC202" s="129">
        <v>-77.1</v>
      </c>
      <c r="AD202" s="130">
        <v>38.7</v>
      </c>
      <c r="BF202" s="2"/>
      <c r="BH202" s="3"/>
    </row>
    <row r="203" spans="29:60" ht="12.75">
      <c r="AC203" s="129">
        <v>-77.2</v>
      </c>
      <c r="AD203" s="130">
        <v>38.4</v>
      </c>
      <c r="BF203" s="2"/>
      <c r="BH203" s="3"/>
    </row>
    <row r="204" spans="29:60" ht="12.75">
      <c r="AC204" s="129">
        <v>-77</v>
      </c>
      <c r="AD204" s="130">
        <v>38.5</v>
      </c>
      <c r="BF204" s="2"/>
      <c r="BH204" s="3"/>
    </row>
    <row r="205" spans="29:60" ht="12.75">
      <c r="AC205" s="129">
        <v>-76.3</v>
      </c>
      <c r="AD205" s="130">
        <v>38.1</v>
      </c>
      <c r="BF205" s="2"/>
      <c r="BH205" s="3"/>
    </row>
    <row r="206" spans="29:60" ht="12.75">
      <c r="AC206" s="129">
        <v>-76.4</v>
      </c>
      <c r="AD206" s="130">
        <v>38.4</v>
      </c>
      <c r="BF206" s="2"/>
      <c r="BH206" s="3"/>
    </row>
    <row r="207" spans="29:60" ht="12.75">
      <c r="AC207" s="129">
        <v>-76.4</v>
      </c>
      <c r="AD207" s="130">
        <v>39</v>
      </c>
      <c r="BF207" s="2"/>
      <c r="BH207" s="3"/>
    </row>
    <row r="208" spans="29:60" ht="12.75">
      <c r="AC208" s="129">
        <v>-76</v>
      </c>
      <c r="AD208" s="130">
        <v>39.6</v>
      </c>
      <c r="BF208" s="2"/>
      <c r="BH208" s="3"/>
    </row>
    <row r="209" spans="29:60" ht="12.75">
      <c r="AC209" s="129">
        <v>-76.3</v>
      </c>
      <c r="AD209" s="130">
        <v>39</v>
      </c>
      <c r="BF209" s="2"/>
      <c r="BH209" s="3"/>
    </row>
    <row r="210" spans="29:60" ht="12.75">
      <c r="AC210" s="129">
        <v>-76.3</v>
      </c>
      <c r="AD210" s="130">
        <v>38.5</v>
      </c>
      <c r="BF210" s="2"/>
      <c r="BH210" s="3"/>
    </row>
    <row r="211" spans="29:60" ht="12.75">
      <c r="AC211" s="129">
        <v>-76</v>
      </c>
      <c r="AD211" s="130">
        <v>38.3</v>
      </c>
      <c r="BF211" s="2"/>
      <c r="BH211" s="3"/>
    </row>
    <row r="212" spans="29:60" ht="12.75">
      <c r="AC212" s="129">
        <v>-75.8</v>
      </c>
      <c r="AD212" s="130">
        <v>37.9</v>
      </c>
      <c r="BF212" s="2"/>
      <c r="BH212" s="3"/>
    </row>
    <row r="213" spans="29:60" ht="12.75">
      <c r="AC213" s="129">
        <v>-75.9</v>
      </c>
      <c r="AD213" s="130">
        <v>37.1</v>
      </c>
      <c r="BF213" s="2"/>
      <c r="BH213" s="3"/>
    </row>
    <row r="214" spans="29:60" ht="12.75">
      <c r="AC214" s="129">
        <v>-75.4</v>
      </c>
      <c r="AD214" s="130">
        <v>37.9</v>
      </c>
      <c r="BF214" s="2"/>
      <c r="BH214" s="3"/>
    </row>
    <row r="215" spans="29:60" ht="12.75">
      <c r="AC215" s="129">
        <v>-75</v>
      </c>
      <c r="AD215" s="130">
        <v>38.6</v>
      </c>
      <c r="BF215" s="2"/>
      <c r="BH215" s="3"/>
    </row>
    <row r="216" spans="29:60" ht="12.75">
      <c r="AC216" s="129">
        <v>-75.4</v>
      </c>
      <c r="AD216" s="130">
        <v>39.3</v>
      </c>
      <c r="BF216" s="2"/>
      <c r="BH216" s="3"/>
    </row>
    <row r="217" spans="29:60" ht="12.75">
      <c r="AC217" s="129">
        <v>-75.6</v>
      </c>
      <c r="AD217" s="130">
        <v>39.6</v>
      </c>
      <c r="BF217" s="2"/>
      <c r="BH217" s="3"/>
    </row>
    <row r="218" spans="29:60" ht="12.75">
      <c r="AC218" s="129">
        <v>-75.4</v>
      </c>
      <c r="AD218" s="130">
        <v>39.8</v>
      </c>
      <c r="BF218" s="2"/>
      <c r="BH218" s="3"/>
    </row>
    <row r="219" spans="29:60" ht="12.75">
      <c r="AC219" s="129">
        <v>-75.4</v>
      </c>
      <c r="AD219" s="130">
        <v>39.4</v>
      </c>
      <c r="BF219" s="2"/>
      <c r="BH219" s="3"/>
    </row>
    <row r="220" spans="29:60" ht="12.75">
      <c r="AC220" s="129">
        <v>-75.1</v>
      </c>
      <c r="AD220" s="130">
        <v>39.2</v>
      </c>
      <c r="BF220" s="2"/>
      <c r="BH220" s="3"/>
    </row>
    <row r="221" spans="29:60" ht="12.75">
      <c r="AC221" s="129">
        <v>-74.9</v>
      </c>
      <c r="AD221" s="130">
        <v>38.9</v>
      </c>
      <c r="BF221" s="2"/>
      <c r="BH221" s="3"/>
    </row>
    <row r="222" spans="29:60" ht="12.75">
      <c r="AC222" s="129">
        <v>-74.5</v>
      </c>
      <c r="AD222" s="130">
        <v>39.3</v>
      </c>
      <c r="BF222" s="2"/>
      <c r="BH222" s="3"/>
    </row>
    <row r="223" spans="29:60" ht="12.75">
      <c r="AC223" s="129">
        <v>-74.1</v>
      </c>
      <c r="AD223" s="130">
        <v>39.7</v>
      </c>
      <c r="BF223" s="2"/>
      <c r="BH223" s="3"/>
    </row>
    <row r="224" spans="29:60" ht="12.75">
      <c r="AC224" s="129">
        <v>-74</v>
      </c>
      <c r="AD224" s="130">
        <v>40.2</v>
      </c>
      <c r="BF224" s="2"/>
      <c r="BH224" s="3"/>
    </row>
    <row r="225" spans="29:60" ht="12.75">
      <c r="AC225" s="129">
        <v>-74</v>
      </c>
      <c r="AD225" s="130">
        <v>40.4</v>
      </c>
      <c r="BF225" s="2"/>
      <c r="BH225" s="3"/>
    </row>
    <row r="226" spans="29:60" ht="12.75">
      <c r="AC226" s="129">
        <v>-74.3</v>
      </c>
      <c r="AD226" s="130">
        <v>40.5</v>
      </c>
      <c r="BF226" s="2"/>
      <c r="BH226" s="3"/>
    </row>
    <row r="227" spans="29:60" ht="12.75">
      <c r="AC227" s="129">
        <v>-74.1</v>
      </c>
      <c r="AD227" s="130">
        <v>40.6</v>
      </c>
      <c r="BF227" s="2"/>
      <c r="BH227" s="3"/>
    </row>
    <row r="228" spans="29:60" ht="12.75">
      <c r="AC228" s="129">
        <v>-73.8</v>
      </c>
      <c r="AD228" s="130">
        <v>40.6</v>
      </c>
      <c r="BF228" s="2"/>
      <c r="BH228" s="3"/>
    </row>
    <row r="229" spans="29:60" ht="12.75">
      <c r="AC229" s="129">
        <v>-72.8</v>
      </c>
      <c r="AD229" s="130">
        <v>40.7</v>
      </c>
      <c r="BF229" s="2"/>
      <c r="BH229" s="3"/>
    </row>
    <row r="230" spans="29:60" ht="12.75">
      <c r="AC230" s="129">
        <v>-71.8</v>
      </c>
      <c r="AD230" s="130">
        <v>41.1</v>
      </c>
      <c r="BF230" s="2"/>
      <c r="BH230" s="3"/>
    </row>
    <row r="231" spans="29:60" ht="12.75">
      <c r="AC231" s="129">
        <v>-72.3</v>
      </c>
      <c r="AD231" s="130">
        <v>41</v>
      </c>
      <c r="BF231" s="2"/>
      <c r="BH231" s="3"/>
    </row>
    <row r="232" spans="29:60" ht="12.75">
      <c r="AC232" s="129">
        <v>-72.2</v>
      </c>
      <c r="AD232" s="130">
        <v>41.2</v>
      </c>
      <c r="BF232" s="2"/>
      <c r="BH232" s="3"/>
    </row>
    <row r="233" spans="29:60" ht="12.75">
      <c r="AC233" s="129">
        <v>-72.6</v>
      </c>
      <c r="AD233" s="130">
        <v>41</v>
      </c>
      <c r="BF233" s="2"/>
      <c r="BH233" s="3"/>
    </row>
    <row r="234" spans="29:60" ht="12.75">
      <c r="AC234" s="129">
        <v>-73</v>
      </c>
      <c r="AD234" s="130">
        <v>41</v>
      </c>
      <c r="BF234" s="2"/>
      <c r="BH234" s="3"/>
    </row>
    <row r="235" spans="29:60" ht="12.75">
      <c r="AC235" s="129">
        <v>-73.4</v>
      </c>
      <c r="AD235" s="130">
        <v>40.9</v>
      </c>
      <c r="BF235" s="2"/>
      <c r="BH235" s="3"/>
    </row>
    <row r="236" spans="29:60" ht="12.75">
      <c r="AC236" s="129">
        <v>-73.8</v>
      </c>
      <c r="AD236" s="130">
        <v>40.8</v>
      </c>
      <c r="BF236" s="2"/>
      <c r="BH236" s="3"/>
    </row>
    <row r="237" spans="29:60" ht="12.75">
      <c r="AC237" s="129">
        <v>-73.6</v>
      </c>
      <c r="AD237" s="130">
        <v>41</v>
      </c>
      <c r="BF237" s="2"/>
      <c r="BH237" s="3"/>
    </row>
    <row r="238" spans="29:60" ht="12.75">
      <c r="AC238" s="129">
        <v>-73.3</v>
      </c>
      <c r="AD238" s="130">
        <v>41.1</v>
      </c>
      <c r="BF238" s="2"/>
      <c r="BH238" s="3"/>
    </row>
    <row r="239" spans="29:60" ht="12.75">
      <c r="AC239" s="129">
        <v>-72.9</v>
      </c>
      <c r="AD239" s="130">
        <v>41.2</v>
      </c>
      <c r="BF239" s="2"/>
      <c r="BH239" s="3"/>
    </row>
    <row r="240" spans="29:60" ht="12.75">
      <c r="AC240" s="129">
        <v>-72.3</v>
      </c>
      <c r="AD240" s="130">
        <v>41.3</v>
      </c>
      <c r="BF240" s="2"/>
      <c r="BH240" s="3"/>
    </row>
    <row r="241" spans="29:60" ht="12.75">
      <c r="AC241" s="129">
        <v>-71.8</v>
      </c>
      <c r="AD241" s="130">
        <v>41.3</v>
      </c>
      <c r="BF241" s="2"/>
      <c r="BH241" s="3"/>
    </row>
    <row r="242" spans="29:60" ht="12.75">
      <c r="AC242" s="129">
        <v>-71.5</v>
      </c>
      <c r="AD242" s="130">
        <v>41.4</v>
      </c>
      <c r="BF242" s="2"/>
      <c r="BH242" s="3"/>
    </row>
    <row r="243" spans="29:60" ht="12.75">
      <c r="AC243" s="129">
        <v>-71.3</v>
      </c>
      <c r="AD243" s="130">
        <v>41.7</v>
      </c>
      <c r="BF243" s="2"/>
      <c r="BH243" s="3"/>
    </row>
    <row r="244" spans="29:60" ht="12.75">
      <c r="AC244" s="129">
        <v>-71.1</v>
      </c>
      <c r="AD244" s="130">
        <v>41.7</v>
      </c>
      <c r="BF244" s="2"/>
      <c r="BH244" s="3"/>
    </row>
    <row r="245" spans="29:60" ht="12.75">
      <c r="AC245" s="129">
        <v>-71.1</v>
      </c>
      <c r="AD245" s="130">
        <v>41.5</v>
      </c>
      <c r="BF245" s="2"/>
      <c r="BH245" s="3"/>
    </row>
    <row r="246" spans="29:60" ht="12.75">
      <c r="AC246" s="129">
        <v>-70.9</v>
      </c>
      <c r="AD246" s="130">
        <v>41.5</v>
      </c>
      <c r="BF246" s="2"/>
      <c r="BH246" s="3"/>
    </row>
    <row r="247" spans="29:60" ht="12.75">
      <c r="AC247" s="129">
        <v>-70.6</v>
      </c>
      <c r="AD247" s="130">
        <v>41.7</v>
      </c>
      <c r="BF247" s="2"/>
      <c r="BH247" s="3"/>
    </row>
    <row r="248" spans="29:60" ht="12.75">
      <c r="AC248" s="129">
        <v>-70.6</v>
      </c>
      <c r="AD248" s="130">
        <v>41.5</v>
      </c>
      <c r="BF248" s="2"/>
      <c r="BH248" s="3"/>
    </row>
    <row r="249" spans="29:60" ht="12.75">
      <c r="AC249" s="129">
        <v>-70</v>
      </c>
      <c r="AD249" s="130">
        <v>41.7</v>
      </c>
      <c r="BF249" s="2"/>
      <c r="BH249" s="3"/>
    </row>
    <row r="250" spans="29:60" ht="12.75">
      <c r="AC250" s="129">
        <v>-70</v>
      </c>
      <c r="AD250" s="130">
        <v>42</v>
      </c>
      <c r="BF250" s="2"/>
      <c r="BH250" s="3"/>
    </row>
    <row r="251" spans="29:60" ht="12.75">
      <c r="AC251" s="129">
        <v>-70.2</v>
      </c>
      <c r="AD251" s="130">
        <v>42.1</v>
      </c>
      <c r="BF251" s="2"/>
      <c r="BH251" s="3"/>
    </row>
    <row r="252" spans="29:60" ht="12.75">
      <c r="AC252" s="129">
        <v>-70</v>
      </c>
      <c r="AD252" s="130">
        <v>41.8</v>
      </c>
      <c r="BF252" s="2"/>
      <c r="BH252" s="3"/>
    </row>
    <row r="253" spans="29:60" ht="12.75">
      <c r="AC253" s="129">
        <v>-70.3</v>
      </c>
      <c r="AD253" s="130">
        <v>41.7</v>
      </c>
      <c r="BF253" s="2"/>
      <c r="BH253" s="3"/>
    </row>
    <row r="254" spans="29:60" ht="12.75">
      <c r="AC254" s="129">
        <v>-70.6</v>
      </c>
      <c r="AD254" s="130">
        <v>42</v>
      </c>
      <c r="BF254" s="2"/>
      <c r="BH254" s="3"/>
    </row>
    <row r="255" spans="29:60" ht="12.75">
      <c r="AC255" s="129">
        <v>-70.8</v>
      </c>
      <c r="AD255" s="130">
        <v>42.2</v>
      </c>
      <c r="BF255" s="2"/>
      <c r="BH255" s="3"/>
    </row>
    <row r="256" spans="29:60" ht="12.75">
      <c r="AC256" s="129">
        <v>-71</v>
      </c>
      <c r="AD256" s="130">
        <v>42.2</v>
      </c>
      <c r="BF256" s="2"/>
      <c r="BH256" s="3"/>
    </row>
    <row r="257" spans="29:60" ht="12.75">
      <c r="AC257" s="129">
        <v>-70.9</v>
      </c>
      <c r="AD257" s="130">
        <v>42.5</v>
      </c>
      <c r="BF257" s="2"/>
      <c r="BH257" s="3"/>
    </row>
    <row r="258" spans="29:60" ht="12.75">
      <c r="AC258" s="129">
        <v>-70.6</v>
      </c>
      <c r="AD258" s="130">
        <v>42.6</v>
      </c>
      <c r="BF258" s="2"/>
      <c r="BH258" s="3"/>
    </row>
    <row r="259" spans="29:60" ht="12.75">
      <c r="AC259" s="129">
        <v>-70.8</v>
      </c>
      <c r="AD259" s="130">
        <v>42.9</v>
      </c>
      <c r="BF259" s="2"/>
      <c r="BH259" s="3"/>
    </row>
    <row r="260" spans="29:60" ht="12.75">
      <c r="AC260" s="129">
        <v>-70</v>
      </c>
      <c r="AD260" s="130">
        <v>43.9</v>
      </c>
      <c r="BF260" s="2"/>
      <c r="BH260" s="3"/>
    </row>
    <row r="261" spans="29:60" ht="12.75">
      <c r="AC261" s="129">
        <v>-69.5</v>
      </c>
      <c r="AD261" s="130">
        <v>43.9</v>
      </c>
      <c r="BF261" s="2"/>
      <c r="BH261" s="3"/>
    </row>
    <row r="262" spans="29:60" ht="12.75">
      <c r="AC262" s="129">
        <v>-69.4</v>
      </c>
      <c r="AD262" s="130">
        <v>44</v>
      </c>
      <c r="BF262" s="2"/>
      <c r="BH262" s="3"/>
    </row>
    <row r="263" spans="29:60" ht="12.75">
      <c r="AC263" s="129">
        <v>-69.1</v>
      </c>
      <c r="AD263" s="130">
        <v>44.1</v>
      </c>
      <c r="BF263" s="2"/>
      <c r="BH263" s="3"/>
    </row>
    <row r="264" spans="29:60" ht="12.75">
      <c r="AC264" s="129">
        <v>-68.8</v>
      </c>
      <c r="AD264" s="130">
        <v>44.6</v>
      </c>
      <c r="BF264" s="2"/>
      <c r="BH264" s="3"/>
    </row>
    <row r="265" spans="29:60" ht="12.75">
      <c r="AC265" s="129">
        <v>-68.6</v>
      </c>
      <c r="AD265" s="130">
        <v>44.2</v>
      </c>
      <c r="BF265" s="2"/>
      <c r="BH265" s="3"/>
    </row>
    <row r="266" spans="29:60" ht="12.75">
      <c r="AC266" s="129">
        <v>-68</v>
      </c>
      <c r="AD266" s="130">
        <v>44.4</v>
      </c>
      <c r="BF266" s="2"/>
      <c r="BH266" s="3"/>
    </row>
    <row r="267" spans="29:60" ht="12.75">
      <c r="AC267" s="129">
        <v>-67</v>
      </c>
      <c r="AD267" s="130">
        <v>44.8</v>
      </c>
      <c r="BF267" s="2"/>
      <c r="BH267" s="3"/>
    </row>
    <row r="268" spans="29:60" ht="12.75">
      <c r="AC268" s="129">
        <v>-67.2</v>
      </c>
      <c r="AD268" s="130">
        <v>45.2</v>
      </c>
      <c r="BF268" s="2"/>
      <c r="BH268" s="3"/>
    </row>
    <row r="269" spans="29:60" ht="12.75">
      <c r="AC269" s="129">
        <v>-67.5</v>
      </c>
      <c r="AD269" s="130">
        <v>45.2</v>
      </c>
      <c r="BF269" s="2"/>
      <c r="BH269" s="3"/>
    </row>
    <row r="270" spans="29:60" ht="12.75">
      <c r="AC270" s="129">
        <v>-67.6</v>
      </c>
      <c r="AD270" s="130">
        <v>45.5</v>
      </c>
      <c r="BF270" s="2"/>
      <c r="BH270" s="3"/>
    </row>
    <row r="271" spans="29:60" ht="12.75">
      <c r="AC271" s="129">
        <v>-67.8</v>
      </c>
      <c r="AD271" s="130">
        <v>45.8</v>
      </c>
      <c r="BF271" s="2"/>
      <c r="BH271" s="3"/>
    </row>
    <row r="272" spans="29:60" ht="12.75">
      <c r="AC272" s="129">
        <v>-67.8</v>
      </c>
      <c r="AD272" s="130">
        <v>46</v>
      </c>
      <c r="BF272" s="2"/>
      <c r="BH272" s="3"/>
    </row>
    <row r="273" spans="29:60" ht="12.75">
      <c r="AC273" s="129">
        <v>-67.8</v>
      </c>
      <c r="AD273" s="130">
        <v>47.1</v>
      </c>
      <c r="BF273" s="2"/>
      <c r="BH273" s="3"/>
    </row>
    <row r="274" spans="29:60" ht="12.75">
      <c r="AC274" s="129">
        <v>-68</v>
      </c>
      <c r="AD274" s="130">
        <v>47.2</v>
      </c>
      <c r="BF274" s="2"/>
      <c r="BH274" s="3"/>
    </row>
    <row r="275" spans="29:60" ht="12.75">
      <c r="AC275" s="129">
        <v>-68.4</v>
      </c>
      <c r="AD275" s="130">
        <v>47.4</v>
      </c>
      <c r="BF275" s="2"/>
      <c r="BH275" s="3"/>
    </row>
    <row r="276" spans="29:60" ht="12.75">
      <c r="AC276" s="129">
        <v>-69</v>
      </c>
      <c r="AD276" s="130">
        <v>47.3</v>
      </c>
      <c r="BF276" s="2"/>
      <c r="BH276" s="3"/>
    </row>
    <row r="277" spans="29:60" ht="12.75">
      <c r="AC277" s="129">
        <v>-69.3</v>
      </c>
      <c r="AD277" s="130">
        <v>47.5</v>
      </c>
      <c r="BF277" s="2"/>
      <c r="BH277" s="3"/>
    </row>
    <row r="278" spans="29:60" ht="12.75">
      <c r="AC278" s="129">
        <v>-70</v>
      </c>
      <c r="AD278" s="130">
        <v>46.8</v>
      </c>
      <c r="BF278" s="2"/>
      <c r="BH278" s="3"/>
    </row>
    <row r="279" spans="29:60" ht="12.75">
      <c r="AC279" s="129">
        <v>-70.1</v>
      </c>
      <c r="AD279" s="130">
        <v>46.5</v>
      </c>
      <c r="BF279" s="2"/>
      <c r="BH279" s="3"/>
    </row>
    <row r="280" spans="29:60" ht="12.75">
      <c r="AC280" s="129">
        <v>-70.3</v>
      </c>
      <c r="AD280" s="130">
        <v>46.3</v>
      </c>
      <c r="BF280" s="2"/>
      <c r="BH280" s="3"/>
    </row>
    <row r="281" spans="29:60" ht="12.75">
      <c r="AC281" s="129">
        <v>-70.3</v>
      </c>
      <c r="AD281" s="130">
        <v>46</v>
      </c>
      <c r="BF281" s="2"/>
      <c r="BH281" s="3"/>
    </row>
    <row r="282" spans="29:60" ht="12.75">
      <c r="AC282" s="129">
        <v>-71.1</v>
      </c>
      <c r="AD282" s="130">
        <v>45.9</v>
      </c>
      <c r="BF282" s="2"/>
      <c r="BH282" s="3"/>
    </row>
    <row r="283" spans="29:60" ht="12.75">
      <c r="AC283" s="129">
        <v>-71.6</v>
      </c>
      <c r="AD283" s="130">
        <v>45</v>
      </c>
      <c r="BF283" s="2"/>
      <c r="BH283" s="3"/>
    </row>
    <row r="284" spans="29:60" ht="12.75">
      <c r="AC284" s="129">
        <v>-72</v>
      </c>
      <c r="AD284" s="130">
        <v>45</v>
      </c>
      <c r="BF284" s="2"/>
      <c r="BH284" s="3"/>
    </row>
    <row r="285" spans="29:60" ht="12.75">
      <c r="AC285" s="129">
        <v>-74</v>
      </c>
      <c r="AD285" s="130">
        <v>45</v>
      </c>
      <c r="BF285" s="2"/>
      <c r="BH285" s="3"/>
    </row>
    <row r="286" spans="29:60" ht="12.75">
      <c r="AC286" s="129">
        <v>-74.6</v>
      </c>
      <c r="AD286" s="130">
        <v>45</v>
      </c>
      <c r="BF286" s="2"/>
      <c r="BH286" s="3"/>
    </row>
    <row r="287" spans="29:60" ht="12.75">
      <c r="AC287" s="129">
        <v>-75.3</v>
      </c>
      <c r="AD287" s="130">
        <v>44.8</v>
      </c>
      <c r="BF287" s="2"/>
      <c r="BH287" s="3"/>
    </row>
    <row r="288" spans="29:60" ht="12.75">
      <c r="AC288" s="129">
        <v>-76</v>
      </c>
      <c r="AD288" s="130">
        <v>44.2</v>
      </c>
      <c r="BF288" s="2"/>
      <c r="BH288" s="3"/>
    </row>
    <row r="289" spans="29:60" ht="12.75">
      <c r="AC289" s="129">
        <v>-76.4</v>
      </c>
      <c r="AD289" s="130">
        <v>44.1</v>
      </c>
      <c r="BF289" s="2"/>
      <c r="BH289" s="3"/>
    </row>
    <row r="290" spans="29:60" ht="12.75">
      <c r="AC290" s="129">
        <v>-76.4</v>
      </c>
      <c r="AD290" s="130">
        <v>44</v>
      </c>
      <c r="BF290" s="2"/>
      <c r="BH290" s="3"/>
    </row>
    <row r="291" spans="29:60" ht="12.75">
      <c r="AC291" s="129">
        <v>-76.1</v>
      </c>
      <c r="AD291" s="130">
        <v>44</v>
      </c>
      <c r="BF291" s="2"/>
      <c r="BH291" s="3"/>
    </row>
    <row r="292" spans="29:60" ht="12.75">
      <c r="AC292" s="129">
        <v>-76.3</v>
      </c>
      <c r="AD292" s="130">
        <v>43.9</v>
      </c>
      <c r="BF292" s="2"/>
      <c r="BH292" s="3"/>
    </row>
    <row r="293" spans="29:60" ht="12.75">
      <c r="AC293" s="129">
        <v>-76.3</v>
      </c>
      <c r="AD293" s="130">
        <v>43.5</v>
      </c>
      <c r="BF293" s="2"/>
      <c r="BH293" s="3"/>
    </row>
    <row r="294" spans="29:60" ht="12.75">
      <c r="AC294" s="129">
        <v>-76.9</v>
      </c>
      <c r="AD294" s="130">
        <v>43.3</v>
      </c>
      <c r="BF294" s="2"/>
      <c r="BH294" s="3"/>
    </row>
    <row r="295" spans="29:60" ht="12.75">
      <c r="AC295" s="129">
        <v>-77.7</v>
      </c>
      <c r="AD295" s="130">
        <v>43.2</v>
      </c>
      <c r="BF295" s="2"/>
      <c r="BH295" s="3"/>
    </row>
    <row r="296" spans="29:60" ht="12.75">
      <c r="AC296" s="129">
        <v>-78</v>
      </c>
      <c r="AD296" s="130">
        <v>43.3</v>
      </c>
      <c r="BF296" s="2"/>
      <c r="BH296" s="3"/>
    </row>
    <row r="297" spans="29:60" ht="12.75">
      <c r="AC297" s="129">
        <v>-78.5</v>
      </c>
      <c r="AD297" s="130">
        <v>43.4</v>
      </c>
      <c r="BF297" s="2"/>
      <c r="BH297" s="3"/>
    </row>
    <row r="298" spans="29:60" ht="12.75">
      <c r="AC298" s="129">
        <v>-79.1</v>
      </c>
      <c r="AD298" s="130">
        <v>43.3</v>
      </c>
      <c r="BF298" s="2"/>
      <c r="BH298" s="3"/>
    </row>
    <row r="299" spans="29:60" ht="12.75">
      <c r="AC299" s="129">
        <v>-79.1</v>
      </c>
      <c r="AD299" s="130">
        <v>43.1</v>
      </c>
      <c r="BF299" s="2"/>
      <c r="BH299" s="3"/>
    </row>
    <row r="300" spans="29:60" ht="12.75">
      <c r="AC300" s="129">
        <v>-78.9</v>
      </c>
      <c r="AD300" s="130">
        <v>42.9</v>
      </c>
      <c r="BF300" s="2"/>
      <c r="BH300" s="3"/>
    </row>
    <row r="301" spans="29:60" ht="12.75">
      <c r="AC301" s="129">
        <v>-79.3</v>
      </c>
      <c r="AD301" s="130">
        <v>42.5</v>
      </c>
      <c r="BF301" s="2"/>
      <c r="BH301" s="3"/>
    </row>
    <row r="302" spans="29:60" ht="12.75">
      <c r="AC302" s="129">
        <v>-80</v>
      </c>
      <c r="AD302" s="130">
        <v>42.2</v>
      </c>
      <c r="BF302" s="2"/>
      <c r="BH302" s="3"/>
    </row>
    <row r="303" spans="29:60" ht="12.75">
      <c r="AC303" s="129">
        <v>-80.5</v>
      </c>
      <c r="AD303" s="130">
        <v>42</v>
      </c>
      <c r="BF303" s="2"/>
      <c r="BH303" s="3"/>
    </row>
    <row r="304" spans="29:60" ht="12.75">
      <c r="AC304" s="129">
        <v>-81.4</v>
      </c>
      <c r="AD304" s="130">
        <v>41.7</v>
      </c>
      <c r="BF304" s="2"/>
      <c r="BH304" s="3"/>
    </row>
    <row r="305" spans="29:60" ht="12.75">
      <c r="AC305" s="129">
        <v>-82</v>
      </c>
      <c r="AD305" s="130">
        <v>41.5</v>
      </c>
      <c r="BF305" s="2"/>
      <c r="BH305" s="3"/>
    </row>
    <row r="306" spans="29:60" ht="12.75">
      <c r="AC306" s="129">
        <v>-82.7</v>
      </c>
      <c r="AD306" s="130">
        <v>41.5</v>
      </c>
      <c r="BF306" s="2"/>
      <c r="BH306" s="3"/>
    </row>
    <row r="307" spans="29:60" ht="12.75">
      <c r="AC307" s="129">
        <v>-83.5</v>
      </c>
      <c r="AD307" s="130">
        <v>41.7</v>
      </c>
      <c r="BF307" s="2"/>
      <c r="BH307" s="3"/>
    </row>
    <row r="308" spans="29:60" ht="12.75">
      <c r="AC308" s="129">
        <v>-83.2</v>
      </c>
      <c r="AD308" s="130">
        <v>42</v>
      </c>
      <c r="BF308" s="2"/>
      <c r="BH308" s="3"/>
    </row>
    <row r="309" spans="29:60" ht="12.75">
      <c r="AC309" s="129">
        <v>-82.6</v>
      </c>
      <c r="AD309" s="130">
        <v>42.7</v>
      </c>
      <c r="BF309" s="2"/>
      <c r="BH309" s="3"/>
    </row>
    <row r="310" spans="29:60" ht="12.75">
      <c r="AC310" s="129">
        <v>-82.4</v>
      </c>
      <c r="AD310" s="130">
        <v>43</v>
      </c>
      <c r="BF310" s="2"/>
      <c r="BH310" s="3"/>
    </row>
    <row r="311" spans="29:60" ht="12.75">
      <c r="AC311" s="129">
        <v>-82.7</v>
      </c>
      <c r="AD311" s="130">
        <v>44</v>
      </c>
      <c r="BF311" s="2"/>
      <c r="BH311" s="3"/>
    </row>
    <row r="312" spans="29:60" ht="12.75">
      <c r="AC312" s="129">
        <v>-82.9</v>
      </c>
      <c r="AD312" s="130">
        <v>44.1</v>
      </c>
      <c r="BF312" s="2"/>
      <c r="BH312" s="3"/>
    </row>
    <row r="313" spans="29:60" ht="12.75">
      <c r="AC313" s="129">
        <v>-83.1</v>
      </c>
      <c r="AD313" s="130">
        <v>44</v>
      </c>
      <c r="BF313" s="2"/>
      <c r="BH313" s="3"/>
    </row>
    <row r="314" spans="29:60" ht="12.75">
      <c r="AC314" s="129">
        <v>-83.7</v>
      </c>
      <c r="AD314" s="130">
        <v>43.6</v>
      </c>
      <c r="BF314" s="2"/>
      <c r="BH314" s="3"/>
    </row>
    <row r="315" spans="29:60" ht="12.75">
      <c r="AC315" s="129">
        <v>-83.9</v>
      </c>
      <c r="AD315" s="130">
        <v>43.7</v>
      </c>
      <c r="BF315" s="2"/>
      <c r="BH315" s="3"/>
    </row>
    <row r="316" spans="29:60" ht="12.75">
      <c r="AC316" s="129">
        <v>-83.8</v>
      </c>
      <c r="AD316" s="130">
        <v>44</v>
      </c>
      <c r="BF316" s="2"/>
      <c r="BH316" s="3"/>
    </row>
    <row r="317" spans="29:60" ht="12.75">
      <c r="AC317" s="129">
        <v>-83.6</v>
      </c>
      <c r="AD317" s="130">
        <v>44</v>
      </c>
      <c r="BF317" s="2"/>
      <c r="BH317" s="3"/>
    </row>
    <row r="318" spans="29:60" ht="12.75">
      <c r="AC318" s="129">
        <v>-83.4</v>
      </c>
      <c r="AD318" s="130">
        <v>44.3</v>
      </c>
      <c r="BF318" s="2"/>
      <c r="BH318" s="3"/>
    </row>
    <row r="319" spans="29:60" ht="12.75">
      <c r="AC319" s="129">
        <v>-83.3</v>
      </c>
      <c r="AD319" s="130">
        <v>45.1</v>
      </c>
      <c r="BF319" s="2"/>
      <c r="BH319" s="3"/>
    </row>
    <row r="320" spans="29:60" ht="12.75">
      <c r="AC320" s="129">
        <v>-83.5</v>
      </c>
      <c r="AD320" s="130">
        <v>45.4</v>
      </c>
      <c r="BF320" s="2"/>
      <c r="BH320" s="3"/>
    </row>
    <row r="321" spans="29:60" ht="12.75">
      <c r="AC321" s="129">
        <v>-84</v>
      </c>
      <c r="AD321" s="130">
        <v>45.5</v>
      </c>
      <c r="BF321" s="2"/>
      <c r="BH321" s="3"/>
    </row>
    <row r="322" spans="29:60" ht="12.75">
      <c r="AC322" s="129">
        <v>-85</v>
      </c>
      <c r="AD322" s="130">
        <v>45.8</v>
      </c>
      <c r="BF322" s="2"/>
      <c r="BH322" s="3"/>
    </row>
    <row r="323" spans="29:60" ht="12.75">
      <c r="AC323" s="129">
        <v>-85.1</v>
      </c>
      <c r="AD323" s="130">
        <v>45.5</v>
      </c>
      <c r="BF323" s="2"/>
      <c r="BH323" s="3"/>
    </row>
    <row r="324" spans="29:60" ht="12.75">
      <c r="AC324" s="129">
        <v>-85</v>
      </c>
      <c r="AD324" s="130">
        <v>45.4</v>
      </c>
      <c r="BF324" s="2"/>
      <c r="BH324" s="3"/>
    </row>
    <row r="325" spans="29:60" ht="12.75">
      <c r="AC325" s="129">
        <v>-85.3</v>
      </c>
      <c r="AD325" s="130">
        <v>45.3</v>
      </c>
      <c r="BF325" s="2"/>
      <c r="BH325" s="3"/>
    </row>
    <row r="326" spans="29:60" ht="12.75">
      <c r="AC326" s="129">
        <v>-85.6</v>
      </c>
      <c r="AD326" s="130">
        <v>44.8</v>
      </c>
      <c r="BF326" s="2"/>
      <c r="BH326" s="3"/>
    </row>
    <row r="327" spans="29:60" ht="12.75">
      <c r="AC327" s="129">
        <v>-85.6</v>
      </c>
      <c r="AD327" s="130">
        <v>45.2</v>
      </c>
      <c r="BF327" s="2"/>
      <c r="BH327" s="3"/>
    </row>
    <row r="328" spans="29:60" ht="12.75">
      <c r="AC328" s="129">
        <v>-86</v>
      </c>
      <c r="AD328" s="130">
        <v>44.9</v>
      </c>
      <c r="BF328" s="2"/>
      <c r="BH328" s="3"/>
    </row>
    <row r="329" spans="29:60" ht="12.75">
      <c r="AC329" s="129">
        <v>-86.5</v>
      </c>
      <c r="AD329" s="130">
        <v>44</v>
      </c>
      <c r="BF329" s="2"/>
      <c r="BH329" s="3"/>
    </row>
    <row r="330" spans="29:60" ht="12.75">
      <c r="AC330" s="129">
        <v>-86.5</v>
      </c>
      <c r="AD330" s="130">
        <v>43.6</v>
      </c>
      <c r="BF330" s="2"/>
      <c r="BH330" s="3"/>
    </row>
    <row r="331" spans="29:60" ht="12.75">
      <c r="AC331" s="129">
        <v>-86.2</v>
      </c>
      <c r="AD331" s="130">
        <v>43.1</v>
      </c>
      <c r="BF331" s="2"/>
      <c r="BH331" s="3"/>
    </row>
    <row r="332" spans="29:60" ht="12.75">
      <c r="AC332" s="129">
        <v>-86.6</v>
      </c>
      <c r="AD332" s="130">
        <v>42</v>
      </c>
      <c r="BF332" s="2"/>
      <c r="BH332" s="3"/>
    </row>
    <row r="333" spans="29:60" ht="12.75">
      <c r="AC333" s="129">
        <v>-87</v>
      </c>
      <c r="AD333" s="130">
        <v>41.7</v>
      </c>
      <c r="BF333" s="2"/>
      <c r="BH333" s="3"/>
    </row>
    <row r="334" spans="29:60" ht="12.75">
      <c r="AC334" s="129">
        <v>-87.3</v>
      </c>
      <c r="AD334" s="130">
        <v>41.6</v>
      </c>
      <c r="BF334" s="2"/>
      <c r="BH334" s="3"/>
    </row>
    <row r="335" spans="29:60" ht="12.75">
      <c r="AC335" s="129">
        <v>-87.6</v>
      </c>
      <c r="AD335" s="130">
        <v>41.7</v>
      </c>
      <c r="BF335" s="2"/>
      <c r="BH335" s="3"/>
    </row>
    <row r="336" spans="29:60" ht="12.75">
      <c r="AC336" s="129">
        <v>-87.6</v>
      </c>
      <c r="AD336" s="130">
        <v>42</v>
      </c>
      <c r="BF336" s="2"/>
      <c r="BH336" s="3"/>
    </row>
    <row r="337" spans="29:60" ht="12.75">
      <c r="AC337" s="129">
        <v>-87.8</v>
      </c>
      <c r="AD337" s="130">
        <v>42.2</v>
      </c>
      <c r="BF337" s="2"/>
      <c r="BH337" s="3"/>
    </row>
    <row r="338" spans="29:60" ht="12.75">
      <c r="AC338" s="129">
        <v>-87.8</v>
      </c>
      <c r="AD338" s="130">
        <v>42.7</v>
      </c>
      <c r="BF338" s="2"/>
      <c r="BH338" s="3"/>
    </row>
    <row r="339" spans="29:60" ht="12.75">
      <c r="AC339" s="129">
        <v>-87.9</v>
      </c>
      <c r="AD339" s="130">
        <v>43.1</v>
      </c>
      <c r="BF339" s="2"/>
      <c r="BH339" s="3"/>
    </row>
    <row r="340" spans="29:60" ht="12.75">
      <c r="AC340" s="129">
        <v>-87.7</v>
      </c>
      <c r="AD340" s="130">
        <v>43.7</v>
      </c>
      <c r="BF340" s="2"/>
      <c r="BH340" s="3"/>
    </row>
    <row r="341" spans="29:60" ht="12.75">
      <c r="AC341" s="129">
        <v>-87.7</v>
      </c>
      <c r="AD341" s="130">
        <v>44</v>
      </c>
      <c r="BF341" s="2"/>
      <c r="BH341" s="3"/>
    </row>
    <row r="342" spans="29:60" ht="12.75">
      <c r="AC342" s="129">
        <v>-87.6</v>
      </c>
      <c r="AD342" s="130">
        <v>44.2</v>
      </c>
      <c r="BF342" s="2"/>
      <c r="BH342" s="3"/>
    </row>
    <row r="343" spans="29:60" ht="12.75">
      <c r="AC343" s="129">
        <v>-87.6</v>
      </c>
      <c r="AD343" s="130">
        <v>44.3</v>
      </c>
      <c r="BF343" s="2"/>
      <c r="BH343" s="3"/>
    </row>
    <row r="344" spans="29:60" ht="12.75">
      <c r="AC344" s="129">
        <v>-87</v>
      </c>
      <c r="AD344" s="130">
        <v>45.3</v>
      </c>
      <c r="BF344" s="2"/>
      <c r="BH344" s="3"/>
    </row>
    <row r="345" spans="29:60" ht="12.75">
      <c r="AC345" s="129">
        <v>-87.1</v>
      </c>
      <c r="AD345" s="130">
        <v>45.3</v>
      </c>
      <c r="BF345" s="2"/>
      <c r="BH345" s="3"/>
    </row>
    <row r="346" spans="29:60" ht="12.75">
      <c r="AC346" s="129">
        <v>-87.6</v>
      </c>
      <c r="AD346" s="130">
        <v>44.9</v>
      </c>
      <c r="BF346" s="2"/>
      <c r="BH346" s="3"/>
    </row>
    <row r="347" spans="29:60" ht="12.75">
      <c r="AC347" s="129">
        <v>-88.1</v>
      </c>
      <c r="AD347" s="130">
        <v>44.5</v>
      </c>
      <c r="BF347" s="2"/>
      <c r="BH347" s="3"/>
    </row>
    <row r="348" spans="29:60" ht="12.75">
      <c r="AC348" s="129">
        <v>-87.8</v>
      </c>
      <c r="AD348" s="130">
        <v>45</v>
      </c>
      <c r="BF348" s="2"/>
      <c r="BH348" s="3"/>
    </row>
    <row r="349" spans="29:60" ht="12.75">
      <c r="AC349" s="129">
        <v>-87</v>
      </c>
      <c r="AD349" s="130">
        <v>45.9</v>
      </c>
      <c r="BF349" s="2"/>
      <c r="BH349" s="3"/>
    </row>
    <row r="350" spans="29:60" ht="12.75">
      <c r="AC350" s="129">
        <v>-86.9</v>
      </c>
      <c r="AD350" s="130">
        <v>45.7</v>
      </c>
      <c r="BF350" s="2"/>
      <c r="BH350" s="3"/>
    </row>
    <row r="351" spans="29:60" ht="12.75">
      <c r="AC351" s="129">
        <v>-86.8</v>
      </c>
      <c r="AD351" s="130">
        <v>45.9</v>
      </c>
      <c r="BF351" s="2"/>
      <c r="BH351" s="3"/>
    </row>
    <row r="352" spans="29:60" ht="12.75">
      <c r="AC352" s="129">
        <v>-86.5</v>
      </c>
      <c r="AD352" s="130">
        <v>45.9</v>
      </c>
      <c r="BF352" s="2"/>
      <c r="BH352" s="3"/>
    </row>
    <row r="353" spans="29:60" ht="12.75">
      <c r="AC353" s="129">
        <v>-86.7</v>
      </c>
      <c r="AD353" s="130">
        <v>45.7</v>
      </c>
      <c r="BF353" s="2"/>
      <c r="BH353" s="3"/>
    </row>
    <row r="354" spans="29:60" ht="12.75">
      <c r="AC354" s="129">
        <v>-86.3</v>
      </c>
      <c r="AD354" s="130">
        <v>45.9</v>
      </c>
      <c r="BF354" s="2"/>
      <c r="BH354" s="3"/>
    </row>
    <row r="355" spans="29:60" ht="12.75">
      <c r="AC355" s="129">
        <v>-86</v>
      </c>
      <c r="AD355" s="130">
        <v>46</v>
      </c>
      <c r="BF355" s="2"/>
      <c r="BH355" s="3"/>
    </row>
    <row r="356" spans="29:60" ht="12.75">
      <c r="AC356" s="129">
        <v>-85.7</v>
      </c>
      <c r="AD356" s="130">
        <v>46</v>
      </c>
      <c r="BF356" s="2"/>
      <c r="BH356" s="3"/>
    </row>
    <row r="357" spans="29:60" ht="12.75">
      <c r="AC357" s="129">
        <v>-85.5</v>
      </c>
      <c r="AD357" s="130">
        <v>46.1</v>
      </c>
      <c r="BF357" s="2"/>
      <c r="BH357" s="3"/>
    </row>
    <row r="358" spans="29:60" ht="12.75">
      <c r="AC358" s="129">
        <v>-85</v>
      </c>
      <c r="AD358" s="130">
        <v>46</v>
      </c>
      <c r="BF358" s="2"/>
      <c r="BH358" s="3"/>
    </row>
    <row r="359" spans="29:60" ht="12.75">
      <c r="AC359" s="129">
        <v>-84.7</v>
      </c>
      <c r="AD359" s="130">
        <v>45.8</v>
      </c>
      <c r="BF359" s="2"/>
      <c r="BH359" s="3"/>
    </row>
    <row r="360" spans="29:60" ht="12.75">
      <c r="AC360" s="129">
        <v>-84.6</v>
      </c>
      <c r="AD360" s="130">
        <v>46</v>
      </c>
      <c r="BF360" s="2"/>
      <c r="BH360" s="3"/>
    </row>
    <row r="361" spans="29:60" ht="12.75">
      <c r="AC361" s="129">
        <v>-83.9</v>
      </c>
      <c r="AD361" s="130">
        <v>46</v>
      </c>
      <c r="BF361" s="2"/>
      <c r="BH361" s="3"/>
    </row>
    <row r="362" spans="29:60" ht="12.75">
      <c r="AC362" s="129">
        <v>-84.3</v>
      </c>
      <c r="AD362" s="130">
        <v>46.5</v>
      </c>
      <c r="BF362" s="2"/>
      <c r="BH362" s="3"/>
    </row>
    <row r="363" spans="29:60" ht="12.75">
      <c r="AC363" s="129">
        <v>-84.6</v>
      </c>
      <c r="AD363" s="130">
        <v>46.5</v>
      </c>
      <c r="BF363" s="2"/>
      <c r="BH363" s="3"/>
    </row>
    <row r="364" spans="29:60" ht="12.75">
      <c r="AC364" s="129">
        <v>-85.1</v>
      </c>
      <c r="AD364" s="130">
        <v>46.6</v>
      </c>
      <c r="BF364" s="2"/>
      <c r="BH364" s="3"/>
    </row>
    <row r="365" spans="29:60" ht="12.75">
      <c r="AC365" s="129">
        <v>-86</v>
      </c>
      <c r="AD365" s="130">
        <v>46.7</v>
      </c>
      <c r="BF365" s="2"/>
      <c r="BH365" s="3"/>
    </row>
    <row r="366" spans="29:60" ht="12.75">
      <c r="AC366" s="129">
        <v>-86.2</v>
      </c>
      <c r="AD366" s="130">
        <v>46.7</v>
      </c>
      <c r="BF366" s="2"/>
      <c r="BH366" s="3"/>
    </row>
    <row r="367" spans="29:60" ht="12.75">
      <c r="AC367" s="129">
        <v>-86.7</v>
      </c>
      <c r="AD367" s="130">
        <v>46.4</v>
      </c>
      <c r="BF367" s="2"/>
      <c r="BH367" s="3"/>
    </row>
    <row r="368" spans="29:60" ht="12.75">
      <c r="AC368" s="129">
        <v>-87.1</v>
      </c>
      <c r="AD368" s="130">
        <v>46.6</v>
      </c>
      <c r="BF368" s="2"/>
      <c r="BH368" s="3"/>
    </row>
    <row r="369" spans="29:60" ht="12.75">
      <c r="AC369" s="129">
        <v>-88</v>
      </c>
      <c r="AD369" s="130">
        <v>46.9</v>
      </c>
      <c r="BF369" s="2"/>
      <c r="BH369" s="3"/>
    </row>
    <row r="370" spans="29:60" ht="12.75">
      <c r="AC370" s="129">
        <v>-88.3</v>
      </c>
      <c r="AD370" s="130">
        <v>46.9</v>
      </c>
      <c r="BF370" s="2"/>
      <c r="BH370" s="3"/>
    </row>
    <row r="371" spans="29:60" ht="12.75">
      <c r="AC371" s="129">
        <v>-88.5</v>
      </c>
      <c r="AD371" s="130">
        <v>46.8</v>
      </c>
      <c r="BF371" s="2"/>
      <c r="BH371" s="3"/>
    </row>
    <row r="372" spans="29:60" ht="12.75">
      <c r="AC372" s="129">
        <v>-88.4</v>
      </c>
      <c r="AD372" s="130">
        <v>47.1</v>
      </c>
      <c r="BF372" s="2"/>
      <c r="BH372" s="3"/>
    </row>
    <row r="373" spans="29:60" ht="12.75">
      <c r="AC373" s="129">
        <v>-87.8</v>
      </c>
      <c r="AD373" s="130">
        <v>47.4</v>
      </c>
      <c r="BF373" s="2"/>
      <c r="BH373" s="3"/>
    </row>
    <row r="374" spans="29:60" ht="12.75">
      <c r="AC374" s="129">
        <v>-88.3</v>
      </c>
      <c r="AD374" s="130">
        <v>47.5</v>
      </c>
      <c r="BF374" s="2"/>
      <c r="BH374" s="3"/>
    </row>
    <row r="375" spans="29:60" ht="12.75">
      <c r="AC375" s="129">
        <v>-89.4</v>
      </c>
      <c r="AD375" s="130">
        <v>46.9</v>
      </c>
      <c r="BF375" s="2"/>
      <c r="BH375" s="3"/>
    </row>
    <row r="376" spans="29:60" ht="12.75">
      <c r="AC376" s="129">
        <v>-89.7</v>
      </c>
      <c r="AD376" s="130">
        <v>46.9</v>
      </c>
      <c r="BF376" s="2"/>
      <c r="BH376" s="3"/>
    </row>
    <row r="377" spans="29:60" ht="12.75">
      <c r="AC377" s="129">
        <v>-90.4</v>
      </c>
      <c r="AD377" s="130">
        <v>46.6</v>
      </c>
      <c r="BF377" s="2"/>
      <c r="BH377" s="3"/>
    </row>
    <row r="378" spans="29:60" ht="12.75">
      <c r="AC378" s="129">
        <v>-90.9</v>
      </c>
      <c r="AD378" s="130">
        <v>46.6</v>
      </c>
      <c r="BF378" s="2"/>
      <c r="BH378" s="3"/>
    </row>
    <row r="379" spans="29:60" ht="12.75">
      <c r="AC379" s="129">
        <v>-90.8</v>
      </c>
      <c r="AD379" s="130">
        <v>47</v>
      </c>
      <c r="BF379" s="2"/>
      <c r="BH379" s="3"/>
    </row>
    <row r="380" spans="29:60" ht="12.75">
      <c r="AC380" s="129">
        <v>-91.1</v>
      </c>
      <c r="AD380" s="130">
        <v>46.9</v>
      </c>
      <c r="BF380" s="2"/>
      <c r="BH380" s="3"/>
    </row>
    <row r="381" spans="29:60" ht="12.75">
      <c r="AC381" s="129">
        <v>-92.1</v>
      </c>
      <c r="AD381" s="130">
        <v>46.8</v>
      </c>
      <c r="BF381" s="2"/>
      <c r="BH381" s="3"/>
    </row>
    <row r="382" spans="29:60" ht="12.75">
      <c r="AC382" s="129">
        <v>-91.7</v>
      </c>
      <c r="AD382" s="130">
        <v>47.1</v>
      </c>
      <c r="BF382" s="2"/>
      <c r="BH382" s="3"/>
    </row>
    <row r="383" spans="29:60" ht="12.75">
      <c r="AC383" s="129">
        <v>-90.8</v>
      </c>
      <c r="AD383" s="130">
        <v>47.6</v>
      </c>
      <c r="BF383" s="2"/>
      <c r="BH383" s="3"/>
    </row>
    <row r="384" spans="29:60" ht="12.75">
      <c r="AC384" s="129">
        <v>-90.2</v>
      </c>
      <c r="AD384" s="130">
        <v>47.8</v>
      </c>
      <c r="BF384" s="2"/>
      <c r="BH384" s="3"/>
    </row>
    <row r="385" spans="29:60" ht="12.75">
      <c r="AC385" s="129">
        <v>-89.6</v>
      </c>
      <c r="AD385" s="130">
        <v>48</v>
      </c>
      <c r="BF385" s="2"/>
      <c r="BH385" s="3"/>
    </row>
    <row r="386" spans="29:60" ht="12.75">
      <c r="AC386" s="129">
        <v>-90</v>
      </c>
      <c r="AD386" s="130">
        <v>48.1</v>
      </c>
      <c r="BF386" s="2"/>
      <c r="BH386" s="3"/>
    </row>
    <row r="387" spans="29:60" ht="12.75">
      <c r="AC387" s="129">
        <v>-90.5</v>
      </c>
      <c r="AD387" s="130">
        <v>48.1</v>
      </c>
      <c r="BF387" s="2"/>
      <c r="BH387" s="3"/>
    </row>
    <row r="388" spans="29:60" ht="12.75">
      <c r="AC388" s="129">
        <v>-91</v>
      </c>
      <c r="AD388" s="130">
        <v>48.2</v>
      </c>
      <c r="BF388" s="2"/>
      <c r="BH388" s="3"/>
    </row>
    <row r="389" spans="29:60" ht="12.75">
      <c r="AC389" s="129">
        <v>-91.6</v>
      </c>
      <c r="AD389" s="130">
        <v>48</v>
      </c>
      <c r="BF389" s="2"/>
      <c r="BH389" s="3"/>
    </row>
    <row r="390" spans="29:60" ht="12.75">
      <c r="AC390" s="129">
        <v>-92</v>
      </c>
      <c r="AD390" s="130">
        <v>48.2</v>
      </c>
      <c r="BF390" s="2"/>
      <c r="BH390" s="3"/>
    </row>
    <row r="391" spans="29:60" ht="12.75">
      <c r="AC391" s="129">
        <v>-92.3</v>
      </c>
      <c r="AD391" s="130">
        <v>48.3</v>
      </c>
      <c r="BF391" s="2"/>
      <c r="BH391" s="3"/>
    </row>
    <row r="392" spans="29:60" ht="12.75">
      <c r="AC392" s="129">
        <v>-92.5</v>
      </c>
      <c r="AD392" s="130">
        <v>48.3</v>
      </c>
      <c r="BF392" s="2"/>
      <c r="BH392" s="3"/>
    </row>
    <row r="393" spans="29:60" ht="12.75">
      <c r="AC393" s="129">
        <v>-92.5</v>
      </c>
      <c r="AD393" s="130">
        <v>48.4</v>
      </c>
      <c r="BF393" s="2"/>
      <c r="BH393" s="3"/>
    </row>
    <row r="394" spans="29:60" ht="12.75">
      <c r="AC394" s="129">
        <v>-92.7</v>
      </c>
      <c r="AD394" s="130">
        <v>48.5</v>
      </c>
      <c r="BF394" s="2"/>
      <c r="BH394" s="3"/>
    </row>
    <row r="395" spans="29:60" ht="12.75">
      <c r="AC395" s="129">
        <v>-93.3</v>
      </c>
      <c r="AD395" s="130">
        <v>48.7</v>
      </c>
      <c r="BF395" s="2"/>
      <c r="BH395" s="3"/>
    </row>
    <row r="396" spans="29:60" ht="12.75">
      <c r="AC396" s="129">
        <v>-93.8</v>
      </c>
      <c r="AD396" s="130">
        <v>48.6</v>
      </c>
      <c r="BF396" s="2"/>
      <c r="BH396" s="3"/>
    </row>
    <row r="397" spans="29:60" ht="12.75">
      <c r="AC397" s="129">
        <v>-94</v>
      </c>
      <c r="AD397" s="130">
        <v>48.7</v>
      </c>
      <c r="BF397" s="2"/>
      <c r="BH397" s="3"/>
    </row>
    <row r="398" spans="29:60" ht="12.75">
      <c r="AC398" s="129">
        <v>-94.5</v>
      </c>
      <c r="AD398" s="130">
        <v>48.7</v>
      </c>
      <c r="BF398" s="2"/>
      <c r="BH398" s="3"/>
    </row>
    <row r="399" spans="29:60" ht="12.75">
      <c r="AC399" s="129">
        <v>-94.7</v>
      </c>
      <c r="AD399" s="130">
        <v>48.9</v>
      </c>
      <c r="BF399" s="2"/>
      <c r="BH399" s="3"/>
    </row>
    <row r="400" spans="29:60" ht="12.75">
      <c r="AC400" s="129">
        <v>-95</v>
      </c>
      <c r="AD400" s="130">
        <v>49</v>
      </c>
      <c r="BF400" s="2"/>
      <c r="BH400" s="3"/>
    </row>
    <row r="401" spans="29:60" ht="12.75">
      <c r="AC401" s="129">
        <v>-95.3</v>
      </c>
      <c r="AD401" s="130">
        <v>48.9</v>
      </c>
      <c r="BF401" s="2"/>
      <c r="BH401" s="3"/>
    </row>
    <row r="402" spans="29:60" ht="12.75">
      <c r="AC402" s="129">
        <v>-96</v>
      </c>
      <c r="AD402" s="130">
        <v>49</v>
      </c>
      <c r="BF402" s="2"/>
      <c r="BH402" s="3"/>
    </row>
    <row r="403" spans="29:60" ht="12.75">
      <c r="AC403" s="129">
        <v>-96.5</v>
      </c>
      <c r="AD403" s="130">
        <v>49</v>
      </c>
      <c r="BF403" s="2"/>
      <c r="BH403" s="3"/>
    </row>
    <row r="404" spans="29:60" ht="12.75">
      <c r="AC404" s="129">
        <v>-97</v>
      </c>
      <c r="AD404" s="130">
        <v>49</v>
      </c>
      <c r="BF404" s="2"/>
      <c r="BH404" s="3"/>
    </row>
    <row r="405" spans="29:60" ht="12.75">
      <c r="AC405" s="129">
        <v>-97.5</v>
      </c>
      <c r="AD405" s="130">
        <v>49</v>
      </c>
      <c r="BF405" s="2"/>
      <c r="BH405" s="3"/>
    </row>
    <row r="406" spans="29:60" ht="12.75">
      <c r="AC406" s="129">
        <v>-98</v>
      </c>
      <c r="AD406" s="130">
        <v>49</v>
      </c>
      <c r="BF406" s="2"/>
      <c r="BH406" s="3"/>
    </row>
    <row r="407" spans="29:60" ht="12.75">
      <c r="AC407" s="129">
        <v>-98.5</v>
      </c>
      <c r="AD407" s="130">
        <v>49</v>
      </c>
      <c r="BF407" s="2"/>
      <c r="BH407" s="3"/>
    </row>
    <row r="408" spans="29:60" ht="12.75">
      <c r="AC408" s="129">
        <v>-99</v>
      </c>
      <c r="AD408" s="130">
        <v>49</v>
      </c>
      <c r="BF408" s="2"/>
      <c r="BH408" s="3"/>
    </row>
    <row r="409" spans="29:60" ht="12.75">
      <c r="AC409" s="129">
        <v>-99.5</v>
      </c>
      <c r="AD409" s="130">
        <v>49</v>
      </c>
      <c r="BF409" s="2"/>
      <c r="BH409" s="3"/>
    </row>
    <row r="410" spans="29:60" ht="12.75">
      <c r="AC410" s="129">
        <v>-100</v>
      </c>
      <c r="AD410" s="130">
        <v>49</v>
      </c>
      <c r="BF410" s="2"/>
      <c r="BH410" s="3"/>
    </row>
    <row r="411" spans="29:60" ht="12.75">
      <c r="AC411" s="129">
        <v>-100.5</v>
      </c>
      <c r="AD411" s="130">
        <v>49</v>
      </c>
      <c r="BF411" s="2"/>
      <c r="BH411" s="3"/>
    </row>
    <row r="412" spans="29:60" ht="12.75">
      <c r="AC412" s="129">
        <v>-101</v>
      </c>
      <c r="AD412" s="130">
        <v>49</v>
      </c>
      <c r="BF412" s="2"/>
      <c r="BH412" s="3"/>
    </row>
    <row r="413" spans="29:60" ht="12.75">
      <c r="AC413" s="129">
        <v>-101.5</v>
      </c>
      <c r="AD413" s="130">
        <v>49</v>
      </c>
      <c r="BF413" s="2"/>
      <c r="BH413" s="3"/>
    </row>
    <row r="414" spans="29:60" ht="12.75">
      <c r="AC414" s="129">
        <v>-102</v>
      </c>
      <c r="AD414" s="130">
        <v>49</v>
      </c>
      <c r="BF414" s="2"/>
      <c r="BH414" s="3"/>
    </row>
    <row r="415" spans="29:60" ht="12.75">
      <c r="AC415" s="129">
        <v>-102.5</v>
      </c>
      <c r="AD415" s="130">
        <v>49</v>
      </c>
      <c r="BF415" s="2"/>
      <c r="BH415" s="3"/>
    </row>
    <row r="416" spans="29:60" ht="12.75">
      <c r="AC416" s="129">
        <v>-103</v>
      </c>
      <c r="AD416" s="130">
        <v>49</v>
      </c>
      <c r="BF416" s="2"/>
      <c r="BH416" s="3"/>
    </row>
    <row r="417" spans="29:60" ht="12.75">
      <c r="AC417" s="129">
        <v>-103.5</v>
      </c>
      <c r="AD417" s="130">
        <v>49</v>
      </c>
      <c r="BF417" s="2"/>
      <c r="BH417" s="3"/>
    </row>
    <row r="418" spans="29:60" ht="12.75">
      <c r="AC418" s="129">
        <v>-104</v>
      </c>
      <c r="AD418" s="130">
        <v>49</v>
      </c>
      <c r="BF418" s="2"/>
      <c r="BH418" s="3"/>
    </row>
    <row r="419" spans="29:60" ht="12.75">
      <c r="AC419" s="129">
        <v>-104.5</v>
      </c>
      <c r="AD419" s="130">
        <v>49</v>
      </c>
      <c r="BF419" s="2"/>
      <c r="BH419" s="3"/>
    </row>
    <row r="420" spans="29:60" ht="12.75">
      <c r="AC420" s="129">
        <v>-105</v>
      </c>
      <c r="AD420" s="130">
        <v>49</v>
      </c>
      <c r="BF420" s="2"/>
      <c r="BH420" s="3"/>
    </row>
    <row r="421" spans="29:60" ht="12.75">
      <c r="AC421" s="129">
        <v>-105.5</v>
      </c>
      <c r="AD421" s="130">
        <v>49</v>
      </c>
      <c r="BF421" s="2"/>
      <c r="BH421" s="3"/>
    </row>
    <row r="422" spans="29:60" ht="12.75">
      <c r="AC422" s="129">
        <v>-106</v>
      </c>
      <c r="AD422" s="130">
        <v>49</v>
      </c>
      <c r="BF422" s="2"/>
      <c r="BH422" s="3"/>
    </row>
    <row r="423" spans="29:60" ht="12.75">
      <c r="AC423" s="129">
        <v>-106.5</v>
      </c>
      <c r="AD423" s="130">
        <v>49</v>
      </c>
      <c r="BF423" s="2"/>
      <c r="BH423" s="3"/>
    </row>
    <row r="424" spans="29:60" ht="12.75">
      <c r="AC424" s="129">
        <v>-107</v>
      </c>
      <c r="AD424" s="130">
        <v>49</v>
      </c>
      <c r="BF424" s="2"/>
      <c r="BH424" s="3"/>
    </row>
    <row r="425" spans="29:60" ht="12.75">
      <c r="AC425" s="129">
        <v>-107.5</v>
      </c>
      <c r="AD425" s="130">
        <v>49</v>
      </c>
      <c r="BF425" s="2"/>
      <c r="BH425" s="3"/>
    </row>
    <row r="426" spans="29:60" ht="12.75">
      <c r="AC426" s="129">
        <v>-108</v>
      </c>
      <c r="AD426" s="130">
        <v>49</v>
      </c>
      <c r="BF426" s="2"/>
      <c r="BH426" s="3"/>
    </row>
    <row r="427" spans="29:60" ht="12.75">
      <c r="AC427" s="129">
        <v>-108.5</v>
      </c>
      <c r="AD427" s="130">
        <v>49</v>
      </c>
      <c r="BF427" s="2"/>
      <c r="BH427" s="3"/>
    </row>
    <row r="428" spans="29:60" ht="12.75">
      <c r="AC428" s="129">
        <v>-109</v>
      </c>
      <c r="AD428" s="130">
        <v>49</v>
      </c>
      <c r="BF428" s="2"/>
      <c r="BH428" s="3"/>
    </row>
    <row r="429" spans="29:60" ht="12.75">
      <c r="AC429" s="129">
        <v>-109.5</v>
      </c>
      <c r="AD429" s="130">
        <v>49</v>
      </c>
      <c r="BF429" s="2"/>
      <c r="BH429" s="3"/>
    </row>
    <row r="430" spans="29:60" ht="12.75">
      <c r="AC430" s="129">
        <v>-110</v>
      </c>
      <c r="AD430" s="130">
        <v>49</v>
      </c>
      <c r="BF430" s="2"/>
      <c r="BH430" s="3"/>
    </row>
    <row r="431" spans="29:60" ht="12.75">
      <c r="AC431" s="129">
        <v>-110.5</v>
      </c>
      <c r="AD431" s="130">
        <v>49</v>
      </c>
      <c r="BF431" s="2"/>
      <c r="BH431" s="3"/>
    </row>
    <row r="432" spans="29:60" ht="12.75">
      <c r="AC432" s="129">
        <v>-111</v>
      </c>
      <c r="AD432" s="130">
        <v>49</v>
      </c>
      <c r="BF432" s="2"/>
      <c r="BH432" s="3"/>
    </row>
    <row r="433" spans="29:60" ht="12.75">
      <c r="AC433" s="129">
        <v>-111.5</v>
      </c>
      <c r="AD433" s="130">
        <v>49</v>
      </c>
      <c r="BF433" s="2"/>
      <c r="BH433" s="3"/>
    </row>
    <row r="434" spans="29:60" ht="12.75">
      <c r="AC434" s="129">
        <v>-112</v>
      </c>
      <c r="AD434" s="130">
        <v>49</v>
      </c>
      <c r="BF434" s="2"/>
      <c r="BH434" s="3"/>
    </row>
    <row r="435" spans="29:60" ht="12.75">
      <c r="AC435" s="129">
        <v>-112.5</v>
      </c>
      <c r="AD435" s="130">
        <v>49</v>
      </c>
      <c r="BF435" s="2"/>
      <c r="BH435" s="3"/>
    </row>
    <row r="436" spans="29:60" ht="12.75">
      <c r="AC436" s="129">
        <v>-113</v>
      </c>
      <c r="AD436" s="130">
        <v>49</v>
      </c>
      <c r="BF436" s="2"/>
      <c r="BH436" s="3"/>
    </row>
    <row r="437" spans="29:60" ht="12.75">
      <c r="AC437" s="129">
        <v>-113.5</v>
      </c>
      <c r="AD437" s="130">
        <v>49</v>
      </c>
      <c r="BF437" s="2"/>
      <c r="BH437" s="3"/>
    </row>
    <row r="438" spans="29:60" ht="12.75">
      <c r="AC438" s="129">
        <v>-114</v>
      </c>
      <c r="AD438" s="130">
        <v>49</v>
      </c>
      <c r="BF438" s="2"/>
      <c r="BH438" s="3"/>
    </row>
    <row r="439" spans="29:60" ht="12.75">
      <c r="AC439" s="129">
        <v>-114.5</v>
      </c>
      <c r="AD439" s="130">
        <v>49</v>
      </c>
      <c r="BF439" s="2"/>
      <c r="BH439" s="3"/>
    </row>
    <row r="440" spans="29:60" ht="12.75">
      <c r="AC440" s="129">
        <v>-115</v>
      </c>
      <c r="AD440" s="130">
        <v>49</v>
      </c>
      <c r="BF440" s="2"/>
      <c r="BH440" s="3"/>
    </row>
    <row r="441" spans="29:60" ht="12.75">
      <c r="AC441" s="129">
        <v>-115.5</v>
      </c>
      <c r="AD441" s="130">
        <v>49</v>
      </c>
      <c r="BF441" s="2"/>
      <c r="BH441" s="3"/>
    </row>
    <row r="442" spans="29:60" ht="12.75">
      <c r="AC442" s="129">
        <v>-116</v>
      </c>
      <c r="AD442" s="130">
        <v>49</v>
      </c>
      <c r="BF442" s="2"/>
      <c r="BH442" s="3"/>
    </row>
    <row r="443" spans="29:60" ht="12.75">
      <c r="AC443" s="129">
        <v>-116.5</v>
      </c>
      <c r="AD443" s="130">
        <v>49</v>
      </c>
      <c r="BF443" s="2"/>
      <c r="BH443" s="3"/>
    </row>
    <row r="444" spans="29:60" ht="12.75">
      <c r="AC444" s="129">
        <v>-117</v>
      </c>
      <c r="AD444" s="130">
        <v>49</v>
      </c>
      <c r="BF444" s="2"/>
      <c r="BH444" s="3"/>
    </row>
    <row r="445" spans="29:60" ht="12.75">
      <c r="AC445" s="129">
        <v>-117.5</v>
      </c>
      <c r="AD445" s="130">
        <v>49</v>
      </c>
      <c r="BF445" s="2"/>
      <c r="BH445" s="3"/>
    </row>
    <row r="446" spans="29:60" ht="12.75">
      <c r="AC446" s="129">
        <v>-118</v>
      </c>
      <c r="AD446" s="130">
        <v>49</v>
      </c>
      <c r="BF446" s="2"/>
      <c r="BH446" s="3"/>
    </row>
    <row r="447" spans="29:60" ht="12.75">
      <c r="AC447" s="129">
        <v>-118.5</v>
      </c>
      <c r="AD447" s="130">
        <v>49</v>
      </c>
      <c r="BF447" s="2"/>
      <c r="BH447" s="3"/>
    </row>
    <row r="448" spans="29:60" ht="12.75">
      <c r="AC448" s="129">
        <v>-119</v>
      </c>
      <c r="AD448" s="130">
        <v>49</v>
      </c>
      <c r="BF448" s="2"/>
      <c r="BH448" s="3"/>
    </row>
    <row r="449" spans="29:60" ht="12.75">
      <c r="AC449" s="129">
        <v>-119.5</v>
      </c>
      <c r="AD449" s="130">
        <v>49</v>
      </c>
      <c r="BF449" s="2"/>
      <c r="BH449" s="3"/>
    </row>
    <row r="450" spans="29:60" ht="12.75">
      <c r="AC450" s="129">
        <v>-120</v>
      </c>
      <c r="AD450" s="130">
        <v>49</v>
      </c>
      <c r="BF450" s="2"/>
      <c r="BH450" s="3"/>
    </row>
    <row r="451" spans="29:60" ht="12.75">
      <c r="AC451" s="129">
        <v>-120.5</v>
      </c>
      <c r="AD451" s="130">
        <v>49</v>
      </c>
      <c r="BF451" s="2"/>
      <c r="BH451" s="3"/>
    </row>
    <row r="452" spans="29:60" ht="12.75">
      <c r="AC452" s="129">
        <v>-121</v>
      </c>
      <c r="AD452" s="130">
        <v>49</v>
      </c>
      <c r="BF452" s="2"/>
      <c r="BH452" s="3"/>
    </row>
    <row r="453" spans="29:60" ht="12.75">
      <c r="AC453" s="129">
        <v>-121.5</v>
      </c>
      <c r="AD453" s="130">
        <v>49</v>
      </c>
      <c r="BF453" s="2"/>
      <c r="BH453" s="3"/>
    </row>
    <row r="454" spans="29:60" ht="12.75">
      <c r="AC454" s="129">
        <v>-122</v>
      </c>
      <c r="AD454" s="130">
        <v>49</v>
      </c>
      <c r="BF454" s="2"/>
      <c r="BH454" s="3"/>
    </row>
    <row r="455" spans="29:60" ht="12.75">
      <c r="AC455" s="129">
        <v>-122.7</v>
      </c>
      <c r="AD455" s="130">
        <v>49</v>
      </c>
      <c r="BF455" s="2"/>
      <c r="BH455" s="3"/>
    </row>
    <row r="456" spans="29:60" ht="12.75">
      <c r="AC456" s="129">
        <v>-122.2</v>
      </c>
      <c r="AD456" s="130">
        <v>48</v>
      </c>
      <c r="BF456" s="2"/>
      <c r="BH456" s="3"/>
    </row>
    <row r="457" spans="29:60" ht="12.75">
      <c r="AC457" s="129">
        <v>-122.3</v>
      </c>
      <c r="AD457" s="130">
        <v>47.6</v>
      </c>
      <c r="BF457" s="2"/>
      <c r="BH457" s="3"/>
    </row>
    <row r="458" spans="29:60" ht="12.75">
      <c r="AC458" s="129">
        <v>-122.3</v>
      </c>
      <c r="AD458" s="130">
        <v>47.4</v>
      </c>
      <c r="BF458" s="2"/>
      <c r="BH458" s="3"/>
    </row>
    <row r="459" spans="29:60" ht="12.75">
      <c r="AC459" s="129">
        <v>-122.9</v>
      </c>
      <c r="AD459" s="130">
        <v>47</v>
      </c>
      <c r="BF459" s="2"/>
      <c r="BH459" s="3"/>
    </row>
    <row r="460" spans="29:60" ht="12.75">
      <c r="AC460" s="129">
        <v>-123</v>
      </c>
      <c r="AD460" s="130">
        <v>47.2</v>
      </c>
      <c r="BF460" s="2"/>
      <c r="BH460" s="3"/>
    </row>
    <row r="461" spans="29:60" ht="12.75">
      <c r="AC461" s="129">
        <v>-122.8</v>
      </c>
      <c r="AD461" s="130">
        <v>47.4</v>
      </c>
      <c r="BF461" s="2"/>
      <c r="BH461" s="3"/>
    </row>
    <row r="462" spans="29:60" ht="12.75">
      <c r="AC462" s="129">
        <v>-122.7</v>
      </c>
      <c r="AD462" s="130">
        <v>47.2</v>
      </c>
      <c r="BF462" s="2"/>
      <c r="BH462" s="3"/>
    </row>
    <row r="463" spans="29:60" ht="12.75">
      <c r="AC463" s="129">
        <v>-122.6</v>
      </c>
      <c r="AD463" s="130">
        <v>47.3</v>
      </c>
      <c r="BF463" s="2"/>
      <c r="BH463" s="3"/>
    </row>
    <row r="464" spans="29:60" ht="12.75">
      <c r="AC464" s="129">
        <v>-122.5</v>
      </c>
      <c r="AD464" s="130">
        <v>47.6</v>
      </c>
      <c r="BF464" s="2"/>
      <c r="BH464" s="3"/>
    </row>
    <row r="465" spans="29:60" ht="12.75">
      <c r="AC465" s="129">
        <v>-122.5</v>
      </c>
      <c r="AD465" s="130">
        <v>47.9</v>
      </c>
      <c r="BF465" s="2"/>
      <c r="BH465" s="3"/>
    </row>
    <row r="466" spans="29:60" ht="12.75">
      <c r="AC466" s="129">
        <v>-122.7</v>
      </c>
      <c r="AD466" s="130">
        <v>48</v>
      </c>
      <c r="BF466" s="2"/>
      <c r="BH466" s="3"/>
    </row>
    <row r="467" spans="29:60" ht="12.75">
      <c r="AC467" s="129">
        <v>-124</v>
      </c>
      <c r="AD467" s="130">
        <v>48.2</v>
      </c>
      <c r="BF467" s="2"/>
      <c r="BH467" s="3"/>
    </row>
    <row r="468" spans="29:60" ht="12.75">
      <c r="AC468" s="129">
        <v>-124.7</v>
      </c>
      <c r="AD468" s="130">
        <v>48.4</v>
      </c>
      <c r="BF468" s="2"/>
      <c r="BH468" s="3"/>
    </row>
    <row r="469" spans="29:60" ht="12.75">
      <c r="AC469" s="129">
        <v>-124.7</v>
      </c>
      <c r="AD469" s="130">
        <v>48</v>
      </c>
      <c r="BF469" s="2"/>
      <c r="BH469" s="3"/>
    </row>
    <row r="470" spans="29:60" ht="12.75">
      <c r="AC470" s="129">
        <v>-124</v>
      </c>
      <c r="AD470" s="130">
        <v>46.7</v>
      </c>
      <c r="BF470" s="2"/>
      <c r="BH470" s="3"/>
    </row>
    <row r="471" spans="29:60" ht="12.75">
      <c r="AC471" s="129">
        <v>-123.9</v>
      </c>
      <c r="AD471" s="130">
        <v>46</v>
      </c>
      <c r="BF471" s="2"/>
      <c r="BH471" s="3"/>
    </row>
    <row r="472" spans="29:60" ht="12.75">
      <c r="AC472" s="129">
        <v>-124.1</v>
      </c>
      <c r="AD472" s="130">
        <v>44</v>
      </c>
      <c r="BF472" s="2"/>
      <c r="BH472" s="3"/>
    </row>
    <row r="473" spans="29:60" ht="12.75">
      <c r="AC473" s="129">
        <v>-124.6</v>
      </c>
      <c r="AD473" s="130">
        <v>42.8</v>
      </c>
      <c r="BF473" s="2"/>
      <c r="BH473" s="3"/>
    </row>
    <row r="474" spans="29:60" ht="12.75">
      <c r="AC474" s="129">
        <v>-124.3</v>
      </c>
      <c r="AD474" s="130">
        <v>42</v>
      </c>
      <c r="BF474" s="2"/>
      <c r="BH474" s="3"/>
    </row>
    <row r="475" spans="29:60" ht="12.75">
      <c r="AC475" s="129">
        <v>-124.1</v>
      </c>
      <c r="AD475" s="130">
        <v>41.5</v>
      </c>
      <c r="BF475" s="2"/>
      <c r="BH475" s="3"/>
    </row>
    <row r="476" spans="29:60" ht="12.75">
      <c r="AC476" s="129">
        <v>-124.4</v>
      </c>
      <c r="AD476" s="130">
        <v>40.4</v>
      </c>
      <c r="BF476" s="2"/>
      <c r="BH476" s="3"/>
    </row>
    <row r="477" spans="29:60" ht="12.75">
      <c r="AC477" s="129">
        <v>-124</v>
      </c>
      <c r="AD477" s="130">
        <v>40</v>
      </c>
      <c r="BF477" s="2"/>
      <c r="BH477" s="3"/>
    </row>
    <row r="478" spans="29:60" ht="12.75">
      <c r="AC478" s="129">
        <v>-123.7</v>
      </c>
      <c r="AD478" s="130">
        <v>39</v>
      </c>
      <c r="BF478" s="2"/>
      <c r="BH478" s="3"/>
    </row>
    <row r="479" spans="29:60" ht="12.75">
      <c r="AC479" s="129">
        <v>-122.8</v>
      </c>
      <c r="AD479" s="130">
        <v>38</v>
      </c>
      <c r="BF479" s="2"/>
      <c r="BH479" s="3"/>
    </row>
    <row r="480" spans="29:60" ht="12.75">
      <c r="AC480" s="129">
        <v>-122.5</v>
      </c>
      <c r="AD480" s="130">
        <v>37.8</v>
      </c>
      <c r="BF480" s="2"/>
      <c r="BH480" s="3"/>
    </row>
    <row r="481" spans="29:60" ht="12.75">
      <c r="AC481" s="129">
        <v>-122.4</v>
      </c>
      <c r="AD481" s="130">
        <v>38</v>
      </c>
      <c r="BF481" s="2"/>
      <c r="BH481" s="3"/>
    </row>
    <row r="482" spans="29:60" ht="12.75">
      <c r="AC482" s="129">
        <v>-122.5</v>
      </c>
      <c r="AD482" s="130">
        <v>38.2</v>
      </c>
      <c r="BF482" s="2"/>
      <c r="BH482" s="3"/>
    </row>
    <row r="483" spans="29:60" ht="12.75">
      <c r="AC483" s="129">
        <v>-122</v>
      </c>
      <c r="AD483" s="130">
        <v>38.1</v>
      </c>
      <c r="BF483" s="2"/>
      <c r="BH483" s="3"/>
    </row>
    <row r="484" spans="29:60" ht="12.75">
      <c r="AC484" s="129">
        <v>-122.4</v>
      </c>
      <c r="AD484" s="130">
        <v>38</v>
      </c>
      <c r="BF484" s="2"/>
      <c r="BH484" s="3"/>
    </row>
    <row r="485" spans="29:60" ht="12.75">
      <c r="AC485" s="129">
        <v>-121.9</v>
      </c>
      <c r="AD485" s="130">
        <v>37.5</v>
      </c>
      <c r="BF485" s="2"/>
      <c r="BH485" s="3"/>
    </row>
    <row r="486" spans="29:60" ht="12.75">
      <c r="AC486" s="129">
        <v>-122.4</v>
      </c>
      <c r="AD486" s="130">
        <v>37.8</v>
      </c>
      <c r="BF486" s="2"/>
      <c r="BH486" s="3"/>
    </row>
    <row r="487" spans="29:60" ht="12.75">
      <c r="AC487" s="129">
        <v>-122.5</v>
      </c>
      <c r="AD487" s="130">
        <v>37.5</v>
      </c>
      <c r="BF487" s="2"/>
      <c r="BH487" s="3"/>
    </row>
    <row r="488" spans="29:60" ht="12.75">
      <c r="AC488" s="129">
        <v>-122.4</v>
      </c>
      <c r="AD488" s="130">
        <v>37.2</v>
      </c>
      <c r="BF488" s="2"/>
      <c r="BH488" s="3"/>
    </row>
    <row r="489" spans="29:60" ht="12.75">
      <c r="AC489" s="129">
        <v>-122</v>
      </c>
      <c r="AD489" s="130">
        <v>37</v>
      </c>
      <c r="BF489" s="2"/>
      <c r="BH489" s="3"/>
    </row>
    <row r="490" spans="29:60" ht="12.75">
      <c r="AC490" s="129">
        <v>-121.8</v>
      </c>
      <c r="AD490" s="130">
        <v>36.8</v>
      </c>
      <c r="BF490" s="2"/>
      <c r="BH490" s="3"/>
    </row>
    <row r="491" spans="29:60" ht="12.75">
      <c r="AC491" s="129">
        <v>-121.9</v>
      </c>
      <c r="AD491" s="130">
        <v>36.6</v>
      </c>
      <c r="BF491" s="2"/>
      <c r="BH491" s="3"/>
    </row>
    <row r="492" spans="29:60" ht="12.75">
      <c r="AC492" s="129">
        <v>-121.9</v>
      </c>
      <c r="AD492" s="130">
        <v>36.3</v>
      </c>
      <c r="BF492" s="2"/>
      <c r="BH492" s="3"/>
    </row>
    <row r="493" spans="29:60" ht="12.75">
      <c r="AC493" s="129">
        <v>-121.5</v>
      </c>
      <c r="AD493" s="130">
        <v>36</v>
      </c>
      <c r="BF493" s="2"/>
      <c r="BH493" s="3"/>
    </row>
    <row r="494" spans="29:60" ht="12.75">
      <c r="AC494" s="129">
        <v>-120.6</v>
      </c>
      <c r="AD494" s="130">
        <v>35</v>
      </c>
      <c r="BF494" s="2"/>
      <c r="BH494" s="3"/>
    </row>
    <row r="495" spans="29:60" ht="12.75">
      <c r="AC495" s="129">
        <v>-120.6</v>
      </c>
      <c r="AD495" s="130">
        <v>34.6</v>
      </c>
      <c r="BF495" s="2"/>
      <c r="BH495" s="3"/>
    </row>
    <row r="496" spans="29:60" ht="12.75">
      <c r="AC496" s="129">
        <v>-120.4</v>
      </c>
      <c r="AD496" s="130">
        <v>34.4</v>
      </c>
      <c r="BF496" s="2"/>
      <c r="BH496" s="3"/>
    </row>
    <row r="497" spans="29:60" ht="12.75">
      <c r="AC497" s="129">
        <v>-120</v>
      </c>
      <c r="AD497" s="130">
        <v>34.4</v>
      </c>
      <c r="BF497" s="2"/>
      <c r="BH497" s="3"/>
    </row>
    <row r="498" spans="29:60" ht="12.75">
      <c r="AC498" s="129">
        <v>-119.3</v>
      </c>
      <c r="AD498" s="130">
        <v>34.3</v>
      </c>
      <c r="BF498" s="2"/>
      <c r="BH498" s="3"/>
    </row>
    <row r="499" spans="29:60" ht="12.75">
      <c r="AC499" s="129">
        <v>-119</v>
      </c>
      <c r="AD499" s="130">
        <v>34</v>
      </c>
      <c r="BF499" s="2"/>
      <c r="BH499" s="3"/>
    </row>
    <row r="500" spans="29:60" ht="12.75">
      <c r="AC500" s="129">
        <v>-118.5</v>
      </c>
      <c r="AD500" s="130">
        <v>34</v>
      </c>
      <c r="BF500" s="2"/>
      <c r="BH500" s="3"/>
    </row>
    <row r="501" spans="29:60" ht="12.75">
      <c r="AC501" s="129">
        <v>-118.4</v>
      </c>
      <c r="AD501" s="130">
        <v>33.7</v>
      </c>
      <c r="BF501" s="2"/>
      <c r="BH501" s="3"/>
    </row>
    <row r="502" spans="29:60" ht="12.75">
      <c r="AC502" s="129">
        <v>-118</v>
      </c>
      <c r="AD502" s="130">
        <v>33.6</v>
      </c>
      <c r="BF502" s="2"/>
      <c r="BH502" s="3"/>
    </row>
    <row r="503" spans="29:60" ht="12.75">
      <c r="AC503" s="129">
        <v>-117.5</v>
      </c>
      <c r="AD503" s="130">
        <v>33.3</v>
      </c>
      <c r="BF503" s="2"/>
      <c r="BH503" s="3"/>
    </row>
    <row r="504" spans="29:60" ht="12.75">
      <c r="AC504" s="129">
        <v>-117.4</v>
      </c>
      <c r="AD504" s="130">
        <v>32.8</v>
      </c>
      <c r="BF504" s="2"/>
      <c r="BH504" s="3"/>
    </row>
    <row r="505" spans="29:60" ht="12.75">
      <c r="AC505" s="129">
        <v>-117.1</v>
      </c>
      <c r="AD505" s="130">
        <v>32.5</v>
      </c>
      <c r="BF505" s="2"/>
      <c r="BH505" s="3"/>
    </row>
    <row r="506" spans="29:60" ht="12.75">
      <c r="AC506" s="129">
        <v>-116.5</v>
      </c>
      <c r="AD506" s="130">
        <v>32.5</v>
      </c>
      <c r="BF506" s="2"/>
      <c r="BH506" s="3"/>
    </row>
    <row r="507" spans="29:60" ht="12.75">
      <c r="AC507" s="129">
        <v>-116</v>
      </c>
      <c r="AD507" s="130">
        <v>32.6</v>
      </c>
      <c r="BF507" s="2"/>
      <c r="BH507" s="3"/>
    </row>
    <row r="508" spans="29:60" ht="12.75">
      <c r="AC508" s="129">
        <v>-114.7</v>
      </c>
      <c r="AD508" s="130">
        <v>32.7</v>
      </c>
      <c r="BF508" s="2"/>
      <c r="BH508" s="3"/>
    </row>
    <row r="509" spans="29:60" ht="12.75">
      <c r="AC509" s="129">
        <v>-114.8</v>
      </c>
      <c r="AD509" s="130">
        <v>32.5</v>
      </c>
      <c r="BF509" s="2"/>
      <c r="BH509" s="3"/>
    </row>
    <row r="510" spans="29:60" ht="12.75">
      <c r="AC510" s="129">
        <v>-114</v>
      </c>
      <c r="AD510" s="130">
        <v>32.3</v>
      </c>
      <c r="BF510" s="2"/>
      <c r="BH510" s="3"/>
    </row>
    <row r="511" spans="29:60" ht="12.75">
      <c r="AC511" s="129">
        <v>-113.2</v>
      </c>
      <c r="AD511" s="130">
        <v>32</v>
      </c>
      <c r="BF511" s="2"/>
      <c r="BH511" s="3"/>
    </row>
    <row r="512" spans="29:60" ht="12.75">
      <c r="AC512" s="129">
        <v>-112</v>
      </c>
      <c r="AD512" s="130">
        <v>31.6</v>
      </c>
      <c r="BF512" s="2"/>
      <c r="BH512" s="3"/>
    </row>
    <row r="513" spans="29:60" ht="12.75">
      <c r="AC513" s="129">
        <v>-111.1</v>
      </c>
      <c r="AD513" s="130">
        <v>31.3</v>
      </c>
      <c r="BF513" s="2"/>
      <c r="BH513" s="3"/>
    </row>
    <row r="514" spans="29:60" ht="12.75">
      <c r="AC514" s="129">
        <v>-108.2</v>
      </c>
      <c r="AD514" s="130">
        <v>31.3</v>
      </c>
      <c r="BF514" s="2"/>
      <c r="BH514" s="3"/>
    </row>
    <row r="515" spans="29:60" ht="12.75">
      <c r="AC515" s="129">
        <v>-108.2</v>
      </c>
      <c r="AD515" s="130">
        <v>31.8</v>
      </c>
      <c r="BF515" s="2"/>
      <c r="BH515" s="3"/>
    </row>
    <row r="516" spans="29:60" ht="12.75">
      <c r="AC516" s="129">
        <v>-106.5</v>
      </c>
      <c r="AD516" s="130">
        <v>31.8</v>
      </c>
      <c r="BF516" s="2"/>
      <c r="BH516" s="3"/>
    </row>
    <row r="517" spans="29:60" ht="12.75">
      <c r="AC517" s="129">
        <v>-106</v>
      </c>
      <c r="AD517" s="130">
        <v>31.3</v>
      </c>
      <c r="BF517" s="2"/>
      <c r="BH517" s="3"/>
    </row>
    <row r="518" spans="29:60" ht="12.75">
      <c r="AC518" s="129">
        <v>-105.2</v>
      </c>
      <c r="AD518" s="130">
        <v>30.8</v>
      </c>
      <c r="BF518" s="2"/>
      <c r="BH518" s="3"/>
    </row>
    <row r="519" spans="29:60" ht="12.75">
      <c r="AC519" s="129">
        <v>-104.9</v>
      </c>
      <c r="AD519" s="130">
        <v>30.5</v>
      </c>
      <c r="BF519" s="2"/>
      <c r="BH519" s="3"/>
    </row>
    <row r="520" spans="29:60" ht="12.75">
      <c r="AC520" s="129">
        <v>-104.7</v>
      </c>
      <c r="AD520" s="130">
        <v>30</v>
      </c>
      <c r="BF520" s="2"/>
      <c r="BH520" s="3"/>
    </row>
    <row r="521" spans="29:60" ht="12.75">
      <c r="AC521" s="129">
        <v>-104.6</v>
      </c>
      <c r="AD521" s="130">
        <v>29.6</v>
      </c>
      <c r="BF521" s="2"/>
      <c r="BH521" s="3"/>
    </row>
    <row r="522" spans="29:60" ht="12.75">
      <c r="AC522" s="129">
        <v>-104</v>
      </c>
      <c r="AD522" s="130">
        <v>29.3</v>
      </c>
      <c r="BF522" s="2"/>
      <c r="BH522" s="3"/>
    </row>
    <row r="523" spans="29:60" ht="12.75">
      <c r="AC523" s="129">
        <v>-103.2</v>
      </c>
      <c r="AD523" s="130">
        <v>28.9</v>
      </c>
      <c r="BF523" s="2"/>
      <c r="BH523" s="3"/>
    </row>
    <row r="524" spans="29:60" ht="12.75">
      <c r="AC524" s="129">
        <v>-102.5</v>
      </c>
      <c r="AD524" s="130">
        <v>29.9</v>
      </c>
      <c r="BF524" s="2"/>
      <c r="BH524" s="3"/>
    </row>
    <row r="525" spans="29:60" ht="12.75">
      <c r="AC525" s="129">
        <v>-102.2</v>
      </c>
      <c r="AD525" s="130">
        <v>29.8</v>
      </c>
      <c r="BF525" s="2"/>
      <c r="BH525" s="3"/>
    </row>
    <row r="526" spans="29:60" ht="12.75">
      <c r="AC526" s="129">
        <v>-102</v>
      </c>
      <c r="AD526" s="130">
        <v>29.8</v>
      </c>
      <c r="BF526" s="2"/>
      <c r="BH526" s="3"/>
    </row>
    <row r="527" spans="29:60" ht="12.75">
      <c r="AC527" s="129">
        <v>-101.8</v>
      </c>
      <c r="AD527" s="130">
        <v>29.7</v>
      </c>
      <c r="BF527" s="2"/>
      <c r="BH527" s="3"/>
    </row>
    <row r="528" spans="29:60" ht="12.75">
      <c r="AC528" s="129">
        <v>-101.5</v>
      </c>
      <c r="AD528" s="130">
        <v>29.7</v>
      </c>
      <c r="BF528" s="2"/>
      <c r="BH528" s="3"/>
    </row>
    <row r="529" spans="29:60" ht="12.75">
      <c r="AC529" s="129">
        <v>-101</v>
      </c>
      <c r="AD529" s="130">
        <v>29.4</v>
      </c>
      <c r="BF529" s="2"/>
      <c r="BH529" s="3"/>
    </row>
    <row r="530" spans="29:60" ht="12.75">
      <c r="AC530" s="129">
        <v>-100.7</v>
      </c>
      <c r="AD530" s="130">
        <v>29.2</v>
      </c>
      <c r="BF530" s="2"/>
      <c r="BH530" s="3"/>
    </row>
    <row r="531" spans="29:60" ht="12.75">
      <c r="AC531" s="129">
        <v>-100.3</v>
      </c>
      <c r="AD531" s="130">
        <v>28.3</v>
      </c>
      <c r="BF531" s="2"/>
      <c r="BH531" s="3"/>
    </row>
    <row r="532" spans="29:60" ht="12.75">
      <c r="AC532" s="129">
        <v>-100</v>
      </c>
      <c r="AD532" s="130">
        <v>28.1</v>
      </c>
      <c r="BF532" s="2"/>
      <c r="BH532" s="3"/>
    </row>
    <row r="533" spans="29:60" ht="12.75">
      <c r="AC533" s="129">
        <v>-99.7</v>
      </c>
      <c r="AD533" s="130">
        <v>27.7</v>
      </c>
      <c r="BF533" s="2"/>
      <c r="BH533" s="3"/>
    </row>
    <row r="534" spans="29:60" ht="12.75">
      <c r="AC534" s="129">
        <v>-99.5</v>
      </c>
      <c r="AD534" s="130">
        <v>27.6</v>
      </c>
      <c r="BF534" s="2"/>
      <c r="BH534" s="3"/>
    </row>
    <row r="535" spans="29:60" ht="12.75">
      <c r="AC535" s="129">
        <v>-99.5</v>
      </c>
      <c r="AD535" s="130">
        <v>27.4</v>
      </c>
      <c r="BF535" s="2"/>
      <c r="BH535" s="3"/>
    </row>
    <row r="536" spans="29:60" ht="12.75">
      <c r="AC536" s="129">
        <v>-99.4</v>
      </c>
      <c r="AD536" s="130">
        <v>27</v>
      </c>
      <c r="BF536" s="2"/>
      <c r="BH536" s="3"/>
    </row>
    <row r="537" spans="29:60" ht="12.75">
      <c r="AC537" s="129">
        <v>-99.1</v>
      </c>
      <c r="AD537" s="130">
        <v>26.6</v>
      </c>
      <c r="BF537" s="2"/>
      <c r="BH537" s="3"/>
    </row>
    <row r="538" spans="29:60" ht="12.75">
      <c r="AC538" s="129">
        <v>-99</v>
      </c>
      <c r="AD538" s="130">
        <v>26.4</v>
      </c>
      <c r="BF538" s="2"/>
      <c r="BH538" s="3"/>
    </row>
    <row r="539" spans="29:60" ht="12.75">
      <c r="AC539" s="129">
        <v>-98.8</v>
      </c>
      <c r="AD539" s="130">
        <v>26.4</v>
      </c>
      <c r="BF539" s="2"/>
      <c r="BH539" s="3"/>
    </row>
    <row r="540" spans="29:60" ht="12.75">
      <c r="AC540" s="129">
        <v>-98.1</v>
      </c>
      <c r="AD540" s="130">
        <v>26.1</v>
      </c>
      <c r="BF540" s="2"/>
      <c r="BH540" s="3"/>
    </row>
    <row r="541" spans="29:60" ht="12.75">
      <c r="AC541" s="129">
        <v>-97.8</v>
      </c>
      <c r="AD541" s="130">
        <v>26.1</v>
      </c>
      <c r="BF541" s="2"/>
      <c r="BH541" s="3"/>
    </row>
    <row r="542" spans="29:60" ht="13.5" thickBot="1">
      <c r="AC542" s="131">
        <v>-97.3</v>
      </c>
      <c r="AD542" s="132">
        <v>25.9</v>
      </c>
      <c r="BF542" s="2"/>
      <c r="BH542" s="3"/>
    </row>
    <row r="543" spans="58:59" ht="13.5" thickTop="1">
      <c r="BF543" s="2"/>
      <c r="BG543" s="3"/>
    </row>
  </sheetData>
  <printOptions gridLines="1"/>
  <pageMargins left="0.75" right="0.75" top="1" bottom="1" header="0.5" footer="0.5"/>
  <pageSetup fitToHeight="1" fitToWidth="1" horizontalDpi="300" verticalDpi="300" orientation="portrait" scale="85" r:id="rId2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43"/>
  <sheetViews>
    <sheetView tabSelected="1" workbookViewId="0" topLeftCell="A73">
      <selection activeCell="A81" sqref="A81"/>
    </sheetView>
  </sheetViews>
  <sheetFormatPr defaultColWidth="9.00390625" defaultRowHeight="12.75"/>
  <cols>
    <col min="1" max="1" width="18.125" style="1" customWidth="1"/>
    <col min="2" max="2" width="7.75390625" style="115" customWidth="1"/>
    <col min="3" max="3" width="11.75390625" style="1" customWidth="1"/>
    <col min="4" max="4" width="9.625" style="1" customWidth="1"/>
    <col min="5" max="5" width="7.875" style="1" customWidth="1"/>
    <col min="6" max="6" width="11.625" style="1" customWidth="1"/>
    <col min="7" max="7" width="9.375" style="1" customWidth="1"/>
    <col min="8" max="8" width="9.75390625" style="81" customWidth="1"/>
    <col min="9" max="9" width="9.00390625" style="2" customWidth="1"/>
    <col min="10" max="12" width="7.875" style="2" customWidth="1"/>
    <col min="13" max="14" width="8.875" style="2" customWidth="1"/>
    <col min="15" max="17" width="7.875" style="2" customWidth="1"/>
    <col min="18" max="18" width="19.875" style="2" customWidth="1"/>
    <col min="19" max="19" width="23.375" style="2" customWidth="1"/>
    <col min="20" max="20" width="11.875" style="2" customWidth="1"/>
    <col min="21" max="21" width="7.875" style="2" customWidth="1"/>
    <col min="22" max="22" width="9.875" style="2" customWidth="1"/>
    <col min="23" max="25" width="7.875" style="2" customWidth="1"/>
    <col min="26" max="26" width="10.125" style="2" customWidth="1"/>
    <col min="27" max="27" width="8.875" style="2" customWidth="1"/>
    <col min="28" max="28" width="7.875" style="2" customWidth="1"/>
    <col min="29" max="29" width="9.625" style="2" customWidth="1"/>
    <col min="30" max="31" width="7.875" style="2" customWidth="1"/>
    <col min="32" max="32" width="21.00390625" style="2" customWidth="1"/>
    <col min="33" max="33" width="19.75390625" style="2" customWidth="1"/>
    <col min="34" max="34" width="9.00390625" style="2" customWidth="1"/>
    <col min="35" max="35" width="7.875" style="2" customWidth="1"/>
    <col min="36" max="36" width="21.125" style="2" customWidth="1"/>
    <col min="37" max="37" width="16.625" style="2" customWidth="1"/>
    <col min="38" max="44" width="7.875" style="2" customWidth="1"/>
    <col min="45" max="45" width="9.00390625" style="2" customWidth="1"/>
    <col min="46" max="46" width="7.875" style="2" customWidth="1"/>
    <col min="47" max="47" width="9.00390625" style="2" customWidth="1"/>
    <col min="48" max="48" width="7.875" style="2" customWidth="1"/>
    <col min="49" max="49" width="9.00390625" style="2" customWidth="1"/>
    <col min="50" max="51" width="7.875" style="2" customWidth="1"/>
    <col min="52" max="52" width="9.00390625" style="2" customWidth="1"/>
    <col min="53" max="53" width="7.875" style="2" customWidth="1"/>
    <col min="54" max="54" width="9.00390625" style="2" customWidth="1"/>
    <col min="55" max="56" width="7.875" style="2" customWidth="1"/>
    <col min="57" max="57" width="9.00390625" style="2" customWidth="1"/>
    <col min="58" max="58" width="17.625" style="3" customWidth="1"/>
    <col min="59" max="16384" width="11.375" style="2" customWidth="1"/>
  </cols>
  <sheetData>
    <row r="1" spans="1:58" ht="12.75" hidden="1">
      <c r="A1" s="4"/>
      <c r="B1" s="5"/>
      <c r="C1" s="4"/>
      <c r="D1" s="4"/>
      <c r="E1" s="4"/>
      <c r="F1" s="4"/>
      <c r="G1" s="4"/>
      <c r="H1" s="17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18"/>
    </row>
    <row r="2" spans="1:58" ht="12.75" hidden="1">
      <c r="A2" s="4"/>
      <c r="B2" s="5"/>
      <c r="C2" s="4"/>
      <c r="D2" s="4"/>
      <c r="E2" s="4"/>
      <c r="F2" s="4"/>
      <c r="G2" s="4" t="s">
        <v>0</v>
      </c>
      <c r="H2" s="17">
        <f>PI()/180</f>
        <v>0.017453292519943295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18"/>
    </row>
    <row r="3" spans="1:58" ht="12.75" hidden="1">
      <c r="A3" s="4"/>
      <c r="B3" s="5"/>
      <c r="C3" s="4"/>
      <c r="D3" s="4"/>
      <c r="E3" s="4"/>
      <c r="F3" s="4"/>
      <c r="G3" s="4" t="s">
        <v>1</v>
      </c>
      <c r="H3" s="17">
        <f>7918/2</f>
        <v>3959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18"/>
    </row>
    <row r="4" spans="1:58" ht="12.75" hidden="1">
      <c r="A4" s="4"/>
      <c r="B4" s="5"/>
      <c r="C4" s="4"/>
      <c r="D4" s="4"/>
      <c r="E4" s="4"/>
      <c r="F4" s="4"/>
      <c r="G4" s="4"/>
      <c r="H4" s="1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18"/>
    </row>
    <row r="5" spans="1:58" ht="12.75" hidden="1">
      <c r="A5" s="4"/>
      <c r="B5" s="5"/>
      <c r="C5" s="4"/>
      <c r="D5" s="4"/>
      <c r="E5" s="4"/>
      <c r="F5" s="4"/>
      <c r="G5" s="4"/>
      <c r="H5" s="17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18"/>
    </row>
    <row r="6" spans="1:58" s="1" customFormat="1" ht="120.75" customHeight="1" hidden="1">
      <c r="A6" s="4"/>
      <c r="B6" s="5"/>
      <c r="C6" s="4"/>
      <c r="D6" s="4"/>
      <c r="E6" s="4"/>
      <c r="F6" s="4"/>
      <c r="G6" s="4"/>
      <c r="H6" s="17"/>
      <c r="I6" s="22" t="s">
        <v>2</v>
      </c>
      <c r="J6" s="22" t="s">
        <v>3</v>
      </c>
      <c r="K6" s="22" t="s">
        <v>4</v>
      </c>
      <c r="L6" s="22" t="s">
        <v>5</v>
      </c>
      <c r="M6" s="22" t="s">
        <v>6</v>
      </c>
      <c r="N6" s="22" t="s">
        <v>7</v>
      </c>
      <c r="O6" s="22" t="s">
        <v>8</v>
      </c>
      <c r="P6" s="22" t="s">
        <v>9</v>
      </c>
      <c r="Q6" s="22" t="s">
        <v>10</v>
      </c>
      <c r="R6" s="22" t="s">
        <v>11</v>
      </c>
      <c r="S6" s="22" t="s">
        <v>12</v>
      </c>
      <c r="T6" s="22" t="s">
        <v>13</v>
      </c>
      <c r="U6" s="22" t="s">
        <v>14</v>
      </c>
      <c r="V6" s="22" t="s">
        <v>15</v>
      </c>
      <c r="W6" s="22" t="s">
        <v>16</v>
      </c>
      <c r="X6" s="22" t="s">
        <v>17</v>
      </c>
      <c r="Y6" s="22" t="s">
        <v>18</v>
      </c>
      <c r="Z6" s="22" t="s">
        <v>19</v>
      </c>
      <c r="AA6" s="22" t="s">
        <v>20</v>
      </c>
      <c r="AB6" s="22" t="s">
        <v>21</v>
      </c>
      <c r="AC6" s="22" t="s">
        <v>22</v>
      </c>
      <c r="AD6" s="22" t="s">
        <v>23</v>
      </c>
      <c r="AE6" s="22" t="s">
        <v>24</v>
      </c>
      <c r="AF6" s="22" t="s">
        <v>25</v>
      </c>
      <c r="AG6" s="22" t="s">
        <v>26</v>
      </c>
      <c r="AH6" s="22" t="s">
        <v>27</v>
      </c>
      <c r="AI6" s="22" t="s">
        <v>28</v>
      </c>
      <c r="AJ6" s="22" t="s">
        <v>29</v>
      </c>
      <c r="AK6" s="22" t="s">
        <v>30</v>
      </c>
      <c r="AL6" s="22" t="s">
        <v>31</v>
      </c>
      <c r="AM6" s="22" t="s">
        <v>32</v>
      </c>
      <c r="AN6" s="22" t="s">
        <v>33</v>
      </c>
      <c r="AO6" s="22" t="s">
        <v>34</v>
      </c>
      <c r="AP6" s="22" t="s">
        <v>35</v>
      </c>
      <c r="AQ6" s="22" t="s">
        <v>36</v>
      </c>
      <c r="AR6" s="22" t="s">
        <v>37</v>
      </c>
      <c r="AS6" s="22" t="s">
        <v>38</v>
      </c>
      <c r="AT6" s="22" t="s">
        <v>39</v>
      </c>
      <c r="AU6" s="22" t="s">
        <v>40</v>
      </c>
      <c r="AV6" s="22" t="s">
        <v>41</v>
      </c>
      <c r="AW6" s="22" t="s">
        <v>42</v>
      </c>
      <c r="AX6" s="22" t="s">
        <v>43</v>
      </c>
      <c r="AY6" s="22" t="s">
        <v>44</v>
      </c>
      <c r="AZ6" s="22" t="s">
        <v>45</v>
      </c>
      <c r="BA6" s="22" t="s">
        <v>46</v>
      </c>
      <c r="BB6" s="22" t="s">
        <v>47</v>
      </c>
      <c r="BC6" s="22" t="s">
        <v>48</v>
      </c>
      <c r="BD6" s="22" t="s">
        <v>49</v>
      </c>
      <c r="BE6" s="22" t="s">
        <v>50</v>
      </c>
      <c r="BF6" s="18"/>
    </row>
    <row r="7" spans="1:64" s="32" customFormat="1" ht="13.5" hidden="1" thickBot="1">
      <c r="A7" s="28"/>
      <c r="B7" s="29"/>
      <c r="C7" s="28"/>
      <c r="D7" s="28"/>
      <c r="E7" s="28"/>
      <c r="F7" s="28"/>
      <c r="G7" s="28"/>
      <c r="H7" s="30"/>
      <c r="I7" s="28" t="s">
        <v>51</v>
      </c>
      <c r="J7" s="28" t="s">
        <v>52</v>
      </c>
      <c r="K7" s="28" t="s">
        <v>53</v>
      </c>
      <c r="L7" s="28" t="s">
        <v>54</v>
      </c>
      <c r="M7" s="28" t="s">
        <v>55</v>
      </c>
      <c r="N7" s="28" t="s">
        <v>56</v>
      </c>
      <c r="O7" s="28" t="s">
        <v>57</v>
      </c>
      <c r="P7" s="28" t="s">
        <v>58</v>
      </c>
      <c r="Q7" s="28" t="s">
        <v>59</v>
      </c>
      <c r="R7" s="28" t="s">
        <v>60</v>
      </c>
      <c r="S7" s="28" t="s">
        <v>61</v>
      </c>
      <c r="T7" s="28" t="s">
        <v>62</v>
      </c>
      <c r="U7" s="28" t="s">
        <v>63</v>
      </c>
      <c r="V7" s="28" t="s">
        <v>64</v>
      </c>
      <c r="W7" s="28" t="s">
        <v>65</v>
      </c>
      <c r="X7" s="28" t="s">
        <v>66</v>
      </c>
      <c r="Y7" s="28" t="s">
        <v>67</v>
      </c>
      <c r="Z7" s="28" t="s">
        <v>68</v>
      </c>
      <c r="AA7" s="28" t="s">
        <v>69</v>
      </c>
      <c r="AB7" s="28" t="s">
        <v>70</v>
      </c>
      <c r="AC7" s="28" t="s">
        <v>71</v>
      </c>
      <c r="AD7" s="28" t="s">
        <v>72</v>
      </c>
      <c r="AE7" s="28" t="s">
        <v>73</v>
      </c>
      <c r="AF7" s="28" t="s">
        <v>74</v>
      </c>
      <c r="AG7" s="28" t="s">
        <v>75</v>
      </c>
      <c r="AH7" s="28" t="s">
        <v>76</v>
      </c>
      <c r="AI7" s="28" t="s">
        <v>77</v>
      </c>
      <c r="AJ7" s="28" t="s">
        <v>78</v>
      </c>
      <c r="AK7" s="28" t="s">
        <v>79</v>
      </c>
      <c r="AL7" s="28" t="s">
        <v>80</v>
      </c>
      <c r="AM7" s="28" t="s">
        <v>81</v>
      </c>
      <c r="AN7" s="28" t="s">
        <v>82</v>
      </c>
      <c r="AO7" s="28" t="s">
        <v>83</v>
      </c>
      <c r="AP7" s="28" t="s">
        <v>84</v>
      </c>
      <c r="AQ7" s="28" t="s">
        <v>85</v>
      </c>
      <c r="AR7" s="28" t="s">
        <v>86</v>
      </c>
      <c r="AS7" s="28" t="s">
        <v>87</v>
      </c>
      <c r="AT7" s="28" t="s">
        <v>88</v>
      </c>
      <c r="AU7" s="28" t="s">
        <v>89</v>
      </c>
      <c r="AV7" s="28" t="s">
        <v>90</v>
      </c>
      <c r="AW7" s="28" t="s">
        <v>91</v>
      </c>
      <c r="AX7" s="28" t="s">
        <v>92</v>
      </c>
      <c r="AY7" s="28" t="s">
        <v>93</v>
      </c>
      <c r="AZ7" s="28" t="s">
        <v>94</v>
      </c>
      <c r="BA7" s="28" t="s">
        <v>95</v>
      </c>
      <c r="BB7" s="28" t="s">
        <v>96</v>
      </c>
      <c r="BC7" s="28" t="s">
        <v>97</v>
      </c>
      <c r="BD7" s="28" t="s">
        <v>98</v>
      </c>
      <c r="BE7" s="28" t="s">
        <v>99</v>
      </c>
      <c r="BF7" s="31"/>
      <c r="BI7" s="2"/>
      <c r="BJ7" s="2"/>
      <c r="BK7" s="2"/>
      <c r="BL7" s="2"/>
    </row>
    <row r="8" spans="1:64" s="27" customFormat="1" ht="13.5" hidden="1" thickTop="1">
      <c r="A8" s="23"/>
      <c r="B8" s="24"/>
      <c r="C8" s="23"/>
      <c r="D8" s="23"/>
      <c r="E8" s="23"/>
      <c r="F8" s="23"/>
      <c r="G8" s="23"/>
      <c r="H8" s="25"/>
      <c r="I8" s="23">
        <v>22</v>
      </c>
      <c r="J8" s="23">
        <v>33</v>
      </c>
      <c r="K8" s="23">
        <v>24</v>
      </c>
      <c r="L8" s="23">
        <v>1</v>
      </c>
      <c r="M8" s="23">
        <v>26</v>
      </c>
      <c r="N8" s="23">
        <v>27</v>
      </c>
      <c r="O8" s="23">
        <v>47</v>
      </c>
      <c r="P8" s="23">
        <v>45</v>
      </c>
      <c r="Q8" s="23">
        <v>4</v>
      </c>
      <c r="R8" s="23">
        <v>11</v>
      </c>
      <c r="S8" s="23">
        <v>30</v>
      </c>
      <c r="T8" s="23">
        <v>41</v>
      </c>
      <c r="U8" s="23">
        <v>6</v>
      </c>
      <c r="V8" s="23">
        <v>14</v>
      </c>
      <c r="W8" s="23">
        <v>32</v>
      </c>
      <c r="X8" s="23">
        <v>23</v>
      </c>
      <c r="Y8" s="23">
        <v>21</v>
      </c>
      <c r="Z8" s="23">
        <v>13</v>
      </c>
      <c r="AA8" s="23">
        <v>19</v>
      </c>
      <c r="AB8" s="23">
        <v>38</v>
      </c>
      <c r="AC8" s="23">
        <v>8</v>
      </c>
      <c r="AD8" s="23">
        <v>20</v>
      </c>
      <c r="AE8" s="23">
        <v>15</v>
      </c>
      <c r="AF8" s="23">
        <v>31</v>
      </c>
      <c r="AG8" s="23">
        <v>43</v>
      </c>
      <c r="AH8" s="23">
        <v>10</v>
      </c>
      <c r="AI8" s="23">
        <v>46</v>
      </c>
      <c r="AJ8" s="23">
        <v>36</v>
      </c>
      <c r="AK8" s="23">
        <v>40</v>
      </c>
      <c r="AL8" s="23">
        <v>9</v>
      </c>
      <c r="AM8" s="23">
        <v>37</v>
      </c>
      <c r="AN8" s="23">
        <v>39</v>
      </c>
      <c r="AO8" s="23">
        <v>2</v>
      </c>
      <c r="AP8" s="23">
        <v>7</v>
      </c>
      <c r="AQ8" s="23">
        <v>28</v>
      </c>
      <c r="AR8" s="23">
        <v>29</v>
      </c>
      <c r="AS8" s="23">
        <v>5</v>
      </c>
      <c r="AT8" s="23">
        <v>42</v>
      </c>
      <c r="AU8" s="23">
        <v>25</v>
      </c>
      <c r="AV8" s="23">
        <v>44</v>
      </c>
      <c r="AW8" s="23">
        <v>17</v>
      </c>
      <c r="AX8" s="23">
        <v>3</v>
      </c>
      <c r="AY8" s="23">
        <v>35</v>
      </c>
      <c r="AZ8" s="23">
        <v>12</v>
      </c>
      <c r="BA8" s="23">
        <v>48</v>
      </c>
      <c r="BB8" s="23">
        <v>18</v>
      </c>
      <c r="BC8" s="23">
        <v>16</v>
      </c>
      <c r="BD8" s="23">
        <v>34</v>
      </c>
      <c r="BE8" s="23">
        <v>49</v>
      </c>
      <c r="BF8" s="26"/>
      <c r="BI8" s="57" t="s">
        <v>100</v>
      </c>
      <c r="BJ8" s="58"/>
      <c r="BK8" s="58"/>
      <c r="BL8" s="59"/>
    </row>
    <row r="9" spans="1:65" s="1" customFormat="1" ht="13.5" hidden="1" thickBot="1">
      <c r="A9" s="4"/>
      <c r="B9" s="5"/>
      <c r="C9" s="4"/>
      <c r="D9" s="4"/>
      <c r="E9" s="4"/>
      <c r="F9" s="4"/>
      <c r="G9" s="4"/>
      <c r="H9" s="17"/>
      <c r="I9" s="4">
        <v>86.284</v>
      </c>
      <c r="J9" s="4">
        <v>92.354</v>
      </c>
      <c r="K9" s="4">
        <v>112.071</v>
      </c>
      <c r="L9" s="4">
        <v>121.467</v>
      </c>
      <c r="M9" s="4">
        <v>104.873</v>
      </c>
      <c r="N9" s="4">
        <v>72.684</v>
      </c>
      <c r="O9" s="4">
        <v>77.016</v>
      </c>
      <c r="P9" s="4">
        <v>75.517</v>
      </c>
      <c r="Q9" s="4">
        <v>84.281</v>
      </c>
      <c r="R9" s="4">
        <v>84.423</v>
      </c>
      <c r="S9" s="4">
        <v>93.617</v>
      </c>
      <c r="T9" s="4">
        <v>116.226</v>
      </c>
      <c r="U9" s="4">
        <v>89.645</v>
      </c>
      <c r="V9" s="4">
        <v>86.146</v>
      </c>
      <c r="W9" s="4">
        <v>95.692</v>
      </c>
      <c r="X9" s="4">
        <v>84.865</v>
      </c>
      <c r="Y9" s="4">
        <v>91.126</v>
      </c>
      <c r="Z9" s="4">
        <v>71.018</v>
      </c>
      <c r="AA9" s="4">
        <v>76.503</v>
      </c>
      <c r="AB9" s="4">
        <v>69.73</v>
      </c>
      <c r="AC9" s="4">
        <v>84.554</v>
      </c>
      <c r="AD9" s="4">
        <v>93.104</v>
      </c>
      <c r="AE9" s="4">
        <v>92.19</v>
      </c>
      <c r="AF9" s="4">
        <v>90.208</v>
      </c>
      <c r="AG9" s="4">
        <v>112.02</v>
      </c>
      <c r="AH9" s="4">
        <v>78.659</v>
      </c>
      <c r="AI9" s="4">
        <v>100.767</v>
      </c>
      <c r="AJ9" s="4">
        <v>96.688</v>
      </c>
      <c r="AK9" s="4">
        <v>71.56</v>
      </c>
      <c r="AL9" s="4">
        <v>74.764</v>
      </c>
      <c r="AM9" s="4">
        <v>105.954</v>
      </c>
      <c r="AN9" s="4">
        <v>119.743</v>
      </c>
      <c r="AO9" s="4">
        <v>73.799</v>
      </c>
      <c r="AP9" s="4">
        <v>82.987</v>
      </c>
      <c r="AQ9" s="4">
        <v>97.513</v>
      </c>
      <c r="AR9" s="4">
        <v>123.022</v>
      </c>
      <c r="AS9" s="4">
        <v>76.885</v>
      </c>
      <c r="AT9" s="4">
        <v>71.42</v>
      </c>
      <c r="AU9" s="4">
        <v>80.886</v>
      </c>
      <c r="AV9" s="4">
        <v>100.322</v>
      </c>
      <c r="AW9" s="4">
        <v>86.785</v>
      </c>
      <c r="AX9" s="4">
        <v>97.751</v>
      </c>
      <c r="AY9" s="4">
        <v>111.93</v>
      </c>
      <c r="AZ9" s="4">
        <v>77.475</v>
      </c>
      <c r="BA9" s="4">
        <v>72.572</v>
      </c>
      <c r="BB9" s="4">
        <v>122.894</v>
      </c>
      <c r="BC9" s="4">
        <v>89.388</v>
      </c>
      <c r="BD9" s="4">
        <v>81.63</v>
      </c>
      <c r="BE9" s="4">
        <v>104.792</v>
      </c>
      <c r="BF9" s="18"/>
      <c r="BH9" s="2"/>
      <c r="BI9" s="60" t="s">
        <v>101</v>
      </c>
      <c r="BJ9" s="61"/>
      <c r="BK9" s="62"/>
      <c r="BL9" s="63"/>
      <c r="BM9" s="2"/>
    </row>
    <row r="10" spans="1:65" s="1" customFormat="1" ht="13.5" hidden="1" thickTop="1">
      <c r="A10" s="8" t="s">
        <v>102</v>
      </c>
      <c r="B10" s="7" t="s">
        <v>103</v>
      </c>
      <c r="C10" s="6" t="s">
        <v>104</v>
      </c>
      <c r="D10" s="8" t="s">
        <v>105</v>
      </c>
      <c r="E10" s="8" t="s">
        <v>106</v>
      </c>
      <c r="F10" s="8" t="s">
        <v>107</v>
      </c>
      <c r="G10" s="8" t="s">
        <v>108</v>
      </c>
      <c r="H10" s="16" t="s">
        <v>109</v>
      </c>
      <c r="I10" s="4">
        <v>32.354</v>
      </c>
      <c r="J10" s="4">
        <v>34.722</v>
      </c>
      <c r="K10" s="4">
        <v>33.543</v>
      </c>
      <c r="L10" s="4">
        <v>38.567</v>
      </c>
      <c r="M10" s="4">
        <v>39.768</v>
      </c>
      <c r="N10" s="4">
        <v>41.766</v>
      </c>
      <c r="O10" s="4">
        <v>38.905</v>
      </c>
      <c r="P10" s="4">
        <v>39.159</v>
      </c>
      <c r="Q10" s="4">
        <v>30.457</v>
      </c>
      <c r="R10" s="4">
        <v>33.763</v>
      </c>
      <c r="S10" s="4">
        <v>41.577</v>
      </c>
      <c r="T10" s="4">
        <v>43.607</v>
      </c>
      <c r="U10" s="4">
        <v>39.781</v>
      </c>
      <c r="V10" s="4">
        <v>39.776</v>
      </c>
      <c r="W10" s="4">
        <v>39.038</v>
      </c>
      <c r="X10" s="4">
        <v>38.191</v>
      </c>
      <c r="Y10" s="4">
        <v>30.449</v>
      </c>
      <c r="Z10" s="4">
        <v>42.336</v>
      </c>
      <c r="AA10" s="4">
        <v>38.972</v>
      </c>
      <c r="AB10" s="4">
        <v>44.331</v>
      </c>
      <c r="AC10" s="4">
        <v>42.709</v>
      </c>
      <c r="AD10" s="4">
        <v>44.948</v>
      </c>
      <c r="AE10" s="4">
        <v>38.572</v>
      </c>
      <c r="AF10" s="4">
        <v>32.321</v>
      </c>
      <c r="AG10" s="4">
        <v>46.597</v>
      </c>
      <c r="AH10" s="4">
        <v>35.822</v>
      </c>
      <c r="AI10" s="4">
        <v>46.805</v>
      </c>
      <c r="AJ10" s="4">
        <v>40.816</v>
      </c>
      <c r="AK10" s="4">
        <v>43.232</v>
      </c>
      <c r="AL10" s="4">
        <v>40.223</v>
      </c>
      <c r="AM10" s="4">
        <v>35.679</v>
      </c>
      <c r="AN10" s="4">
        <v>39.148</v>
      </c>
      <c r="AO10" s="4">
        <v>42.666</v>
      </c>
      <c r="AP10" s="4">
        <v>39.989</v>
      </c>
      <c r="AQ10" s="4">
        <v>35.467</v>
      </c>
      <c r="AR10" s="4">
        <v>44.925</v>
      </c>
      <c r="AS10" s="4">
        <v>40.276</v>
      </c>
      <c r="AT10" s="4">
        <v>41.822</v>
      </c>
      <c r="AU10" s="4">
        <v>34.039</v>
      </c>
      <c r="AV10" s="4">
        <v>44.373</v>
      </c>
      <c r="AW10" s="4">
        <v>36.172</v>
      </c>
      <c r="AX10" s="4">
        <v>30.306</v>
      </c>
      <c r="AY10" s="4">
        <v>40.777</v>
      </c>
      <c r="AZ10" s="4">
        <v>37.531</v>
      </c>
      <c r="BA10" s="4">
        <v>44.266</v>
      </c>
      <c r="BB10" s="4">
        <v>47.042</v>
      </c>
      <c r="BC10" s="4">
        <v>43.08</v>
      </c>
      <c r="BD10" s="4">
        <v>38.351</v>
      </c>
      <c r="BE10" s="4">
        <v>41.145</v>
      </c>
      <c r="BF10" s="18"/>
      <c r="BH10" s="2"/>
      <c r="BI10" s="64" t="s">
        <v>110</v>
      </c>
      <c r="BJ10" s="65" t="s">
        <v>111</v>
      </c>
      <c r="BK10" s="65" t="s">
        <v>112</v>
      </c>
      <c r="BL10" s="66" t="s">
        <v>103</v>
      </c>
      <c r="BM10" s="2"/>
    </row>
    <row r="11" spans="1:64" ht="12.75" hidden="1">
      <c r="A11" s="4" t="s">
        <v>2</v>
      </c>
      <c r="B11" s="5" t="s">
        <v>51</v>
      </c>
      <c r="C11" s="4">
        <v>22</v>
      </c>
      <c r="D11" s="4">
        <v>86.284</v>
      </c>
      <c r="E11" s="4">
        <v>32.354</v>
      </c>
      <c r="F11" s="19">
        <v>4040587</v>
      </c>
      <c r="G11" s="19">
        <v>187106</v>
      </c>
      <c r="H11" s="20">
        <v>62200</v>
      </c>
      <c r="I11" s="21">
        <f aca="true" t="shared" si="0" ref="I11:R20">IF(I$8=$C11,0,ROUND(RADIUS*(ACOS(COS(CONST*$E11)*COS(CONST*I$10)*COS(CONST*($D11-I$9))+SIN(CONST*$E11)*SIN(CONST*I$10))),0))</f>
        <v>0</v>
      </c>
      <c r="J11" s="21">
        <f t="shared" si="0"/>
        <v>386</v>
      </c>
      <c r="K11" s="21">
        <f t="shared" si="0"/>
        <v>1494</v>
      </c>
      <c r="L11" s="21">
        <f t="shared" si="0"/>
        <v>2013</v>
      </c>
      <c r="M11" s="21">
        <f t="shared" si="0"/>
        <v>1155</v>
      </c>
      <c r="N11" s="21">
        <f t="shared" si="0"/>
        <v>990</v>
      </c>
      <c r="O11" s="21">
        <f t="shared" si="0"/>
        <v>689</v>
      </c>
      <c r="P11" s="21">
        <f t="shared" si="0"/>
        <v>764</v>
      </c>
      <c r="Q11" s="21">
        <f t="shared" si="0"/>
        <v>176</v>
      </c>
      <c r="R11" s="21">
        <f t="shared" si="0"/>
        <v>145</v>
      </c>
      <c r="S11" s="21">
        <f aca="true" t="shared" si="1" ref="S11:AB20">IF(S$8=$C11,0,ROUND(RADIUS*(ACOS(COS(CONST*$E11)*COS(CONST*S$10)*COS(CONST*($D11-S$9))+SIN(CONST*$E11)*SIN(CONST*S$10))),0))</f>
        <v>754</v>
      </c>
      <c r="T11" s="21">
        <f t="shared" si="1"/>
        <v>1793</v>
      </c>
      <c r="U11" s="21">
        <f t="shared" si="1"/>
        <v>546</v>
      </c>
      <c r="V11" s="21">
        <f t="shared" si="1"/>
        <v>513</v>
      </c>
      <c r="W11" s="21">
        <f t="shared" si="1"/>
        <v>701</v>
      </c>
      <c r="X11" s="21">
        <f t="shared" si="1"/>
        <v>411</v>
      </c>
      <c r="Y11" s="21">
        <f t="shared" si="1"/>
        <v>314</v>
      </c>
      <c r="Z11" s="21">
        <f t="shared" si="1"/>
        <v>1083</v>
      </c>
      <c r="AA11" s="21">
        <f t="shared" si="1"/>
        <v>714</v>
      </c>
      <c r="AB11" s="21">
        <f t="shared" si="1"/>
        <v>1216</v>
      </c>
      <c r="AC11" s="21">
        <f aca="true" t="shared" si="2" ref="AC11:AL20">IF(AC$8=$C11,0,ROUND(RADIUS*(ACOS(COS(CONST*$E11)*COS(CONST*AC$10)*COS(CONST*($D11-AC$9))+SIN(CONST*$E11)*SIN(CONST*AC$10))),0))</f>
        <v>722</v>
      </c>
      <c r="AD11" s="21">
        <f t="shared" si="2"/>
        <v>944</v>
      </c>
      <c r="AE11" s="21">
        <f t="shared" si="2"/>
        <v>543</v>
      </c>
      <c r="AF11" s="21">
        <f t="shared" si="2"/>
        <v>229</v>
      </c>
      <c r="AG11" s="21">
        <f t="shared" si="2"/>
        <v>1676</v>
      </c>
      <c r="AH11" s="21">
        <f t="shared" si="2"/>
        <v>498</v>
      </c>
      <c r="AI11" s="21">
        <f t="shared" si="2"/>
        <v>1257</v>
      </c>
      <c r="AJ11" s="21">
        <f t="shared" si="2"/>
        <v>820</v>
      </c>
      <c r="AK11" s="21">
        <f t="shared" si="2"/>
        <v>1098</v>
      </c>
      <c r="AL11" s="21">
        <f t="shared" si="2"/>
        <v>840</v>
      </c>
      <c r="AM11" s="21">
        <f aca="true" t="shared" si="3" ref="AM11:AV20">IF(AM$8=$C11,0,ROUND(RADIUS*(ACOS(COS(CONST*$E11)*COS(CONST*AM$10)*COS(CONST*($D11-AM$9))+SIN(CONST*$E11)*SIN(CONST*AM$10))),0))</f>
        <v>1148</v>
      </c>
      <c r="AN11" s="21">
        <f t="shared" si="3"/>
        <v>1922</v>
      </c>
      <c r="AO11" s="21">
        <f t="shared" si="3"/>
        <v>986</v>
      </c>
      <c r="AP11" s="21">
        <f t="shared" si="3"/>
        <v>559</v>
      </c>
      <c r="AQ11" s="21">
        <f t="shared" si="3"/>
        <v>678</v>
      </c>
      <c r="AR11" s="21">
        <f t="shared" si="3"/>
        <v>2142</v>
      </c>
      <c r="AS11" s="21">
        <f t="shared" si="3"/>
        <v>756</v>
      </c>
      <c r="AT11" s="21">
        <f t="shared" si="3"/>
        <v>1046</v>
      </c>
      <c r="AU11" s="21">
        <f t="shared" si="3"/>
        <v>333</v>
      </c>
      <c r="AV11" s="21">
        <f t="shared" si="3"/>
        <v>1123</v>
      </c>
      <c r="AW11" s="21">
        <f aca="true" t="shared" si="4" ref="AW11:BE20">IF(AW$8=$C11,0,ROUND(RADIUS*(ACOS(COS(CONST*$E11)*COS(CONST*AW$10)*COS(CONST*($D11-AW$9))+SIN(CONST*$E11)*SIN(CONST*AW$10))),0))</f>
        <v>265</v>
      </c>
      <c r="AX11" s="21">
        <f t="shared" si="4"/>
        <v>691</v>
      </c>
      <c r="AY11" s="21">
        <f t="shared" si="4"/>
        <v>1531</v>
      </c>
      <c r="AZ11" s="21">
        <f t="shared" si="4"/>
        <v>613</v>
      </c>
      <c r="BA11" s="21">
        <f t="shared" si="4"/>
        <v>1106</v>
      </c>
      <c r="BB11" s="21">
        <f t="shared" si="4"/>
        <v>2168</v>
      </c>
      <c r="BC11" s="21">
        <f t="shared" si="4"/>
        <v>760</v>
      </c>
      <c r="BD11" s="21">
        <f t="shared" si="4"/>
        <v>490</v>
      </c>
      <c r="BE11" s="21">
        <f t="shared" si="4"/>
        <v>1188</v>
      </c>
      <c r="BF11" s="18" t="str">
        <f aca="true" t="shared" si="5" ref="BF11:BF42">A11&amp;", "&amp;B11</f>
        <v>Montgomery , AL</v>
      </c>
      <c r="BG11" s="33"/>
      <c r="BI11" s="67">
        <v>1</v>
      </c>
      <c r="BJ11" s="68">
        <f aca="true" t="shared" si="6" ref="BJ11:BJ42">-D11</f>
        <v>-86.284</v>
      </c>
      <c r="BK11" s="69">
        <f aca="true" t="shared" si="7" ref="BK11:BK42">E11</f>
        <v>32.354</v>
      </c>
      <c r="BL11" s="70" t="str">
        <f aca="true" t="shared" si="8" ref="BL11:BL42">B11</f>
        <v>AL</v>
      </c>
    </row>
    <row r="12" spans="1:65" ht="12.75" hidden="1">
      <c r="A12" s="4" t="s">
        <v>3</v>
      </c>
      <c r="B12" s="5" t="s">
        <v>52</v>
      </c>
      <c r="C12" s="4">
        <v>33</v>
      </c>
      <c r="D12" s="4">
        <v>92.354</v>
      </c>
      <c r="E12" s="4">
        <v>34.722</v>
      </c>
      <c r="F12" s="19">
        <v>2350725</v>
      </c>
      <c r="G12" s="19">
        <v>175795</v>
      </c>
      <c r="H12" s="20">
        <v>64200</v>
      </c>
      <c r="I12" s="21">
        <f t="shared" si="0"/>
        <v>386</v>
      </c>
      <c r="J12" s="21">
        <f t="shared" si="0"/>
        <v>0</v>
      </c>
      <c r="K12" s="21">
        <f t="shared" si="0"/>
        <v>1129</v>
      </c>
      <c r="L12" s="21">
        <f t="shared" si="0"/>
        <v>1629</v>
      </c>
      <c r="M12" s="21">
        <f t="shared" si="0"/>
        <v>771</v>
      </c>
      <c r="N12" s="21">
        <f t="shared" si="0"/>
        <v>1170</v>
      </c>
      <c r="O12" s="21">
        <f t="shared" si="0"/>
        <v>895</v>
      </c>
      <c r="P12" s="21">
        <f t="shared" si="0"/>
        <v>977</v>
      </c>
      <c r="Q12" s="21">
        <f t="shared" si="0"/>
        <v>554</v>
      </c>
      <c r="R12" s="21">
        <f t="shared" si="0"/>
        <v>458</v>
      </c>
      <c r="S12" s="21">
        <f t="shared" si="1"/>
        <v>479</v>
      </c>
      <c r="T12" s="21">
        <f t="shared" si="1"/>
        <v>1412</v>
      </c>
      <c r="U12" s="21">
        <f t="shared" si="1"/>
        <v>380</v>
      </c>
      <c r="V12" s="21">
        <f t="shared" si="1"/>
        <v>488</v>
      </c>
      <c r="W12" s="21">
        <f t="shared" si="1"/>
        <v>351</v>
      </c>
      <c r="X12" s="21">
        <f t="shared" si="1"/>
        <v>480</v>
      </c>
      <c r="Y12" s="21">
        <f t="shared" si="1"/>
        <v>304</v>
      </c>
      <c r="Z12" s="21">
        <f t="shared" si="1"/>
        <v>1263</v>
      </c>
      <c r="AA12" s="21">
        <f t="shared" si="1"/>
        <v>923</v>
      </c>
      <c r="AB12" s="21">
        <f t="shared" si="1"/>
        <v>1370</v>
      </c>
      <c r="AC12" s="21">
        <f t="shared" si="2"/>
        <v>693</v>
      </c>
      <c r="AD12" s="21">
        <f t="shared" si="2"/>
        <v>708</v>
      </c>
      <c r="AE12" s="21">
        <f t="shared" si="2"/>
        <v>266</v>
      </c>
      <c r="AF12" s="21">
        <f t="shared" si="2"/>
        <v>207</v>
      </c>
      <c r="AG12" s="21">
        <f t="shared" si="2"/>
        <v>1311</v>
      </c>
      <c r="AH12" s="21">
        <f t="shared" si="2"/>
        <v>776</v>
      </c>
      <c r="AI12" s="21">
        <f t="shared" si="2"/>
        <v>943</v>
      </c>
      <c r="AJ12" s="21">
        <f t="shared" si="2"/>
        <v>483</v>
      </c>
      <c r="AK12" s="21">
        <f t="shared" si="2"/>
        <v>1257</v>
      </c>
      <c r="AL12" s="21">
        <f t="shared" si="2"/>
        <v>1035</v>
      </c>
      <c r="AM12" s="21">
        <f t="shared" si="3"/>
        <v>770</v>
      </c>
      <c r="AN12" s="21">
        <f t="shared" si="3"/>
        <v>1537</v>
      </c>
      <c r="AO12" s="21">
        <f t="shared" si="3"/>
        <v>1138</v>
      </c>
      <c r="AP12" s="21">
        <f t="shared" si="3"/>
        <v>630</v>
      </c>
      <c r="AQ12" s="21">
        <f t="shared" si="3"/>
        <v>296</v>
      </c>
      <c r="AR12" s="21">
        <f t="shared" si="3"/>
        <v>1760</v>
      </c>
      <c r="AS12" s="21">
        <f t="shared" si="3"/>
        <v>929</v>
      </c>
      <c r="AT12" s="21">
        <f t="shared" si="3"/>
        <v>1233</v>
      </c>
      <c r="AU12" s="21">
        <f t="shared" si="3"/>
        <v>655</v>
      </c>
      <c r="AV12" s="21">
        <f t="shared" si="3"/>
        <v>790</v>
      </c>
      <c r="AW12" s="21">
        <f t="shared" si="4"/>
        <v>329</v>
      </c>
      <c r="AX12" s="21">
        <f t="shared" si="4"/>
        <v>438</v>
      </c>
      <c r="AY12" s="21">
        <f t="shared" si="4"/>
        <v>1145</v>
      </c>
      <c r="AZ12" s="21">
        <f t="shared" si="4"/>
        <v>852</v>
      </c>
      <c r="BA12" s="21">
        <f t="shared" si="4"/>
        <v>1239</v>
      </c>
      <c r="BB12" s="21">
        <f t="shared" si="4"/>
        <v>1792</v>
      </c>
      <c r="BC12" s="21">
        <f t="shared" si="4"/>
        <v>599</v>
      </c>
      <c r="BD12" s="21">
        <f t="shared" si="4"/>
        <v>646</v>
      </c>
      <c r="BE12" s="21">
        <f t="shared" si="4"/>
        <v>809</v>
      </c>
      <c r="BF12" s="18" t="str">
        <f t="shared" si="5"/>
        <v>Little Rock , AR</v>
      </c>
      <c r="BH12" s="71"/>
      <c r="BI12" s="67">
        <f aca="true" t="shared" si="9" ref="BI12:BI59">BI11+1</f>
        <v>2</v>
      </c>
      <c r="BJ12" s="68">
        <f t="shared" si="6"/>
        <v>-92.354</v>
      </c>
      <c r="BK12" s="69">
        <f t="shared" si="7"/>
        <v>34.722</v>
      </c>
      <c r="BL12" s="70" t="str">
        <f t="shared" si="8"/>
        <v>AR</v>
      </c>
      <c r="BM12" s="71"/>
    </row>
    <row r="13" spans="1:64" ht="12.75" hidden="1">
      <c r="A13" s="4" t="s">
        <v>4</v>
      </c>
      <c r="B13" s="5" t="s">
        <v>53</v>
      </c>
      <c r="C13" s="4">
        <v>24</v>
      </c>
      <c r="D13" s="4">
        <v>112.071</v>
      </c>
      <c r="E13" s="4">
        <v>33.543</v>
      </c>
      <c r="F13" s="19">
        <v>3665228</v>
      </c>
      <c r="G13" s="19">
        <v>983403</v>
      </c>
      <c r="H13" s="20">
        <v>77100</v>
      </c>
      <c r="I13" s="21">
        <f t="shared" si="0"/>
        <v>1494</v>
      </c>
      <c r="J13" s="21">
        <f t="shared" si="0"/>
        <v>1129</v>
      </c>
      <c r="K13" s="21">
        <f t="shared" si="0"/>
        <v>0</v>
      </c>
      <c r="L13" s="21">
        <f t="shared" si="0"/>
        <v>629</v>
      </c>
      <c r="M13" s="21">
        <f t="shared" si="0"/>
        <v>586</v>
      </c>
      <c r="N13" s="21">
        <f t="shared" si="0"/>
        <v>2208</v>
      </c>
      <c r="O13" s="21">
        <f t="shared" si="0"/>
        <v>1976</v>
      </c>
      <c r="P13" s="21">
        <f t="shared" si="0"/>
        <v>2057</v>
      </c>
      <c r="Q13" s="21">
        <f t="shared" si="0"/>
        <v>1637</v>
      </c>
      <c r="R13" s="21">
        <f t="shared" si="0"/>
        <v>1586</v>
      </c>
      <c r="S13" s="21">
        <f t="shared" si="1"/>
        <v>1150</v>
      </c>
      <c r="T13" s="21">
        <f t="shared" si="1"/>
        <v>730</v>
      </c>
      <c r="U13" s="21">
        <f t="shared" si="1"/>
        <v>1311</v>
      </c>
      <c r="V13" s="21">
        <f t="shared" si="1"/>
        <v>1494</v>
      </c>
      <c r="W13" s="21">
        <f t="shared" si="1"/>
        <v>986</v>
      </c>
      <c r="X13" s="21">
        <f t="shared" si="1"/>
        <v>1551</v>
      </c>
      <c r="Y13" s="21">
        <f t="shared" si="1"/>
        <v>1244</v>
      </c>
      <c r="Z13" s="21">
        <f t="shared" si="1"/>
        <v>2294</v>
      </c>
      <c r="AA13" s="21">
        <f t="shared" si="1"/>
        <v>2004</v>
      </c>
      <c r="AB13" s="21">
        <f t="shared" si="1"/>
        <v>2365</v>
      </c>
      <c r="AC13" s="21">
        <f t="shared" si="2"/>
        <v>1615</v>
      </c>
      <c r="AD13" s="21">
        <f t="shared" si="2"/>
        <v>1280</v>
      </c>
      <c r="AE13" s="21">
        <f t="shared" si="2"/>
        <v>1161</v>
      </c>
      <c r="AF13" s="21">
        <f t="shared" si="2"/>
        <v>1268</v>
      </c>
      <c r="AG13" s="21">
        <f t="shared" si="2"/>
        <v>902</v>
      </c>
      <c r="AH13" s="21">
        <f t="shared" si="2"/>
        <v>1896</v>
      </c>
      <c r="AI13" s="21">
        <f t="shared" si="2"/>
        <v>1091</v>
      </c>
      <c r="AJ13" s="21">
        <f t="shared" si="2"/>
        <v>983</v>
      </c>
      <c r="AK13" s="21">
        <f t="shared" si="2"/>
        <v>2269</v>
      </c>
      <c r="AL13" s="21">
        <f t="shared" si="2"/>
        <v>2097</v>
      </c>
      <c r="AM13" s="21">
        <f t="shared" si="3"/>
        <v>378</v>
      </c>
      <c r="AN13" s="21">
        <f t="shared" si="3"/>
        <v>576</v>
      </c>
      <c r="AO13" s="21">
        <f t="shared" si="3"/>
        <v>2154</v>
      </c>
      <c r="AP13" s="21">
        <f t="shared" si="3"/>
        <v>1662</v>
      </c>
      <c r="AQ13" s="21">
        <f t="shared" si="3"/>
        <v>839</v>
      </c>
      <c r="AR13" s="21">
        <f t="shared" si="3"/>
        <v>979</v>
      </c>
      <c r="AS13" s="21">
        <f t="shared" si="3"/>
        <v>1985</v>
      </c>
      <c r="AT13" s="21">
        <f t="shared" si="3"/>
        <v>2273</v>
      </c>
      <c r="AU13" s="21">
        <f t="shared" si="3"/>
        <v>1784</v>
      </c>
      <c r="AV13" s="21">
        <f t="shared" si="3"/>
        <v>977</v>
      </c>
      <c r="AW13" s="21">
        <f t="shared" si="4"/>
        <v>1441</v>
      </c>
      <c r="AX13" s="21">
        <f t="shared" si="4"/>
        <v>868</v>
      </c>
      <c r="AY13" s="21">
        <f t="shared" si="4"/>
        <v>500</v>
      </c>
      <c r="AZ13" s="21">
        <f t="shared" si="4"/>
        <v>1954</v>
      </c>
      <c r="BA13" s="21">
        <f t="shared" si="4"/>
        <v>2225</v>
      </c>
      <c r="BB13" s="21">
        <f t="shared" si="4"/>
        <v>1091</v>
      </c>
      <c r="BC13" s="21">
        <f t="shared" si="4"/>
        <v>1389</v>
      </c>
      <c r="BD13" s="21">
        <f t="shared" si="4"/>
        <v>1727</v>
      </c>
      <c r="BE13" s="21">
        <f t="shared" si="4"/>
        <v>660</v>
      </c>
      <c r="BF13" s="18" t="str">
        <f t="shared" si="5"/>
        <v>Phoenix , AZ</v>
      </c>
      <c r="BI13" s="67">
        <f t="shared" si="9"/>
        <v>3</v>
      </c>
      <c r="BJ13" s="68">
        <f t="shared" si="6"/>
        <v>-112.071</v>
      </c>
      <c r="BK13" s="69">
        <f t="shared" si="7"/>
        <v>33.543</v>
      </c>
      <c r="BL13" s="70" t="str">
        <f t="shared" si="8"/>
        <v>AZ</v>
      </c>
    </row>
    <row r="14" spans="1:64" ht="12.75" hidden="1">
      <c r="A14" s="4" t="s">
        <v>5</v>
      </c>
      <c r="B14" s="5" t="s">
        <v>54</v>
      </c>
      <c r="C14" s="4">
        <v>1</v>
      </c>
      <c r="D14" s="4">
        <v>121.467</v>
      </c>
      <c r="E14" s="4">
        <v>38.567</v>
      </c>
      <c r="F14" s="19">
        <v>29760021</v>
      </c>
      <c r="G14" s="19">
        <v>369365</v>
      </c>
      <c r="H14" s="20">
        <v>115800</v>
      </c>
      <c r="I14" s="21">
        <f t="shared" si="0"/>
        <v>2013</v>
      </c>
      <c r="J14" s="21">
        <f t="shared" si="0"/>
        <v>1629</v>
      </c>
      <c r="K14" s="21">
        <f t="shared" si="0"/>
        <v>629</v>
      </c>
      <c r="L14" s="21">
        <f t="shared" si="0"/>
        <v>0</v>
      </c>
      <c r="M14" s="21">
        <f t="shared" si="0"/>
        <v>892</v>
      </c>
      <c r="N14" s="21">
        <f t="shared" si="0"/>
        <v>2551</v>
      </c>
      <c r="O14" s="21">
        <f t="shared" si="0"/>
        <v>2372</v>
      </c>
      <c r="P14" s="21">
        <f t="shared" si="0"/>
        <v>2446</v>
      </c>
      <c r="Q14" s="21">
        <f t="shared" si="0"/>
        <v>2174</v>
      </c>
      <c r="R14" s="21">
        <f t="shared" si="0"/>
        <v>2079</v>
      </c>
      <c r="S14" s="21">
        <f t="shared" si="1"/>
        <v>1481</v>
      </c>
      <c r="T14" s="21">
        <f t="shared" si="1"/>
        <v>442</v>
      </c>
      <c r="U14" s="21">
        <f t="shared" si="1"/>
        <v>1698</v>
      </c>
      <c r="V14" s="21">
        <f t="shared" si="1"/>
        <v>1882</v>
      </c>
      <c r="W14" s="21">
        <f t="shared" si="1"/>
        <v>1384</v>
      </c>
      <c r="X14" s="21">
        <f t="shared" si="1"/>
        <v>1969</v>
      </c>
      <c r="Y14" s="21">
        <f t="shared" si="1"/>
        <v>1807</v>
      </c>
      <c r="Z14" s="21">
        <f t="shared" si="1"/>
        <v>2626</v>
      </c>
      <c r="AA14" s="21">
        <f t="shared" si="1"/>
        <v>2397</v>
      </c>
      <c r="AB14" s="21">
        <f t="shared" si="1"/>
        <v>2664</v>
      </c>
      <c r="AC14" s="21">
        <f t="shared" si="2"/>
        <v>1941</v>
      </c>
      <c r="AD14" s="21">
        <f t="shared" si="2"/>
        <v>1518</v>
      </c>
      <c r="AE14" s="21">
        <f t="shared" si="2"/>
        <v>1575</v>
      </c>
      <c r="AF14" s="21">
        <f t="shared" si="2"/>
        <v>1802</v>
      </c>
      <c r="AG14" s="21">
        <f t="shared" si="2"/>
        <v>733</v>
      </c>
      <c r="AH14" s="21">
        <f t="shared" si="2"/>
        <v>2343</v>
      </c>
      <c r="AI14" s="21">
        <f t="shared" si="2"/>
        <v>1190</v>
      </c>
      <c r="AJ14" s="21">
        <f t="shared" si="2"/>
        <v>1322</v>
      </c>
      <c r="AK14" s="21">
        <f t="shared" si="2"/>
        <v>2588</v>
      </c>
      <c r="AL14" s="21">
        <f t="shared" si="2"/>
        <v>2467</v>
      </c>
      <c r="AM14" s="21">
        <f t="shared" si="3"/>
        <v>876</v>
      </c>
      <c r="AN14" s="21">
        <f t="shared" si="3"/>
        <v>101</v>
      </c>
      <c r="AO14" s="21">
        <f t="shared" si="3"/>
        <v>2483</v>
      </c>
      <c r="AP14" s="21">
        <f t="shared" si="3"/>
        <v>2044</v>
      </c>
      <c r="AQ14" s="21">
        <f t="shared" si="3"/>
        <v>1335</v>
      </c>
      <c r="AR14" s="21">
        <f t="shared" si="3"/>
        <v>447</v>
      </c>
      <c r="AS14" s="21">
        <f t="shared" si="3"/>
        <v>2357</v>
      </c>
      <c r="AT14" s="21">
        <f t="shared" si="3"/>
        <v>2614</v>
      </c>
      <c r="AU14" s="21">
        <f t="shared" si="3"/>
        <v>2263</v>
      </c>
      <c r="AV14" s="21">
        <f t="shared" si="3"/>
        <v>1162</v>
      </c>
      <c r="AW14" s="21">
        <f t="shared" si="4"/>
        <v>1900</v>
      </c>
      <c r="AX14" s="21">
        <f t="shared" si="4"/>
        <v>1462</v>
      </c>
      <c r="AY14" s="21">
        <f t="shared" si="4"/>
        <v>529</v>
      </c>
      <c r="AZ14" s="21">
        <f t="shared" si="4"/>
        <v>2372</v>
      </c>
      <c r="BA14" s="21">
        <f t="shared" si="4"/>
        <v>2526</v>
      </c>
      <c r="BB14" s="21">
        <f t="shared" si="4"/>
        <v>590</v>
      </c>
      <c r="BC14" s="21">
        <f t="shared" si="4"/>
        <v>1695</v>
      </c>
      <c r="BD14" s="21">
        <f t="shared" si="4"/>
        <v>2138</v>
      </c>
      <c r="BE14" s="21">
        <f t="shared" si="4"/>
        <v>901</v>
      </c>
      <c r="BF14" s="18" t="str">
        <f t="shared" si="5"/>
        <v>Sacramento , CA</v>
      </c>
      <c r="BI14" s="67">
        <f t="shared" si="9"/>
        <v>4</v>
      </c>
      <c r="BJ14" s="68">
        <f t="shared" si="6"/>
        <v>-121.467</v>
      </c>
      <c r="BK14" s="69">
        <f t="shared" si="7"/>
        <v>38.567</v>
      </c>
      <c r="BL14" s="70" t="str">
        <f t="shared" si="8"/>
        <v>CA</v>
      </c>
    </row>
    <row r="15" spans="1:64" ht="12.75" hidden="1">
      <c r="A15" s="4" t="s">
        <v>6</v>
      </c>
      <c r="B15" s="5" t="s">
        <v>55</v>
      </c>
      <c r="C15" s="4">
        <v>26</v>
      </c>
      <c r="D15" s="4">
        <v>104.873</v>
      </c>
      <c r="E15" s="4">
        <v>39.768</v>
      </c>
      <c r="F15" s="19">
        <v>3294394</v>
      </c>
      <c r="G15" s="19">
        <v>467610</v>
      </c>
      <c r="H15" s="20">
        <v>79000</v>
      </c>
      <c r="I15" s="21">
        <f t="shared" si="0"/>
        <v>1155</v>
      </c>
      <c r="J15" s="21">
        <f t="shared" si="0"/>
        <v>771</v>
      </c>
      <c r="K15" s="21">
        <f t="shared" si="0"/>
        <v>586</v>
      </c>
      <c r="L15" s="21">
        <f t="shared" si="0"/>
        <v>892</v>
      </c>
      <c r="M15" s="21">
        <f t="shared" si="0"/>
        <v>0</v>
      </c>
      <c r="N15" s="21">
        <f t="shared" si="0"/>
        <v>1680</v>
      </c>
      <c r="O15" s="21">
        <f t="shared" si="0"/>
        <v>1484</v>
      </c>
      <c r="P15" s="21">
        <f t="shared" si="0"/>
        <v>1560</v>
      </c>
      <c r="Q15" s="21">
        <f t="shared" si="0"/>
        <v>1325</v>
      </c>
      <c r="R15" s="21">
        <f t="shared" si="0"/>
        <v>1202</v>
      </c>
      <c r="S15" s="21">
        <f t="shared" si="1"/>
        <v>603</v>
      </c>
      <c r="T15" s="21">
        <f t="shared" si="1"/>
        <v>642</v>
      </c>
      <c r="U15" s="21">
        <f t="shared" si="1"/>
        <v>808</v>
      </c>
      <c r="V15" s="21">
        <f t="shared" si="1"/>
        <v>993</v>
      </c>
      <c r="W15" s="21">
        <f t="shared" si="1"/>
        <v>493</v>
      </c>
      <c r="X15" s="21">
        <f t="shared" si="1"/>
        <v>1078</v>
      </c>
      <c r="Y15" s="21">
        <f t="shared" si="1"/>
        <v>1007</v>
      </c>
      <c r="Z15" s="21">
        <f t="shared" si="1"/>
        <v>1761</v>
      </c>
      <c r="AA15" s="21">
        <f t="shared" si="1"/>
        <v>1510</v>
      </c>
      <c r="AB15" s="21">
        <f t="shared" si="1"/>
        <v>1816</v>
      </c>
      <c r="AC15" s="21">
        <f t="shared" si="2"/>
        <v>1072</v>
      </c>
      <c r="AD15" s="21">
        <f t="shared" si="2"/>
        <v>698</v>
      </c>
      <c r="AE15" s="21">
        <f t="shared" si="2"/>
        <v>684</v>
      </c>
      <c r="AF15" s="21">
        <f t="shared" si="2"/>
        <v>966</v>
      </c>
      <c r="AG15" s="21">
        <f t="shared" si="2"/>
        <v>593</v>
      </c>
      <c r="AH15" s="21">
        <f t="shared" si="2"/>
        <v>1452</v>
      </c>
      <c r="AI15" s="21">
        <f t="shared" si="2"/>
        <v>528</v>
      </c>
      <c r="AJ15" s="21">
        <f t="shared" si="2"/>
        <v>437</v>
      </c>
      <c r="AK15" s="21">
        <f t="shared" si="2"/>
        <v>1729</v>
      </c>
      <c r="AL15" s="21">
        <f t="shared" si="2"/>
        <v>1586</v>
      </c>
      <c r="AM15" s="21">
        <f t="shared" si="3"/>
        <v>289</v>
      </c>
      <c r="AN15" s="21">
        <f t="shared" si="3"/>
        <v>794</v>
      </c>
      <c r="AO15" s="21">
        <f t="shared" si="3"/>
        <v>1618</v>
      </c>
      <c r="AP15" s="21">
        <f t="shared" si="3"/>
        <v>1158</v>
      </c>
      <c r="AQ15" s="21">
        <f t="shared" si="3"/>
        <v>500</v>
      </c>
      <c r="AR15" s="21">
        <f t="shared" si="3"/>
        <v>990</v>
      </c>
      <c r="AS15" s="21">
        <f t="shared" si="3"/>
        <v>1475</v>
      </c>
      <c r="AT15" s="21">
        <f t="shared" si="3"/>
        <v>1745</v>
      </c>
      <c r="AU15" s="21">
        <f t="shared" si="3"/>
        <v>1378</v>
      </c>
      <c r="AV15" s="21">
        <f t="shared" si="3"/>
        <v>394</v>
      </c>
      <c r="AW15" s="21">
        <f t="shared" si="4"/>
        <v>1014</v>
      </c>
      <c r="AX15" s="21">
        <f t="shared" si="4"/>
        <v>767</v>
      </c>
      <c r="AY15" s="21">
        <f t="shared" si="4"/>
        <v>378</v>
      </c>
      <c r="AZ15" s="21">
        <f t="shared" si="4"/>
        <v>1481</v>
      </c>
      <c r="BA15" s="21">
        <f t="shared" si="4"/>
        <v>1676</v>
      </c>
      <c r="BB15" s="21">
        <f t="shared" si="4"/>
        <v>1031</v>
      </c>
      <c r="BC15" s="21">
        <f t="shared" si="4"/>
        <v>833</v>
      </c>
      <c r="BD15" s="21">
        <f t="shared" si="4"/>
        <v>1247</v>
      </c>
      <c r="BE15" s="21">
        <f t="shared" si="4"/>
        <v>95</v>
      </c>
      <c r="BF15" s="18" t="str">
        <f t="shared" si="5"/>
        <v>Denver , CO</v>
      </c>
      <c r="BI15" s="67">
        <f t="shared" si="9"/>
        <v>5</v>
      </c>
      <c r="BJ15" s="68">
        <f t="shared" si="6"/>
        <v>-104.873</v>
      </c>
      <c r="BK15" s="69">
        <f t="shared" si="7"/>
        <v>39.768</v>
      </c>
      <c r="BL15" s="70" t="str">
        <f t="shared" si="8"/>
        <v>CO</v>
      </c>
    </row>
    <row r="16" spans="1:64" ht="12.75" hidden="1">
      <c r="A16" s="4" t="s">
        <v>7</v>
      </c>
      <c r="B16" s="5" t="s">
        <v>56</v>
      </c>
      <c r="C16" s="4">
        <v>27</v>
      </c>
      <c r="D16" s="4">
        <v>72.684</v>
      </c>
      <c r="E16" s="4">
        <v>41.766</v>
      </c>
      <c r="F16" s="19">
        <v>3287116</v>
      </c>
      <c r="G16" s="19">
        <v>139739</v>
      </c>
      <c r="H16" s="20">
        <v>133800</v>
      </c>
      <c r="I16" s="21">
        <f t="shared" si="0"/>
        <v>990</v>
      </c>
      <c r="J16" s="21">
        <f t="shared" si="0"/>
        <v>1170</v>
      </c>
      <c r="K16" s="21">
        <f t="shared" si="0"/>
        <v>2208</v>
      </c>
      <c r="L16" s="21">
        <f t="shared" si="0"/>
        <v>2551</v>
      </c>
      <c r="M16" s="21">
        <f t="shared" si="0"/>
        <v>1680</v>
      </c>
      <c r="N16" s="21">
        <f t="shared" si="0"/>
        <v>0</v>
      </c>
      <c r="O16" s="21">
        <f t="shared" si="0"/>
        <v>302</v>
      </c>
      <c r="P16" s="21">
        <f t="shared" si="0"/>
        <v>234</v>
      </c>
      <c r="Q16" s="21">
        <f t="shared" si="0"/>
        <v>1013</v>
      </c>
      <c r="R16" s="21">
        <f t="shared" si="0"/>
        <v>845</v>
      </c>
      <c r="S16" s="21">
        <f t="shared" si="1"/>
        <v>1078</v>
      </c>
      <c r="T16" s="21">
        <f t="shared" si="1"/>
        <v>2190</v>
      </c>
      <c r="U16" s="21">
        <f t="shared" si="1"/>
        <v>897</v>
      </c>
      <c r="V16" s="21">
        <f t="shared" si="1"/>
        <v>717</v>
      </c>
      <c r="W16" s="21">
        <f t="shared" si="1"/>
        <v>1221</v>
      </c>
      <c r="X16" s="21">
        <f t="shared" si="1"/>
        <v>690</v>
      </c>
      <c r="Y16" s="21">
        <f t="shared" si="1"/>
        <v>1288</v>
      </c>
      <c r="Z16" s="21">
        <f t="shared" si="1"/>
        <v>94</v>
      </c>
      <c r="AA16" s="21">
        <f t="shared" si="1"/>
        <v>279</v>
      </c>
      <c r="AB16" s="21">
        <f t="shared" si="1"/>
        <v>232</v>
      </c>
      <c r="AC16" s="21">
        <f t="shared" si="2"/>
        <v>610</v>
      </c>
      <c r="AD16" s="21">
        <f t="shared" si="2"/>
        <v>1046</v>
      </c>
      <c r="AE16" s="21">
        <f t="shared" si="2"/>
        <v>1051</v>
      </c>
      <c r="AF16" s="21">
        <f t="shared" si="2"/>
        <v>1163</v>
      </c>
      <c r="AG16" s="21">
        <f t="shared" si="2"/>
        <v>1957</v>
      </c>
      <c r="AH16" s="21">
        <f t="shared" si="2"/>
        <v>521</v>
      </c>
      <c r="AI16" s="21">
        <f t="shared" si="2"/>
        <v>1424</v>
      </c>
      <c r="AJ16" s="21">
        <f t="shared" si="2"/>
        <v>1244</v>
      </c>
      <c r="AK16" s="21">
        <f t="shared" si="2"/>
        <v>116</v>
      </c>
      <c r="AL16" s="21">
        <f t="shared" si="2"/>
        <v>152</v>
      </c>
      <c r="AM16" s="21">
        <f t="shared" si="3"/>
        <v>1830</v>
      </c>
      <c r="AN16" s="21">
        <f t="shared" si="3"/>
        <v>2450</v>
      </c>
      <c r="AO16" s="21">
        <f t="shared" si="3"/>
        <v>84</v>
      </c>
      <c r="AP16" s="21">
        <f t="shared" si="3"/>
        <v>552</v>
      </c>
      <c r="AQ16" s="21">
        <f t="shared" si="3"/>
        <v>1404</v>
      </c>
      <c r="AR16" s="21">
        <f t="shared" si="3"/>
        <v>2498</v>
      </c>
      <c r="AS16" s="21">
        <f t="shared" si="3"/>
        <v>242</v>
      </c>
      <c r="AT16" s="21">
        <f t="shared" si="3"/>
        <v>65</v>
      </c>
      <c r="AU16" s="21">
        <f t="shared" si="3"/>
        <v>696</v>
      </c>
      <c r="AV16" s="21">
        <f t="shared" si="3"/>
        <v>1400</v>
      </c>
      <c r="AW16" s="21">
        <f t="shared" si="4"/>
        <v>849</v>
      </c>
      <c r="AX16" s="21">
        <f t="shared" si="4"/>
        <v>1600</v>
      </c>
      <c r="AY16" s="21">
        <f t="shared" si="4"/>
        <v>2021</v>
      </c>
      <c r="AZ16" s="21">
        <f t="shared" si="4"/>
        <v>388</v>
      </c>
      <c r="BA16" s="21">
        <f t="shared" si="4"/>
        <v>173</v>
      </c>
      <c r="BB16" s="21">
        <f t="shared" si="4"/>
        <v>2462</v>
      </c>
      <c r="BC16" s="21">
        <f t="shared" si="4"/>
        <v>855</v>
      </c>
      <c r="BD16" s="21">
        <f t="shared" si="4"/>
        <v>528</v>
      </c>
      <c r="BE16" s="21">
        <f t="shared" si="4"/>
        <v>1654</v>
      </c>
      <c r="BF16" s="18" t="str">
        <f t="shared" si="5"/>
        <v>Hartford , CT</v>
      </c>
      <c r="BI16" s="67">
        <f t="shared" si="9"/>
        <v>6</v>
      </c>
      <c r="BJ16" s="68">
        <f t="shared" si="6"/>
        <v>-72.684</v>
      </c>
      <c r="BK16" s="69">
        <f t="shared" si="7"/>
        <v>41.766</v>
      </c>
      <c r="BL16" s="70" t="str">
        <f t="shared" si="8"/>
        <v>CT</v>
      </c>
    </row>
    <row r="17" spans="1:64" ht="12.75" hidden="1">
      <c r="A17" s="4" t="s">
        <v>8</v>
      </c>
      <c r="B17" s="5" t="s">
        <v>57</v>
      </c>
      <c r="C17" s="4">
        <v>47</v>
      </c>
      <c r="D17" s="4">
        <v>77.016</v>
      </c>
      <c r="E17" s="4">
        <v>38.905</v>
      </c>
      <c r="F17" s="19">
        <v>606900</v>
      </c>
      <c r="G17" s="19">
        <v>606900</v>
      </c>
      <c r="H17" s="20">
        <v>123900</v>
      </c>
      <c r="I17" s="21">
        <f t="shared" si="0"/>
        <v>689</v>
      </c>
      <c r="J17" s="21">
        <f t="shared" si="0"/>
        <v>895</v>
      </c>
      <c r="K17" s="21">
        <f t="shared" si="0"/>
        <v>1976</v>
      </c>
      <c r="L17" s="21">
        <f t="shared" si="0"/>
        <v>2372</v>
      </c>
      <c r="M17" s="21">
        <f t="shared" si="0"/>
        <v>1484</v>
      </c>
      <c r="N17" s="21">
        <f t="shared" si="0"/>
        <v>302</v>
      </c>
      <c r="O17" s="21">
        <f t="shared" si="0"/>
        <v>0</v>
      </c>
      <c r="P17" s="21">
        <f t="shared" si="0"/>
        <v>82</v>
      </c>
      <c r="Q17" s="21">
        <f t="shared" si="0"/>
        <v>714</v>
      </c>
      <c r="R17" s="21">
        <f t="shared" si="0"/>
        <v>544</v>
      </c>
      <c r="S17" s="21">
        <f t="shared" si="1"/>
        <v>893</v>
      </c>
      <c r="T17" s="21">
        <f t="shared" si="1"/>
        <v>2043</v>
      </c>
      <c r="U17" s="21">
        <f t="shared" si="1"/>
        <v>677</v>
      </c>
      <c r="V17" s="21">
        <f t="shared" si="1"/>
        <v>491</v>
      </c>
      <c r="W17" s="21">
        <f t="shared" si="1"/>
        <v>1002</v>
      </c>
      <c r="X17" s="21">
        <f t="shared" si="1"/>
        <v>427</v>
      </c>
      <c r="Y17" s="21">
        <f t="shared" si="1"/>
        <v>990</v>
      </c>
      <c r="Z17" s="21">
        <f t="shared" si="1"/>
        <v>394</v>
      </c>
      <c r="AA17" s="21">
        <f t="shared" si="1"/>
        <v>28</v>
      </c>
      <c r="AB17" s="21">
        <f t="shared" si="1"/>
        <v>531</v>
      </c>
      <c r="AC17" s="21">
        <f t="shared" si="2"/>
        <v>474</v>
      </c>
      <c r="AD17" s="21">
        <f t="shared" si="2"/>
        <v>924</v>
      </c>
      <c r="AE17" s="21">
        <f t="shared" si="2"/>
        <v>817</v>
      </c>
      <c r="AF17" s="21">
        <f t="shared" si="2"/>
        <v>868</v>
      </c>
      <c r="AG17" s="21">
        <f t="shared" si="2"/>
        <v>1837</v>
      </c>
      <c r="AH17" s="21">
        <f t="shared" si="2"/>
        <v>231</v>
      </c>
      <c r="AI17" s="21">
        <f t="shared" si="2"/>
        <v>1314</v>
      </c>
      <c r="AJ17" s="21">
        <f t="shared" si="2"/>
        <v>1049</v>
      </c>
      <c r="AK17" s="21">
        <f t="shared" si="2"/>
        <v>412</v>
      </c>
      <c r="AL17" s="21">
        <f t="shared" si="2"/>
        <v>151</v>
      </c>
      <c r="AM17" s="21">
        <f t="shared" si="3"/>
        <v>1599</v>
      </c>
      <c r="AN17" s="21">
        <f t="shared" si="3"/>
        <v>2272</v>
      </c>
      <c r="AO17" s="21">
        <f t="shared" si="3"/>
        <v>310</v>
      </c>
      <c r="AP17" s="21">
        <f t="shared" si="3"/>
        <v>327</v>
      </c>
      <c r="AQ17" s="21">
        <f t="shared" si="3"/>
        <v>1150</v>
      </c>
      <c r="AR17" s="21">
        <f t="shared" si="3"/>
        <v>2369</v>
      </c>
      <c r="AS17" s="21">
        <f t="shared" si="3"/>
        <v>95</v>
      </c>
      <c r="AT17" s="21">
        <f t="shared" si="3"/>
        <v>357</v>
      </c>
      <c r="AU17" s="21">
        <f t="shared" si="3"/>
        <v>399</v>
      </c>
      <c r="AV17" s="21">
        <f t="shared" si="3"/>
        <v>1256</v>
      </c>
      <c r="AW17" s="21">
        <f t="shared" si="4"/>
        <v>567</v>
      </c>
      <c r="AX17" s="21">
        <f t="shared" si="4"/>
        <v>1316</v>
      </c>
      <c r="AY17" s="21">
        <f t="shared" si="4"/>
        <v>1845</v>
      </c>
      <c r="AZ17" s="21">
        <f t="shared" si="4"/>
        <v>98</v>
      </c>
      <c r="BA17" s="21">
        <f t="shared" si="4"/>
        <v>436</v>
      </c>
      <c r="BB17" s="21">
        <f t="shared" si="4"/>
        <v>2351</v>
      </c>
      <c r="BC17" s="21">
        <f t="shared" si="4"/>
        <v>706</v>
      </c>
      <c r="BD17" s="21">
        <f t="shared" si="4"/>
        <v>252</v>
      </c>
      <c r="BE17" s="21">
        <f t="shared" si="4"/>
        <v>1472</v>
      </c>
      <c r="BF17" s="18" t="str">
        <f t="shared" si="5"/>
        <v>Washington , DC</v>
      </c>
      <c r="BI17" s="67">
        <f t="shared" si="9"/>
        <v>7</v>
      </c>
      <c r="BJ17" s="68">
        <f t="shared" si="6"/>
        <v>-77.016</v>
      </c>
      <c r="BK17" s="69">
        <f t="shared" si="7"/>
        <v>38.905</v>
      </c>
      <c r="BL17" s="70" t="str">
        <f t="shared" si="8"/>
        <v>DC</v>
      </c>
    </row>
    <row r="18" spans="1:64" ht="12.75" hidden="1">
      <c r="A18" s="4" t="s">
        <v>9</v>
      </c>
      <c r="B18" s="5" t="s">
        <v>58</v>
      </c>
      <c r="C18" s="4">
        <v>45</v>
      </c>
      <c r="D18" s="4">
        <v>75.517</v>
      </c>
      <c r="E18" s="4">
        <v>39.159</v>
      </c>
      <c r="F18" s="19">
        <v>666168</v>
      </c>
      <c r="G18" s="19">
        <v>27630</v>
      </c>
      <c r="H18" s="20">
        <v>88700</v>
      </c>
      <c r="I18" s="21">
        <f t="shared" si="0"/>
        <v>764</v>
      </c>
      <c r="J18" s="21">
        <f t="shared" si="0"/>
        <v>977</v>
      </c>
      <c r="K18" s="21">
        <f t="shared" si="0"/>
        <v>2057</v>
      </c>
      <c r="L18" s="21">
        <f t="shared" si="0"/>
        <v>2446</v>
      </c>
      <c r="M18" s="21">
        <f t="shared" si="0"/>
        <v>1560</v>
      </c>
      <c r="N18" s="21">
        <f t="shared" si="0"/>
        <v>234</v>
      </c>
      <c r="O18" s="21">
        <f t="shared" si="0"/>
        <v>82</v>
      </c>
      <c r="P18" s="21">
        <f t="shared" si="0"/>
        <v>0</v>
      </c>
      <c r="Q18" s="21">
        <f t="shared" si="0"/>
        <v>779</v>
      </c>
      <c r="R18" s="21">
        <f t="shared" si="0"/>
        <v>619</v>
      </c>
      <c r="S18" s="21">
        <f t="shared" si="1"/>
        <v>966</v>
      </c>
      <c r="T18" s="21">
        <f t="shared" si="1"/>
        <v>2111</v>
      </c>
      <c r="U18" s="21">
        <f t="shared" si="1"/>
        <v>754</v>
      </c>
      <c r="V18" s="21">
        <f t="shared" si="1"/>
        <v>568</v>
      </c>
      <c r="W18" s="21">
        <f t="shared" si="1"/>
        <v>1080</v>
      </c>
      <c r="X18" s="21">
        <f t="shared" si="1"/>
        <v>508</v>
      </c>
      <c r="Y18" s="21">
        <f t="shared" si="1"/>
        <v>1068</v>
      </c>
      <c r="Z18" s="21">
        <f t="shared" si="1"/>
        <v>322</v>
      </c>
      <c r="AA18" s="21">
        <f t="shared" si="1"/>
        <v>54</v>
      </c>
      <c r="AB18" s="21">
        <f t="shared" si="1"/>
        <v>465</v>
      </c>
      <c r="AC18" s="21">
        <f t="shared" si="2"/>
        <v>531</v>
      </c>
      <c r="AD18" s="21">
        <f t="shared" si="2"/>
        <v>984</v>
      </c>
      <c r="AE18" s="21">
        <f t="shared" si="2"/>
        <v>897</v>
      </c>
      <c r="AF18" s="21">
        <f t="shared" si="2"/>
        <v>948</v>
      </c>
      <c r="AG18" s="21">
        <f t="shared" si="2"/>
        <v>1900</v>
      </c>
      <c r="AH18" s="21">
        <f t="shared" si="2"/>
        <v>288</v>
      </c>
      <c r="AI18" s="21">
        <f t="shared" si="2"/>
        <v>1374</v>
      </c>
      <c r="AJ18" s="21">
        <f t="shared" si="2"/>
        <v>1124</v>
      </c>
      <c r="AK18" s="21">
        <f t="shared" si="2"/>
        <v>349</v>
      </c>
      <c r="AL18" s="21">
        <f t="shared" si="2"/>
        <v>84</v>
      </c>
      <c r="AM18" s="21">
        <f t="shared" si="3"/>
        <v>1680</v>
      </c>
      <c r="AN18" s="21">
        <f t="shared" si="3"/>
        <v>2345</v>
      </c>
      <c r="AO18" s="21">
        <f t="shared" si="3"/>
        <v>258</v>
      </c>
      <c r="AP18" s="21">
        <f t="shared" si="3"/>
        <v>402</v>
      </c>
      <c r="AQ18" s="21">
        <f t="shared" si="3"/>
        <v>1232</v>
      </c>
      <c r="AR18" s="21">
        <f t="shared" si="3"/>
        <v>2435</v>
      </c>
      <c r="AS18" s="21">
        <f t="shared" si="3"/>
        <v>106</v>
      </c>
      <c r="AT18" s="21">
        <f t="shared" si="3"/>
        <v>283</v>
      </c>
      <c r="AU18" s="21">
        <f t="shared" si="3"/>
        <v>462</v>
      </c>
      <c r="AV18" s="21">
        <f t="shared" si="3"/>
        <v>1322</v>
      </c>
      <c r="AW18" s="21">
        <f t="shared" si="4"/>
        <v>649</v>
      </c>
      <c r="AX18" s="21">
        <f t="shared" si="4"/>
        <v>1398</v>
      </c>
      <c r="AY18" s="21">
        <f t="shared" si="4"/>
        <v>1918</v>
      </c>
      <c r="AZ18" s="21">
        <f t="shared" si="4"/>
        <v>155</v>
      </c>
      <c r="BA18" s="21">
        <f t="shared" si="4"/>
        <v>384</v>
      </c>
      <c r="BB18" s="21">
        <f t="shared" si="4"/>
        <v>2413</v>
      </c>
      <c r="BC18" s="21">
        <f t="shared" si="4"/>
        <v>770</v>
      </c>
      <c r="BD18" s="21">
        <f t="shared" si="4"/>
        <v>334</v>
      </c>
      <c r="BE18" s="21">
        <f t="shared" si="4"/>
        <v>1545</v>
      </c>
      <c r="BF18" s="18" t="str">
        <f t="shared" si="5"/>
        <v>Dover , DE</v>
      </c>
      <c r="BI18" s="67">
        <f t="shared" si="9"/>
        <v>8</v>
      </c>
      <c r="BJ18" s="68">
        <f t="shared" si="6"/>
        <v>-75.517</v>
      </c>
      <c r="BK18" s="69">
        <f t="shared" si="7"/>
        <v>39.159</v>
      </c>
      <c r="BL18" s="70" t="str">
        <f t="shared" si="8"/>
        <v>DE</v>
      </c>
    </row>
    <row r="19" spans="1:64" ht="12.75" hidden="1">
      <c r="A19" s="4" t="s">
        <v>10</v>
      </c>
      <c r="B19" s="5" t="s">
        <v>59</v>
      </c>
      <c r="C19" s="4">
        <v>4</v>
      </c>
      <c r="D19" s="4">
        <v>84.281</v>
      </c>
      <c r="E19" s="4">
        <v>30.457</v>
      </c>
      <c r="F19" s="19">
        <v>12937926</v>
      </c>
      <c r="G19" s="19">
        <v>124773</v>
      </c>
      <c r="H19" s="20">
        <v>72400</v>
      </c>
      <c r="I19" s="21">
        <f t="shared" si="0"/>
        <v>176</v>
      </c>
      <c r="J19" s="21">
        <f t="shared" si="0"/>
        <v>554</v>
      </c>
      <c r="K19" s="21">
        <f t="shared" si="0"/>
        <v>1637</v>
      </c>
      <c r="L19" s="21">
        <f t="shared" si="0"/>
        <v>2174</v>
      </c>
      <c r="M19" s="21">
        <f t="shared" si="0"/>
        <v>1325</v>
      </c>
      <c r="N19" s="21">
        <f t="shared" si="0"/>
        <v>1013</v>
      </c>
      <c r="O19" s="21">
        <f t="shared" si="0"/>
        <v>714</v>
      </c>
      <c r="P19" s="21">
        <f t="shared" si="0"/>
        <v>779</v>
      </c>
      <c r="Q19" s="21">
        <f t="shared" si="0"/>
        <v>0</v>
      </c>
      <c r="R19" s="21">
        <f t="shared" si="0"/>
        <v>229</v>
      </c>
      <c r="S19" s="21">
        <f t="shared" si="1"/>
        <v>927</v>
      </c>
      <c r="T19" s="21">
        <f t="shared" si="1"/>
        <v>1966</v>
      </c>
      <c r="U19" s="21">
        <f t="shared" si="1"/>
        <v>712</v>
      </c>
      <c r="V19" s="21">
        <f t="shared" si="1"/>
        <v>652</v>
      </c>
      <c r="W19" s="21">
        <f t="shared" si="1"/>
        <v>877</v>
      </c>
      <c r="X19" s="21">
        <f t="shared" si="1"/>
        <v>535</v>
      </c>
      <c r="Y19" s="21">
        <f t="shared" si="1"/>
        <v>408</v>
      </c>
      <c r="Z19" s="21">
        <f t="shared" si="1"/>
        <v>1101</v>
      </c>
      <c r="AA19" s="21">
        <f t="shared" si="1"/>
        <v>735</v>
      </c>
      <c r="AB19" s="21">
        <f t="shared" si="1"/>
        <v>1244</v>
      </c>
      <c r="AC19" s="21">
        <f t="shared" si="2"/>
        <v>847</v>
      </c>
      <c r="AD19" s="21">
        <f t="shared" si="2"/>
        <v>1110</v>
      </c>
      <c r="AE19" s="21">
        <f t="shared" si="2"/>
        <v>719</v>
      </c>
      <c r="AF19" s="21">
        <f t="shared" si="2"/>
        <v>373</v>
      </c>
      <c r="AG19" s="21">
        <f t="shared" si="2"/>
        <v>1852</v>
      </c>
      <c r="AH19" s="21">
        <f t="shared" si="2"/>
        <v>493</v>
      </c>
      <c r="AI19" s="21">
        <f t="shared" si="2"/>
        <v>1432</v>
      </c>
      <c r="AJ19" s="21">
        <f t="shared" si="2"/>
        <v>997</v>
      </c>
      <c r="AK19" s="21">
        <f t="shared" si="2"/>
        <v>1126</v>
      </c>
      <c r="AL19" s="21">
        <f t="shared" si="2"/>
        <v>861</v>
      </c>
      <c r="AM19" s="21">
        <f t="shared" si="3"/>
        <v>1303</v>
      </c>
      <c r="AN19" s="21">
        <f t="shared" si="3"/>
        <v>2085</v>
      </c>
      <c r="AO19" s="21">
        <f t="shared" si="3"/>
        <v>1023</v>
      </c>
      <c r="AP19" s="21">
        <f t="shared" si="3"/>
        <v>663</v>
      </c>
      <c r="AQ19" s="21">
        <f t="shared" si="3"/>
        <v>841</v>
      </c>
      <c r="AR19" s="21">
        <f t="shared" si="3"/>
        <v>2314</v>
      </c>
      <c r="AS19" s="21">
        <f t="shared" si="3"/>
        <v>796</v>
      </c>
      <c r="AT19" s="21">
        <f t="shared" si="3"/>
        <v>1061</v>
      </c>
      <c r="AU19" s="21">
        <f t="shared" si="3"/>
        <v>317</v>
      </c>
      <c r="AV19" s="21">
        <f t="shared" si="3"/>
        <v>1299</v>
      </c>
      <c r="AW19" s="21">
        <f t="shared" si="4"/>
        <v>420</v>
      </c>
      <c r="AX19" s="21">
        <f t="shared" si="4"/>
        <v>803</v>
      </c>
      <c r="AY19" s="21">
        <f t="shared" si="4"/>
        <v>1699</v>
      </c>
      <c r="AZ19" s="21">
        <f t="shared" si="4"/>
        <v>625</v>
      </c>
      <c r="BA19" s="21">
        <f t="shared" si="4"/>
        <v>1148</v>
      </c>
      <c r="BB19" s="21">
        <f t="shared" si="4"/>
        <v>2343</v>
      </c>
      <c r="BC19" s="21">
        <f t="shared" si="4"/>
        <v>916</v>
      </c>
      <c r="BD19" s="21">
        <f t="shared" si="4"/>
        <v>566</v>
      </c>
      <c r="BE19" s="21">
        <f t="shared" si="4"/>
        <v>1361</v>
      </c>
      <c r="BF19" s="18" t="str">
        <f t="shared" si="5"/>
        <v>Tallahassee , FL</v>
      </c>
      <c r="BI19" s="67">
        <f t="shared" si="9"/>
        <v>9</v>
      </c>
      <c r="BJ19" s="68">
        <f t="shared" si="6"/>
        <v>-84.281</v>
      </c>
      <c r="BK19" s="69">
        <f t="shared" si="7"/>
        <v>30.457</v>
      </c>
      <c r="BL19" s="70" t="str">
        <f t="shared" si="8"/>
        <v>FL</v>
      </c>
    </row>
    <row r="20" spans="1:64" ht="12.75" hidden="1">
      <c r="A20" s="4" t="s">
        <v>11</v>
      </c>
      <c r="B20" s="5" t="s">
        <v>60</v>
      </c>
      <c r="C20" s="4">
        <v>11</v>
      </c>
      <c r="D20" s="4">
        <v>84.423</v>
      </c>
      <c r="E20" s="4">
        <v>33.763</v>
      </c>
      <c r="F20" s="19">
        <v>6478216</v>
      </c>
      <c r="G20" s="19">
        <v>394017</v>
      </c>
      <c r="H20" s="20">
        <v>71200</v>
      </c>
      <c r="I20" s="21">
        <f t="shared" si="0"/>
        <v>145</v>
      </c>
      <c r="J20" s="21">
        <f t="shared" si="0"/>
        <v>458</v>
      </c>
      <c r="K20" s="21">
        <f t="shared" si="0"/>
        <v>1586</v>
      </c>
      <c r="L20" s="21">
        <f t="shared" si="0"/>
        <v>2079</v>
      </c>
      <c r="M20" s="21">
        <f t="shared" si="0"/>
        <v>1202</v>
      </c>
      <c r="N20" s="21">
        <f t="shared" si="0"/>
        <v>845</v>
      </c>
      <c r="O20" s="21">
        <f t="shared" si="0"/>
        <v>544</v>
      </c>
      <c r="P20" s="21">
        <f t="shared" si="0"/>
        <v>619</v>
      </c>
      <c r="Q20" s="21">
        <f t="shared" si="0"/>
        <v>229</v>
      </c>
      <c r="R20" s="21">
        <f t="shared" si="0"/>
        <v>0</v>
      </c>
      <c r="S20" s="21">
        <f t="shared" si="1"/>
        <v>737</v>
      </c>
      <c r="T20" s="21">
        <f t="shared" si="1"/>
        <v>1831</v>
      </c>
      <c r="U20" s="21">
        <f t="shared" si="1"/>
        <v>506</v>
      </c>
      <c r="V20" s="21">
        <f t="shared" si="1"/>
        <v>426</v>
      </c>
      <c r="W20" s="21">
        <f t="shared" si="1"/>
        <v>724</v>
      </c>
      <c r="X20" s="21">
        <f t="shared" si="1"/>
        <v>307</v>
      </c>
      <c r="Y20" s="21">
        <f t="shared" si="1"/>
        <v>454</v>
      </c>
      <c r="Z20" s="21">
        <f t="shared" si="1"/>
        <v>938</v>
      </c>
      <c r="AA20" s="21">
        <f t="shared" si="1"/>
        <v>569</v>
      </c>
      <c r="AB20" s="21">
        <f t="shared" si="1"/>
        <v>1072</v>
      </c>
      <c r="AC20" s="21">
        <f t="shared" si="2"/>
        <v>618</v>
      </c>
      <c r="AD20" s="21">
        <f t="shared" si="2"/>
        <v>900</v>
      </c>
      <c r="AE20" s="21">
        <f t="shared" si="2"/>
        <v>546</v>
      </c>
      <c r="AF20" s="21">
        <f t="shared" si="2"/>
        <v>350</v>
      </c>
      <c r="AG20" s="21">
        <f t="shared" si="2"/>
        <v>1692</v>
      </c>
      <c r="AH20" s="21">
        <f t="shared" si="2"/>
        <v>357</v>
      </c>
      <c r="AI20" s="21">
        <f t="shared" si="2"/>
        <v>1242</v>
      </c>
      <c r="AJ20" s="21">
        <f t="shared" si="2"/>
        <v>831</v>
      </c>
      <c r="AK20" s="21">
        <f t="shared" si="2"/>
        <v>953</v>
      </c>
      <c r="AL20" s="21">
        <f t="shared" si="2"/>
        <v>695</v>
      </c>
      <c r="AM20" s="21">
        <f t="shared" si="3"/>
        <v>1227</v>
      </c>
      <c r="AN20" s="21">
        <f t="shared" si="3"/>
        <v>1985</v>
      </c>
      <c r="AO20" s="21">
        <f t="shared" si="3"/>
        <v>842</v>
      </c>
      <c r="AP20" s="21">
        <f t="shared" si="3"/>
        <v>437</v>
      </c>
      <c r="AQ20" s="21">
        <f t="shared" si="3"/>
        <v>753</v>
      </c>
      <c r="AR20" s="21">
        <f t="shared" si="3"/>
        <v>2178</v>
      </c>
      <c r="AS20" s="21">
        <f t="shared" si="3"/>
        <v>612</v>
      </c>
      <c r="AT20" s="21">
        <f t="shared" si="3"/>
        <v>901</v>
      </c>
      <c r="AU20" s="21">
        <f t="shared" si="3"/>
        <v>204</v>
      </c>
      <c r="AV20" s="21">
        <f t="shared" si="3"/>
        <v>1121</v>
      </c>
      <c r="AW20" s="21">
        <f t="shared" si="4"/>
        <v>214</v>
      </c>
      <c r="AX20" s="21">
        <f t="shared" si="4"/>
        <v>816</v>
      </c>
      <c r="AY20" s="21">
        <f t="shared" si="4"/>
        <v>1581</v>
      </c>
      <c r="AZ20" s="21">
        <f t="shared" si="4"/>
        <v>469</v>
      </c>
      <c r="BA20" s="21">
        <f t="shared" si="4"/>
        <v>963</v>
      </c>
      <c r="BB20" s="21">
        <f t="shared" si="4"/>
        <v>2194</v>
      </c>
      <c r="BC20" s="21">
        <f t="shared" si="4"/>
        <v>697</v>
      </c>
      <c r="BD20" s="21">
        <f t="shared" si="4"/>
        <v>353</v>
      </c>
      <c r="BE20" s="21">
        <f t="shared" si="4"/>
        <v>1224</v>
      </c>
      <c r="BF20" s="18" t="str">
        <f t="shared" si="5"/>
        <v>Atlanta , GA</v>
      </c>
      <c r="BI20" s="67">
        <f t="shared" si="9"/>
        <v>10</v>
      </c>
      <c r="BJ20" s="68">
        <f t="shared" si="6"/>
        <v>-84.423</v>
      </c>
      <c r="BK20" s="69">
        <f t="shared" si="7"/>
        <v>33.763</v>
      </c>
      <c r="BL20" s="70" t="str">
        <f t="shared" si="8"/>
        <v>GA</v>
      </c>
    </row>
    <row r="21" spans="1:64" ht="12.75" hidden="1">
      <c r="A21" s="4" t="s">
        <v>12</v>
      </c>
      <c r="B21" s="5" t="s">
        <v>61</v>
      </c>
      <c r="C21" s="4">
        <v>30</v>
      </c>
      <c r="D21" s="4">
        <v>93.617</v>
      </c>
      <c r="E21" s="4">
        <v>41.577</v>
      </c>
      <c r="F21" s="19">
        <v>2776755</v>
      </c>
      <c r="G21" s="19">
        <v>193187</v>
      </c>
      <c r="H21" s="20">
        <v>49500</v>
      </c>
      <c r="I21" s="21">
        <f aca="true" t="shared" si="10" ref="I21:R30">IF(I$8=$C21,0,ROUND(RADIUS*(ACOS(COS(CONST*$E21)*COS(CONST*I$10)*COS(CONST*($D21-I$9))+SIN(CONST*$E21)*SIN(CONST*I$10))),0))</f>
        <v>754</v>
      </c>
      <c r="J21" s="21">
        <f t="shared" si="10"/>
        <v>479</v>
      </c>
      <c r="K21" s="21">
        <f t="shared" si="10"/>
        <v>1150</v>
      </c>
      <c r="L21" s="21">
        <f t="shared" si="10"/>
        <v>1481</v>
      </c>
      <c r="M21" s="21">
        <f t="shared" si="10"/>
        <v>603</v>
      </c>
      <c r="N21" s="21">
        <f t="shared" si="10"/>
        <v>1078</v>
      </c>
      <c r="O21" s="21">
        <f t="shared" si="10"/>
        <v>893</v>
      </c>
      <c r="P21" s="21">
        <f t="shared" si="10"/>
        <v>966</v>
      </c>
      <c r="Q21" s="21">
        <f t="shared" si="10"/>
        <v>927</v>
      </c>
      <c r="R21" s="21">
        <f t="shared" si="10"/>
        <v>737</v>
      </c>
      <c r="S21" s="21">
        <f aca="true" t="shared" si="11" ref="S21:AB30">IF(S$8=$C21,0,ROUND(RADIUS*(ACOS(COS(CONST*$E21)*COS(CONST*S$10)*COS(CONST*($D21-S$9))+SIN(CONST*$E21)*SIN(CONST*S$10))),0))</f>
        <v>0</v>
      </c>
      <c r="T21" s="21">
        <f t="shared" si="11"/>
        <v>1155</v>
      </c>
      <c r="U21" s="21">
        <f t="shared" si="11"/>
        <v>242</v>
      </c>
      <c r="V21" s="21">
        <f t="shared" si="11"/>
        <v>411</v>
      </c>
      <c r="W21" s="21">
        <f t="shared" si="11"/>
        <v>207</v>
      </c>
      <c r="X21" s="21">
        <f t="shared" si="11"/>
        <v>519</v>
      </c>
      <c r="Y21" s="21">
        <f t="shared" si="11"/>
        <v>781</v>
      </c>
      <c r="Z21" s="21">
        <f t="shared" si="11"/>
        <v>1159</v>
      </c>
      <c r="AA21" s="21">
        <f t="shared" si="11"/>
        <v>918</v>
      </c>
      <c r="AB21" s="21">
        <f t="shared" si="11"/>
        <v>1218</v>
      </c>
      <c r="AC21" s="21">
        <f aca="true" t="shared" si="12" ref="AC21:AL30">IF(AC$8=$C21,0,ROUND(RADIUS*(ACOS(COS(CONST*$E21)*COS(CONST*AC$10)*COS(CONST*($D21-AC$9))+SIN(CONST*$E21)*SIN(CONST*AC$10))),0))</f>
        <v>471</v>
      </c>
      <c r="AD21" s="21">
        <f t="shared" si="12"/>
        <v>234</v>
      </c>
      <c r="AE21" s="21">
        <f t="shared" si="12"/>
        <v>221</v>
      </c>
      <c r="AF21" s="21">
        <f t="shared" si="12"/>
        <v>667</v>
      </c>
      <c r="AG21" s="21">
        <f t="shared" si="12"/>
        <v>974</v>
      </c>
      <c r="AH21" s="21">
        <f t="shared" si="12"/>
        <v>898</v>
      </c>
      <c r="AI21" s="21">
        <f t="shared" si="12"/>
        <v>506</v>
      </c>
      <c r="AJ21" s="21">
        <f t="shared" si="12"/>
        <v>168</v>
      </c>
      <c r="AK21" s="21">
        <f t="shared" si="12"/>
        <v>1128</v>
      </c>
      <c r="AL21" s="21">
        <f t="shared" si="12"/>
        <v>987</v>
      </c>
      <c r="AM21" s="21">
        <f aca="true" t="shared" si="13" ref="AM21:AV30">IF(AM$8=$C21,0,ROUND(RADIUS*(ACOS(COS(CONST*$E21)*COS(CONST*AM$10)*COS(CONST*($D21-AM$9))+SIN(CONST*$E21)*SIN(CONST*AM$10))),0))</f>
        <v>780</v>
      </c>
      <c r="AN21" s="21">
        <f t="shared" si="13"/>
        <v>1380</v>
      </c>
      <c r="AO21" s="21">
        <f t="shared" si="13"/>
        <v>1016</v>
      </c>
      <c r="AP21" s="21">
        <f t="shared" si="13"/>
        <v>566</v>
      </c>
      <c r="AQ21" s="21">
        <f t="shared" si="13"/>
        <v>472</v>
      </c>
      <c r="AR21" s="21">
        <f t="shared" si="13"/>
        <v>1489</v>
      </c>
      <c r="AS21" s="21">
        <f t="shared" si="13"/>
        <v>877</v>
      </c>
      <c r="AT21" s="21">
        <f t="shared" si="13"/>
        <v>1142</v>
      </c>
      <c r="AU21" s="21">
        <f t="shared" si="13"/>
        <v>867</v>
      </c>
      <c r="AV21" s="21">
        <f t="shared" si="13"/>
        <v>390</v>
      </c>
      <c r="AW21" s="21">
        <f aca="true" t="shared" si="14" ref="AW21:BE30">IF(AW$8=$C21,0,ROUND(RADIUS*(ACOS(COS(CONST*$E21)*COS(CONST*AW$10)*COS(CONST*($D21-AW$9))+SIN(CONST*$E21)*SIN(CONST*AW$10))),0))</f>
        <v>524</v>
      </c>
      <c r="AX21" s="21">
        <f t="shared" si="14"/>
        <v>812</v>
      </c>
      <c r="AY21" s="21">
        <f t="shared" si="14"/>
        <v>952</v>
      </c>
      <c r="AZ21" s="21">
        <f t="shared" si="14"/>
        <v>903</v>
      </c>
      <c r="BA21" s="21">
        <f t="shared" si="14"/>
        <v>1078</v>
      </c>
      <c r="BB21" s="21">
        <f t="shared" si="14"/>
        <v>1486</v>
      </c>
      <c r="BC21" s="21">
        <f t="shared" si="14"/>
        <v>240</v>
      </c>
      <c r="BD21" s="21">
        <f t="shared" si="14"/>
        <v>672</v>
      </c>
      <c r="BE21" s="21">
        <f t="shared" si="14"/>
        <v>580</v>
      </c>
      <c r="BF21" s="18" t="str">
        <f t="shared" si="5"/>
        <v>Des Moines , IA</v>
      </c>
      <c r="BI21" s="67">
        <f t="shared" si="9"/>
        <v>11</v>
      </c>
      <c r="BJ21" s="68">
        <f t="shared" si="6"/>
        <v>-93.617</v>
      </c>
      <c r="BK21" s="69">
        <f t="shared" si="7"/>
        <v>41.577</v>
      </c>
      <c r="BL21" s="70" t="str">
        <f t="shared" si="8"/>
        <v>IA</v>
      </c>
    </row>
    <row r="22" spans="1:64" ht="12.75" hidden="1">
      <c r="A22" s="4" t="s">
        <v>13</v>
      </c>
      <c r="B22" s="5" t="s">
        <v>62</v>
      </c>
      <c r="C22" s="4">
        <v>41</v>
      </c>
      <c r="D22" s="4">
        <v>116.226</v>
      </c>
      <c r="E22" s="4">
        <v>43.607</v>
      </c>
      <c r="F22" s="19">
        <v>1006749</v>
      </c>
      <c r="G22" s="19">
        <v>125738</v>
      </c>
      <c r="H22" s="20">
        <v>67700</v>
      </c>
      <c r="I22" s="21">
        <f t="shared" si="10"/>
        <v>1793</v>
      </c>
      <c r="J22" s="21">
        <f t="shared" si="10"/>
        <v>1412</v>
      </c>
      <c r="K22" s="21">
        <f t="shared" si="10"/>
        <v>730</v>
      </c>
      <c r="L22" s="21">
        <f t="shared" si="10"/>
        <v>442</v>
      </c>
      <c r="M22" s="21">
        <f t="shared" si="10"/>
        <v>642</v>
      </c>
      <c r="N22" s="21">
        <f t="shared" si="10"/>
        <v>2190</v>
      </c>
      <c r="O22" s="21">
        <f t="shared" si="10"/>
        <v>2043</v>
      </c>
      <c r="P22" s="21">
        <f t="shared" si="10"/>
        <v>2111</v>
      </c>
      <c r="Q22" s="21">
        <f t="shared" si="10"/>
        <v>1966</v>
      </c>
      <c r="R22" s="21">
        <f t="shared" si="10"/>
        <v>1831</v>
      </c>
      <c r="S22" s="21">
        <f t="shared" si="11"/>
        <v>1155</v>
      </c>
      <c r="T22" s="21">
        <f t="shared" si="11"/>
        <v>0</v>
      </c>
      <c r="U22" s="21">
        <f t="shared" si="11"/>
        <v>1390</v>
      </c>
      <c r="V22" s="21">
        <f t="shared" si="11"/>
        <v>1566</v>
      </c>
      <c r="W22" s="21">
        <f t="shared" si="11"/>
        <v>1108</v>
      </c>
      <c r="X22" s="21">
        <f t="shared" si="11"/>
        <v>1670</v>
      </c>
      <c r="Y22" s="21">
        <f t="shared" si="11"/>
        <v>1646</v>
      </c>
      <c r="Z22" s="21">
        <f t="shared" si="11"/>
        <v>2259</v>
      </c>
      <c r="AA22" s="21">
        <f t="shared" si="11"/>
        <v>2067</v>
      </c>
      <c r="AB22" s="21">
        <f t="shared" si="11"/>
        <v>2281</v>
      </c>
      <c r="AC22" s="21">
        <f t="shared" si="12"/>
        <v>1588</v>
      </c>
      <c r="AD22" s="21">
        <f t="shared" si="12"/>
        <v>1144</v>
      </c>
      <c r="AE22" s="21">
        <f t="shared" si="12"/>
        <v>1294</v>
      </c>
      <c r="AF22" s="21">
        <f t="shared" si="12"/>
        <v>1608</v>
      </c>
      <c r="AG22" s="21">
        <f t="shared" si="12"/>
        <v>291</v>
      </c>
      <c r="AH22" s="21">
        <f t="shared" si="12"/>
        <v>2049</v>
      </c>
      <c r="AI22" s="21">
        <f t="shared" si="12"/>
        <v>783</v>
      </c>
      <c r="AJ22" s="21">
        <f t="shared" si="12"/>
        <v>1016</v>
      </c>
      <c r="AK22" s="21">
        <f t="shared" si="12"/>
        <v>2214</v>
      </c>
      <c r="AL22" s="21">
        <f t="shared" si="12"/>
        <v>2122</v>
      </c>
      <c r="AM22" s="21">
        <f t="shared" si="13"/>
        <v>773</v>
      </c>
      <c r="AN22" s="21">
        <f t="shared" si="13"/>
        <v>358</v>
      </c>
      <c r="AO22" s="21">
        <f t="shared" si="13"/>
        <v>2117</v>
      </c>
      <c r="AP22" s="21">
        <f t="shared" si="13"/>
        <v>1719</v>
      </c>
      <c r="AQ22" s="21">
        <f t="shared" si="13"/>
        <v>1141</v>
      </c>
      <c r="AR22" s="21">
        <f t="shared" si="13"/>
        <v>348</v>
      </c>
      <c r="AS22" s="21">
        <f t="shared" si="13"/>
        <v>2016</v>
      </c>
      <c r="AT22" s="21">
        <f t="shared" si="13"/>
        <v>2250</v>
      </c>
      <c r="AU22" s="21">
        <f t="shared" si="13"/>
        <v>1996</v>
      </c>
      <c r="AV22" s="21">
        <f t="shared" si="13"/>
        <v>791</v>
      </c>
      <c r="AW22" s="21">
        <f t="shared" si="14"/>
        <v>1633</v>
      </c>
      <c r="AX22" s="21">
        <f t="shared" si="14"/>
        <v>1367</v>
      </c>
      <c r="AY22" s="21">
        <f t="shared" si="14"/>
        <v>294</v>
      </c>
      <c r="AZ22" s="21">
        <f t="shared" si="14"/>
        <v>2057</v>
      </c>
      <c r="BA22" s="21">
        <f t="shared" si="14"/>
        <v>2147</v>
      </c>
      <c r="BB22" s="21">
        <f t="shared" si="14"/>
        <v>401</v>
      </c>
      <c r="BC22" s="21">
        <f t="shared" si="14"/>
        <v>1343</v>
      </c>
      <c r="BD22" s="21">
        <f t="shared" si="14"/>
        <v>1827</v>
      </c>
      <c r="BE22" s="21">
        <f t="shared" si="14"/>
        <v>607</v>
      </c>
      <c r="BF22" s="18" t="str">
        <f t="shared" si="5"/>
        <v>Boise City , ID</v>
      </c>
      <c r="BI22" s="67">
        <f t="shared" si="9"/>
        <v>12</v>
      </c>
      <c r="BJ22" s="68">
        <f t="shared" si="6"/>
        <v>-116.226</v>
      </c>
      <c r="BK22" s="69">
        <f t="shared" si="7"/>
        <v>43.607</v>
      </c>
      <c r="BL22" s="70" t="str">
        <f t="shared" si="8"/>
        <v>ID</v>
      </c>
    </row>
    <row r="23" spans="1:64" ht="12.75" hidden="1">
      <c r="A23" s="4" t="s">
        <v>14</v>
      </c>
      <c r="B23" s="5" t="s">
        <v>63</v>
      </c>
      <c r="C23" s="4">
        <v>6</v>
      </c>
      <c r="D23" s="4">
        <v>89.645</v>
      </c>
      <c r="E23" s="4">
        <v>39.781</v>
      </c>
      <c r="F23" s="19">
        <v>11430602</v>
      </c>
      <c r="G23" s="19">
        <v>105227</v>
      </c>
      <c r="H23" s="20">
        <v>59200</v>
      </c>
      <c r="I23" s="21">
        <f t="shared" si="10"/>
        <v>546</v>
      </c>
      <c r="J23" s="21">
        <f t="shared" si="10"/>
        <v>380</v>
      </c>
      <c r="K23" s="21">
        <f t="shared" si="10"/>
        <v>1311</v>
      </c>
      <c r="L23" s="21">
        <f t="shared" si="10"/>
        <v>1698</v>
      </c>
      <c r="M23" s="21">
        <f t="shared" si="10"/>
        <v>808</v>
      </c>
      <c r="N23" s="21">
        <f t="shared" si="10"/>
        <v>897</v>
      </c>
      <c r="O23" s="21">
        <f t="shared" si="10"/>
        <v>677</v>
      </c>
      <c r="P23" s="21">
        <f t="shared" si="10"/>
        <v>754</v>
      </c>
      <c r="Q23" s="21">
        <f t="shared" si="10"/>
        <v>712</v>
      </c>
      <c r="R23" s="21">
        <f t="shared" si="10"/>
        <v>506</v>
      </c>
      <c r="S23" s="21">
        <f t="shared" si="11"/>
        <v>242</v>
      </c>
      <c r="T23" s="21">
        <f t="shared" si="11"/>
        <v>1390</v>
      </c>
      <c r="U23" s="21">
        <f t="shared" si="11"/>
        <v>0</v>
      </c>
      <c r="V23" s="21">
        <f t="shared" si="11"/>
        <v>186</v>
      </c>
      <c r="W23" s="21">
        <f t="shared" si="11"/>
        <v>327</v>
      </c>
      <c r="X23" s="21">
        <f t="shared" si="11"/>
        <v>279</v>
      </c>
      <c r="Y23" s="21">
        <f t="shared" si="11"/>
        <v>650</v>
      </c>
      <c r="Z23" s="21">
        <f t="shared" si="11"/>
        <v>984</v>
      </c>
      <c r="AA23" s="21">
        <f t="shared" si="11"/>
        <v>704</v>
      </c>
      <c r="AB23" s="21">
        <f t="shared" si="11"/>
        <v>1066</v>
      </c>
      <c r="AC23" s="21">
        <f t="shared" si="12"/>
        <v>333</v>
      </c>
      <c r="AD23" s="21">
        <f t="shared" si="12"/>
        <v>398</v>
      </c>
      <c r="AE23" s="21">
        <f t="shared" si="12"/>
        <v>160</v>
      </c>
      <c r="AF23" s="21">
        <f t="shared" si="12"/>
        <v>516</v>
      </c>
      <c r="AG23" s="21">
        <f t="shared" si="12"/>
        <v>1216</v>
      </c>
      <c r="AH23" s="21">
        <f t="shared" si="12"/>
        <v>659</v>
      </c>
      <c r="AI23" s="21">
        <f t="shared" si="12"/>
        <v>739</v>
      </c>
      <c r="AJ23" s="21">
        <f t="shared" si="12"/>
        <v>378</v>
      </c>
      <c r="AK23" s="21">
        <f t="shared" si="12"/>
        <v>964</v>
      </c>
      <c r="AL23" s="21">
        <f t="shared" si="12"/>
        <v>787</v>
      </c>
      <c r="AM23" s="21">
        <f t="shared" si="13"/>
        <v>934</v>
      </c>
      <c r="AN23" s="21">
        <f t="shared" si="13"/>
        <v>1599</v>
      </c>
      <c r="AO23" s="21">
        <f t="shared" si="13"/>
        <v>846</v>
      </c>
      <c r="AP23" s="21">
        <f t="shared" si="13"/>
        <v>353</v>
      </c>
      <c r="AQ23" s="21">
        <f t="shared" si="13"/>
        <v>523</v>
      </c>
      <c r="AR23" s="21">
        <f t="shared" si="13"/>
        <v>1728</v>
      </c>
      <c r="AS23" s="21">
        <f t="shared" si="13"/>
        <v>675</v>
      </c>
      <c r="AT23" s="21">
        <f t="shared" si="13"/>
        <v>962</v>
      </c>
      <c r="AU23" s="21">
        <f t="shared" si="13"/>
        <v>625</v>
      </c>
      <c r="AV23" s="21">
        <f t="shared" si="13"/>
        <v>632</v>
      </c>
      <c r="AW23" s="21">
        <f t="shared" si="14"/>
        <v>294</v>
      </c>
      <c r="AX23" s="21">
        <f t="shared" si="14"/>
        <v>799</v>
      </c>
      <c r="AY23" s="21">
        <f t="shared" si="14"/>
        <v>1174</v>
      </c>
      <c r="AZ23" s="21">
        <f t="shared" si="14"/>
        <v>674</v>
      </c>
      <c r="BA23" s="21">
        <f t="shared" si="14"/>
        <v>927</v>
      </c>
      <c r="BB23" s="21">
        <f t="shared" si="14"/>
        <v>1728</v>
      </c>
      <c r="BC23" s="21">
        <f t="shared" si="14"/>
        <v>228</v>
      </c>
      <c r="BD23" s="21">
        <f t="shared" si="14"/>
        <v>441</v>
      </c>
      <c r="BE23" s="21">
        <f t="shared" si="14"/>
        <v>801</v>
      </c>
      <c r="BF23" s="18" t="str">
        <f t="shared" si="5"/>
        <v>Springfield , IL</v>
      </c>
      <c r="BI23" s="67">
        <f t="shared" si="9"/>
        <v>13</v>
      </c>
      <c r="BJ23" s="68">
        <f t="shared" si="6"/>
        <v>-89.645</v>
      </c>
      <c r="BK23" s="69">
        <f t="shared" si="7"/>
        <v>39.781</v>
      </c>
      <c r="BL23" s="70" t="str">
        <f t="shared" si="8"/>
        <v>IL</v>
      </c>
    </row>
    <row r="24" spans="1:64" ht="12.75" hidden="1">
      <c r="A24" s="4" t="s">
        <v>15</v>
      </c>
      <c r="B24" s="5" t="s">
        <v>64</v>
      </c>
      <c r="C24" s="4">
        <v>14</v>
      </c>
      <c r="D24" s="4">
        <v>86.146</v>
      </c>
      <c r="E24" s="4">
        <v>39.776</v>
      </c>
      <c r="F24" s="19">
        <v>5544159</v>
      </c>
      <c r="G24" s="19">
        <v>731327</v>
      </c>
      <c r="H24" s="20">
        <v>60800</v>
      </c>
      <c r="I24" s="21">
        <f t="shared" si="10"/>
        <v>513</v>
      </c>
      <c r="J24" s="21">
        <f t="shared" si="10"/>
        <v>488</v>
      </c>
      <c r="K24" s="21">
        <f t="shared" si="10"/>
        <v>1494</v>
      </c>
      <c r="L24" s="21">
        <f t="shared" si="10"/>
        <v>1882</v>
      </c>
      <c r="M24" s="21">
        <f t="shared" si="10"/>
        <v>993</v>
      </c>
      <c r="N24" s="21">
        <f t="shared" si="10"/>
        <v>717</v>
      </c>
      <c r="O24" s="21">
        <f t="shared" si="10"/>
        <v>491</v>
      </c>
      <c r="P24" s="21">
        <f t="shared" si="10"/>
        <v>568</v>
      </c>
      <c r="Q24" s="21">
        <f t="shared" si="10"/>
        <v>652</v>
      </c>
      <c r="R24" s="21">
        <f t="shared" si="10"/>
        <v>426</v>
      </c>
      <c r="S24" s="21">
        <f t="shared" si="11"/>
        <v>411</v>
      </c>
      <c r="T24" s="21">
        <f t="shared" si="11"/>
        <v>1566</v>
      </c>
      <c r="U24" s="21">
        <f t="shared" si="11"/>
        <v>186</v>
      </c>
      <c r="V24" s="21">
        <f t="shared" si="11"/>
        <v>0</v>
      </c>
      <c r="W24" s="21">
        <f t="shared" si="11"/>
        <v>512</v>
      </c>
      <c r="X24" s="21">
        <f t="shared" si="11"/>
        <v>129</v>
      </c>
      <c r="Y24" s="21">
        <f t="shared" si="11"/>
        <v>703</v>
      </c>
      <c r="Z24" s="21">
        <f t="shared" si="11"/>
        <v>807</v>
      </c>
      <c r="AA24" s="21">
        <f t="shared" si="11"/>
        <v>518</v>
      </c>
      <c r="AB24" s="21">
        <f t="shared" si="11"/>
        <v>897</v>
      </c>
      <c r="AC24" s="21">
        <f t="shared" si="12"/>
        <v>219</v>
      </c>
      <c r="AD24" s="21">
        <f t="shared" si="12"/>
        <v>504</v>
      </c>
      <c r="AE24" s="21">
        <f t="shared" si="12"/>
        <v>334</v>
      </c>
      <c r="AF24" s="21">
        <f t="shared" si="12"/>
        <v>563</v>
      </c>
      <c r="AG24" s="21">
        <f t="shared" si="12"/>
        <v>1379</v>
      </c>
      <c r="AH24" s="21">
        <f t="shared" si="12"/>
        <v>491</v>
      </c>
      <c r="AI24" s="21">
        <f t="shared" si="12"/>
        <v>879</v>
      </c>
      <c r="AJ24" s="21">
        <f t="shared" si="12"/>
        <v>560</v>
      </c>
      <c r="AK24" s="21">
        <f t="shared" si="12"/>
        <v>790</v>
      </c>
      <c r="AL24" s="21">
        <f t="shared" si="12"/>
        <v>603</v>
      </c>
      <c r="AM24" s="21">
        <f t="shared" si="13"/>
        <v>1116</v>
      </c>
      <c r="AN24" s="21">
        <f t="shared" si="13"/>
        <v>1782</v>
      </c>
      <c r="AO24" s="21">
        <f t="shared" si="13"/>
        <v>671</v>
      </c>
      <c r="AP24" s="21">
        <f t="shared" si="13"/>
        <v>168</v>
      </c>
      <c r="AQ24" s="21">
        <f t="shared" si="13"/>
        <v>689</v>
      </c>
      <c r="AR24" s="21">
        <f t="shared" si="13"/>
        <v>1899</v>
      </c>
      <c r="AS24" s="21">
        <f t="shared" si="13"/>
        <v>491</v>
      </c>
      <c r="AT24" s="21">
        <f t="shared" si="13"/>
        <v>782</v>
      </c>
      <c r="AU24" s="21">
        <f t="shared" si="13"/>
        <v>491</v>
      </c>
      <c r="AV24" s="21">
        <f t="shared" si="13"/>
        <v>792</v>
      </c>
      <c r="AW24" s="21">
        <f t="shared" si="14"/>
        <v>251</v>
      </c>
      <c r="AX24" s="21">
        <f t="shared" si="14"/>
        <v>925</v>
      </c>
      <c r="AY24" s="21">
        <f t="shared" si="14"/>
        <v>1356</v>
      </c>
      <c r="AZ24" s="21">
        <f t="shared" si="14"/>
        <v>493</v>
      </c>
      <c r="BA24" s="21">
        <f t="shared" si="14"/>
        <v>762</v>
      </c>
      <c r="BB24" s="21">
        <f t="shared" si="14"/>
        <v>1893</v>
      </c>
      <c r="BC24" s="21">
        <f t="shared" si="14"/>
        <v>283</v>
      </c>
      <c r="BD24" s="21">
        <f t="shared" si="14"/>
        <v>261</v>
      </c>
      <c r="BE24" s="21">
        <f t="shared" si="14"/>
        <v>983</v>
      </c>
      <c r="BF24" s="18" t="str">
        <f t="shared" si="5"/>
        <v>Indianapolis, IN</v>
      </c>
      <c r="BI24" s="67">
        <f t="shared" si="9"/>
        <v>14</v>
      </c>
      <c r="BJ24" s="68">
        <f t="shared" si="6"/>
        <v>-86.146</v>
      </c>
      <c r="BK24" s="69">
        <f t="shared" si="7"/>
        <v>39.776</v>
      </c>
      <c r="BL24" s="70" t="str">
        <f t="shared" si="8"/>
        <v>IN</v>
      </c>
    </row>
    <row r="25" spans="1:64" ht="12.75" hidden="1">
      <c r="A25" s="4" t="s">
        <v>16</v>
      </c>
      <c r="B25" s="5" t="s">
        <v>65</v>
      </c>
      <c r="C25" s="4">
        <v>32</v>
      </c>
      <c r="D25" s="4">
        <v>95.692</v>
      </c>
      <c r="E25" s="4">
        <v>39.038</v>
      </c>
      <c r="F25" s="19">
        <v>2477574</v>
      </c>
      <c r="G25" s="19">
        <v>119883</v>
      </c>
      <c r="H25" s="20">
        <v>48800</v>
      </c>
      <c r="I25" s="21">
        <f t="shared" si="10"/>
        <v>701</v>
      </c>
      <c r="J25" s="21">
        <f t="shared" si="10"/>
        <v>351</v>
      </c>
      <c r="K25" s="21">
        <f t="shared" si="10"/>
        <v>986</v>
      </c>
      <c r="L25" s="21">
        <f t="shared" si="10"/>
        <v>1384</v>
      </c>
      <c r="M25" s="21">
        <f t="shared" si="10"/>
        <v>493</v>
      </c>
      <c r="N25" s="21">
        <f t="shared" si="10"/>
        <v>1221</v>
      </c>
      <c r="O25" s="21">
        <f t="shared" si="10"/>
        <v>1002</v>
      </c>
      <c r="P25" s="21">
        <f t="shared" si="10"/>
        <v>1080</v>
      </c>
      <c r="Q25" s="21">
        <f t="shared" si="10"/>
        <v>877</v>
      </c>
      <c r="R25" s="21">
        <f t="shared" si="10"/>
        <v>724</v>
      </c>
      <c r="S25" s="21">
        <f t="shared" si="11"/>
        <v>207</v>
      </c>
      <c r="T25" s="21">
        <f t="shared" si="11"/>
        <v>1108</v>
      </c>
      <c r="U25" s="21">
        <f t="shared" si="11"/>
        <v>327</v>
      </c>
      <c r="V25" s="21">
        <f t="shared" si="11"/>
        <v>512</v>
      </c>
      <c r="W25" s="21">
        <f t="shared" si="11"/>
        <v>0</v>
      </c>
      <c r="X25" s="21">
        <f t="shared" si="11"/>
        <v>587</v>
      </c>
      <c r="Y25" s="21">
        <f t="shared" si="11"/>
        <v>647</v>
      </c>
      <c r="Z25" s="21">
        <f t="shared" si="11"/>
        <v>1308</v>
      </c>
      <c r="AA25" s="21">
        <f t="shared" si="11"/>
        <v>1028</v>
      </c>
      <c r="AB25" s="21">
        <f t="shared" si="11"/>
        <v>1382</v>
      </c>
      <c r="AC25" s="21">
        <f t="shared" si="12"/>
        <v>634</v>
      </c>
      <c r="AD25" s="21">
        <f t="shared" si="12"/>
        <v>429</v>
      </c>
      <c r="AE25" s="21">
        <f t="shared" si="12"/>
        <v>191</v>
      </c>
      <c r="AF25" s="21">
        <f t="shared" si="12"/>
        <v>557</v>
      </c>
      <c r="AG25" s="21">
        <f t="shared" si="12"/>
        <v>976</v>
      </c>
      <c r="AH25" s="21">
        <f t="shared" si="12"/>
        <v>959</v>
      </c>
      <c r="AI25" s="21">
        <f t="shared" si="12"/>
        <v>595</v>
      </c>
      <c r="AJ25" s="21">
        <f t="shared" si="12"/>
        <v>134</v>
      </c>
      <c r="AK25" s="21">
        <f t="shared" si="12"/>
        <v>1284</v>
      </c>
      <c r="AL25" s="21">
        <f t="shared" si="12"/>
        <v>1114</v>
      </c>
      <c r="AM25" s="21">
        <f t="shared" si="13"/>
        <v>609</v>
      </c>
      <c r="AN25" s="21">
        <f t="shared" si="13"/>
        <v>1286</v>
      </c>
      <c r="AO25" s="21">
        <f t="shared" si="13"/>
        <v>1168</v>
      </c>
      <c r="AP25" s="21">
        <f t="shared" si="13"/>
        <v>680</v>
      </c>
      <c r="AQ25" s="21">
        <f t="shared" si="13"/>
        <v>266</v>
      </c>
      <c r="AR25" s="21">
        <f t="shared" si="13"/>
        <v>1454</v>
      </c>
      <c r="AS25" s="21">
        <f t="shared" si="13"/>
        <v>1002</v>
      </c>
      <c r="AT25" s="21">
        <f t="shared" si="13"/>
        <v>1287</v>
      </c>
      <c r="AU25" s="21">
        <f t="shared" si="13"/>
        <v>890</v>
      </c>
      <c r="AV25" s="21">
        <f t="shared" si="13"/>
        <v>439</v>
      </c>
      <c r="AW25" s="21">
        <f t="shared" si="14"/>
        <v>526</v>
      </c>
      <c r="AX25" s="21">
        <f t="shared" si="14"/>
        <v>615</v>
      </c>
      <c r="AY25" s="21">
        <f t="shared" si="14"/>
        <v>868</v>
      </c>
      <c r="AZ25" s="21">
        <f t="shared" si="14"/>
        <v>992</v>
      </c>
      <c r="BA25" s="21">
        <f t="shared" si="14"/>
        <v>1242</v>
      </c>
      <c r="BB25" s="21">
        <f t="shared" si="14"/>
        <v>1472</v>
      </c>
      <c r="BC25" s="21">
        <f t="shared" si="14"/>
        <v>431</v>
      </c>
      <c r="BD25" s="21">
        <f t="shared" si="14"/>
        <v>759</v>
      </c>
      <c r="BE25" s="21">
        <f t="shared" si="14"/>
        <v>502</v>
      </c>
      <c r="BF25" s="18" t="str">
        <f t="shared" si="5"/>
        <v>Topeka , KS</v>
      </c>
      <c r="BI25" s="67">
        <f t="shared" si="9"/>
        <v>15</v>
      </c>
      <c r="BJ25" s="68">
        <f t="shared" si="6"/>
        <v>-95.692</v>
      </c>
      <c r="BK25" s="69">
        <f t="shared" si="7"/>
        <v>39.038</v>
      </c>
      <c r="BL25" s="70" t="str">
        <f t="shared" si="8"/>
        <v>KS</v>
      </c>
    </row>
    <row r="26" spans="1:64" ht="12.75" hidden="1">
      <c r="A26" s="4" t="s">
        <v>17</v>
      </c>
      <c r="B26" s="5" t="s">
        <v>66</v>
      </c>
      <c r="C26" s="4">
        <v>23</v>
      </c>
      <c r="D26" s="4">
        <v>84.865</v>
      </c>
      <c r="E26" s="4">
        <v>38.191</v>
      </c>
      <c r="F26" s="19">
        <v>3685296</v>
      </c>
      <c r="G26" s="19">
        <v>25968</v>
      </c>
      <c r="H26" s="20">
        <v>61500</v>
      </c>
      <c r="I26" s="21">
        <f t="shared" si="10"/>
        <v>411</v>
      </c>
      <c r="J26" s="21">
        <f t="shared" si="10"/>
        <v>480</v>
      </c>
      <c r="K26" s="21">
        <f t="shared" si="10"/>
        <v>1551</v>
      </c>
      <c r="L26" s="21">
        <f t="shared" si="10"/>
        <v>1969</v>
      </c>
      <c r="M26" s="21">
        <f t="shared" si="10"/>
        <v>1078</v>
      </c>
      <c r="N26" s="21">
        <f t="shared" si="10"/>
        <v>690</v>
      </c>
      <c r="O26" s="21">
        <f t="shared" si="10"/>
        <v>427</v>
      </c>
      <c r="P26" s="21">
        <f t="shared" si="10"/>
        <v>508</v>
      </c>
      <c r="Q26" s="21">
        <f t="shared" si="10"/>
        <v>535</v>
      </c>
      <c r="R26" s="21">
        <f t="shared" si="10"/>
        <v>307</v>
      </c>
      <c r="S26" s="21">
        <f t="shared" si="11"/>
        <v>519</v>
      </c>
      <c r="T26" s="21">
        <f t="shared" si="11"/>
        <v>1670</v>
      </c>
      <c r="U26" s="21">
        <f t="shared" si="11"/>
        <v>279</v>
      </c>
      <c r="V26" s="21">
        <f t="shared" si="11"/>
        <v>129</v>
      </c>
      <c r="W26" s="21">
        <f t="shared" si="11"/>
        <v>587</v>
      </c>
      <c r="X26" s="21">
        <f t="shared" si="11"/>
        <v>0</v>
      </c>
      <c r="Y26" s="21">
        <f t="shared" si="11"/>
        <v>643</v>
      </c>
      <c r="Z26" s="21">
        <f t="shared" si="11"/>
        <v>783</v>
      </c>
      <c r="AA26" s="21">
        <f t="shared" si="11"/>
        <v>455</v>
      </c>
      <c r="AB26" s="21">
        <f t="shared" si="11"/>
        <v>891</v>
      </c>
      <c r="AC26" s="21">
        <f t="shared" si="12"/>
        <v>313</v>
      </c>
      <c r="AD26" s="21">
        <f t="shared" si="12"/>
        <v>631</v>
      </c>
      <c r="AE26" s="21">
        <f t="shared" si="12"/>
        <v>398</v>
      </c>
      <c r="AF26" s="21">
        <f t="shared" si="12"/>
        <v>505</v>
      </c>
      <c r="AG26" s="21">
        <f t="shared" si="12"/>
        <v>1493</v>
      </c>
      <c r="AH26" s="21">
        <f t="shared" si="12"/>
        <v>379</v>
      </c>
      <c r="AI26" s="21">
        <f t="shared" si="12"/>
        <v>1002</v>
      </c>
      <c r="AJ26" s="21">
        <f t="shared" si="12"/>
        <v>655</v>
      </c>
      <c r="AK26" s="21">
        <f t="shared" si="12"/>
        <v>778</v>
      </c>
      <c r="AL26" s="21">
        <f t="shared" si="12"/>
        <v>558</v>
      </c>
      <c r="AM26" s="21">
        <f t="shared" si="13"/>
        <v>1175</v>
      </c>
      <c r="AN26" s="21">
        <f t="shared" si="13"/>
        <v>1871</v>
      </c>
      <c r="AO26" s="21">
        <f t="shared" si="13"/>
        <v>658</v>
      </c>
      <c r="AP26" s="21">
        <f t="shared" si="13"/>
        <v>160</v>
      </c>
      <c r="AQ26" s="21">
        <f t="shared" si="13"/>
        <v>724</v>
      </c>
      <c r="AR26" s="21">
        <f t="shared" si="13"/>
        <v>2007</v>
      </c>
      <c r="AS26" s="21">
        <f t="shared" si="13"/>
        <v>451</v>
      </c>
      <c r="AT26" s="21">
        <f t="shared" si="13"/>
        <v>754</v>
      </c>
      <c r="AU26" s="21">
        <f t="shared" si="13"/>
        <v>363</v>
      </c>
      <c r="AV26" s="21">
        <f t="shared" si="13"/>
        <v>907</v>
      </c>
      <c r="AW26" s="21">
        <f t="shared" si="14"/>
        <v>175</v>
      </c>
      <c r="AX26" s="21">
        <f t="shared" si="14"/>
        <v>914</v>
      </c>
      <c r="AY26" s="21">
        <f t="shared" si="14"/>
        <v>1449</v>
      </c>
      <c r="AZ26" s="21">
        <f t="shared" si="14"/>
        <v>406</v>
      </c>
      <c r="BA26" s="21">
        <f t="shared" si="14"/>
        <v>763</v>
      </c>
      <c r="BB26" s="21">
        <f t="shared" si="14"/>
        <v>2006</v>
      </c>
      <c r="BC26" s="21">
        <f t="shared" si="14"/>
        <v>413</v>
      </c>
      <c r="BD26" s="21">
        <f t="shared" si="14"/>
        <v>176</v>
      </c>
      <c r="BE26" s="21">
        <f t="shared" si="14"/>
        <v>1077</v>
      </c>
      <c r="BF26" s="18" t="str">
        <f t="shared" si="5"/>
        <v>Frankfort , KY</v>
      </c>
      <c r="BI26" s="67">
        <f t="shared" si="9"/>
        <v>16</v>
      </c>
      <c r="BJ26" s="68">
        <f t="shared" si="6"/>
        <v>-84.865</v>
      </c>
      <c r="BK26" s="69">
        <f t="shared" si="7"/>
        <v>38.191</v>
      </c>
      <c r="BL26" s="70" t="str">
        <f t="shared" si="8"/>
        <v>KY</v>
      </c>
    </row>
    <row r="27" spans="1:64" ht="12.75" hidden="1">
      <c r="A27" s="4" t="s">
        <v>18</v>
      </c>
      <c r="B27" s="5" t="s">
        <v>67</v>
      </c>
      <c r="C27" s="4">
        <v>21</v>
      </c>
      <c r="D27" s="4">
        <v>91.126</v>
      </c>
      <c r="E27" s="4">
        <v>30.449</v>
      </c>
      <c r="F27" s="19">
        <v>4219973</v>
      </c>
      <c r="G27" s="19">
        <v>219531</v>
      </c>
      <c r="H27" s="20">
        <v>67900</v>
      </c>
      <c r="I27" s="21">
        <f t="shared" si="10"/>
        <v>314</v>
      </c>
      <c r="J27" s="21">
        <f t="shared" si="10"/>
        <v>304</v>
      </c>
      <c r="K27" s="21">
        <f t="shared" si="10"/>
        <v>1244</v>
      </c>
      <c r="L27" s="21">
        <f t="shared" si="10"/>
        <v>1807</v>
      </c>
      <c r="M27" s="21">
        <f t="shared" si="10"/>
        <v>1007</v>
      </c>
      <c r="N27" s="21">
        <f t="shared" si="10"/>
        <v>1288</v>
      </c>
      <c r="O27" s="21">
        <f t="shared" si="10"/>
        <v>990</v>
      </c>
      <c r="P27" s="21">
        <f t="shared" si="10"/>
        <v>1068</v>
      </c>
      <c r="Q27" s="21">
        <f t="shared" si="10"/>
        <v>408</v>
      </c>
      <c r="R27" s="21">
        <f t="shared" si="10"/>
        <v>454</v>
      </c>
      <c r="S27" s="21">
        <f t="shared" si="11"/>
        <v>781</v>
      </c>
      <c r="T27" s="21">
        <f t="shared" si="11"/>
        <v>1646</v>
      </c>
      <c r="U27" s="21">
        <f t="shared" si="11"/>
        <v>650</v>
      </c>
      <c r="V27" s="21">
        <f t="shared" si="11"/>
        <v>703</v>
      </c>
      <c r="W27" s="21">
        <f t="shared" si="11"/>
        <v>647</v>
      </c>
      <c r="X27" s="21">
        <f t="shared" si="11"/>
        <v>643</v>
      </c>
      <c r="Y27" s="21">
        <f t="shared" si="11"/>
        <v>0</v>
      </c>
      <c r="Z27" s="21">
        <f t="shared" si="11"/>
        <v>1382</v>
      </c>
      <c r="AA27" s="21">
        <f t="shared" si="11"/>
        <v>1016</v>
      </c>
      <c r="AB27" s="21">
        <f t="shared" si="11"/>
        <v>1508</v>
      </c>
      <c r="AC27" s="21">
        <f t="shared" si="12"/>
        <v>922</v>
      </c>
      <c r="AD27" s="21">
        <f t="shared" si="12"/>
        <v>1008</v>
      </c>
      <c r="AE27" s="21">
        <f t="shared" si="12"/>
        <v>565</v>
      </c>
      <c r="AF27" s="21">
        <f t="shared" si="12"/>
        <v>140</v>
      </c>
      <c r="AG27" s="21">
        <f t="shared" si="12"/>
        <v>1578</v>
      </c>
      <c r="AH27" s="21">
        <f t="shared" si="12"/>
        <v>810</v>
      </c>
      <c r="AI27" s="21">
        <f t="shared" si="12"/>
        <v>1242</v>
      </c>
      <c r="AJ27" s="21">
        <f t="shared" si="12"/>
        <v>781</v>
      </c>
      <c r="AK27" s="21">
        <f t="shared" si="12"/>
        <v>1391</v>
      </c>
      <c r="AL27" s="21">
        <f t="shared" si="12"/>
        <v>1140</v>
      </c>
      <c r="AM27" s="21">
        <f t="shared" si="13"/>
        <v>930</v>
      </c>
      <c r="AN27" s="21">
        <f t="shared" si="13"/>
        <v>1723</v>
      </c>
      <c r="AO27" s="21">
        <f t="shared" si="13"/>
        <v>1275</v>
      </c>
      <c r="AP27" s="21">
        <f t="shared" si="13"/>
        <v>803</v>
      </c>
      <c r="AQ27" s="21">
        <f t="shared" si="13"/>
        <v>507</v>
      </c>
      <c r="AR27" s="21">
        <f t="shared" si="13"/>
        <v>1992</v>
      </c>
      <c r="AS27" s="21">
        <f t="shared" si="13"/>
        <v>1049</v>
      </c>
      <c r="AT27" s="21">
        <f t="shared" si="13"/>
        <v>1346</v>
      </c>
      <c r="AU27" s="21">
        <f t="shared" si="13"/>
        <v>647</v>
      </c>
      <c r="AV27" s="21">
        <f t="shared" si="13"/>
        <v>1085</v>
      </c>
      <c r="AW27" s="21">
        <f t="shared" si="14"/>
        <v>468</v>
      </c>
      <c r="AX27" s="21">
        <f t="shared" si="14"/>
        <v>395</v>
      </c>
      <c r="AY27" s="21">
        <f t="shared" si="14"/>
        <v>1364</v>
      </c>
      <c r="AZ27" s="21">
        <f t="shared" si="14"/>
        <v>921</v>
      </c>
      <c r="BA27" s="21">
        <f t="shared" si="14"/>
        <v>1390</v>
      </c>
      <c r="BB27" s="21">
        <f t="shared" si="14"/>
        <v>2038</v>
      </c>
      <c r="BC27" s="21">
        <f t="shared" si="14"/>
        <v>878</v>
      </c>
      <c r="BD27" s="21">
        <f t="shared" si="14"/>
        <v>768</v>
      </c>
      <c r="BE27" s="21">
        <f t="shared" si="14"/>
        <v>1062</v>
      </c>
      <c r="BF27" s="18" t="str">
        <f t="shared" si="5"/>
        <v>Baton Rouge , LA</v>
      </c>
      <c r="BI27" s="67">
        <f t="shared" si="9"/>
        <v>17</v>
      </c>
      <c r="BJ27" s="68">
        <f t="shared" si="6"/>
        <v>-91.126</v>
      </c>
      <c r="BK27" s="69">
        <f t="shared" si="7"/>
        <v>30.449</v>
      </c>
      <c r="BL27" s="70" t="str">
        <f t="shared" si="8"/>
        <v>LA</v>
      </c>
    </row>
    <row r="28" spans="1:64" ht="12.75" hidden="1">
      <c r="A28" s="4" t="s">
        <v>19</v>
      </c>
      <c r="B28" s="5" t="s">
        <v>68</v>
      </c>
      <c r="C28" s="4">
        <v>13</v>
      </c>
      <c r="D28" s="4">
        <v>71.018</v>
      </c>
      <c r="E28" s="4">
        <v>42.336</v>
      </c>
      <c r="F28" s="19">
        <v>6016425</v>
      </c>
      <c r="G28" s="19">
        <v>574283</v>
      </c>
      <c r="H28" s="20">
        <v>161400</v>
      </c>
      <c r="I28" s="21">
        <f t="shared" si="10"/>
        <v>1083</v>
      </c>
      <c r="J28" s="21">
        <f t="shared" si="10"/>
        <v>1263</v>
      </c>
      <c r="K28" s="21">
        <f t="shared" si="10"/>
        <v>2294</v>
      </c>
      <c r="L28" s="21">
        <f t="shared" si="10"/>
        <v>2626</v>
      </c>
      <c r="M28" s="21">
        <f t="shared" si="10"/>
        <v>1761</v>
      </c>
      <c r="N28" s="21">
        <f t="shared" si="10"/>
        <v>94</v>
      </c>
      <c r="O28" s="21">
        <f t="shared" si="10"/>
        <v>394</v>
      </c>
      <c r="P28" s="21">
        <f t="shared" si="10"/>
        <v>322</v>
      </c>
      <c r="Q28" s="21">
        <f t="shared" si="10"/>
        <v>1101</v>
      </c>
      <c r="R28" s="21">
        <f t="shared" si="10"/>
        <v>938</v>
      </c>
      <c r="S28" s="21">
        <f t="shared" si="11"/>
        <v>1159</v>
      </c>
      <c r="T28" s="21">
        <f t="shared" si="11"/>
        <v>2259</v>
      </c>
      <c r="U28" s="21">
        <f t="shared" si="11"/>
        <v>984</v>
      </c>
      <c r="V28" s="21">
        <f t="shared" si="11"/>
        <v>807</v>
      </c>
      <c r="W28" s="21">
        <f t="shared" si="11"/>
        <v>1308</v>
      </c>
      <c r="X28" s="21">
        <f t="shared" si="11"/>
        <v>783</v>
      </c>
      <c r="Y28" s="21">
        <f t="shared" si="11"/>
        <v>1382</v>
      </c>
      <c r="Z28" s="21">
        <f t="shared" si="11"/>
        <v>0</v>
      </c>
      <c r="AA28" s="21">
        <f t="shared" si="11"/>
        <v>370</v>
      </c>
      <c r="AB28" s="21">
        <f t="shared" si="11"/>
        <v>152</v>
      </c>
      <c r="AC28" s="21">
        <f t="shared" si="12"/>
        <v>689</v>
      </c>
      <c r="AD28" s="21">
        <f t="shared" si="12"/>
        <v>1115</v>
      </c>
      <c r="AE28" s="21">
        <f t="shared" si="12"/>
        <v>1140</v>
      </c>
      <c r="AF28" s="21">
        <f t="shared" si="12"/>
        <v>1257</v>
      </c>
      <c r="AG28" s="21">
        <f t="shared" si="12"/>
        <v>2020</v>
      </c>
      <c r="AH28" s="21">
        <f t="shared" si="12"/>
        <v>608</v>
      </c>
      <c r="AI28" s="21">
        <f t="shared" si="12"/>
        <v>1487</v>
      </c>
      <c r="AJ28" s="21">
        <f t="shared" si="12"/>
        <v>1326</v>
      </c>
      <c r="AK28" s="21">
        <f t="shared" si="12"/>
        <v>68</v>
      </c>
      <c r="AL28" s="21">
        <f t="shared" si="12"/>
        <v>243</v>
      </c>
      <c r="AM28" s="21">
        <f t="shared" si="13"/>
        <v>1917</v>
      </c>
      <c r="AN28" s="21">
        <f t="shared" si="13"/>
        <v>2525</v>
      </c>
      <c r="AO28" s="21">
        <f t="shared" si="13"/>
        <v>143</v>
      </c>
      <c r="AP28" s="21">
        <f t="shared" si="13"/>
        <v>643</v>
      </c>
      <c r="AQ28" s="21">
        <f t="shared" si="13"/>
        <v>1495</v>
      </c>
      <c r="AR28" s="21">
        <f t="shared" si="13"/>
        <v>2562</v>
      </c>
      <c r="AS28" s="21">
        <f t="shared" si="13"/>
        <v>336</v>
      </c>
      <c r="AT28" s="21">
        <f t="shared" si="13"/>
        <v>41</v>
      </c>
      <c r="AU28" s="21">
        <f t="shared" si="13"/>
        <v>784</v>
      </c>
      <c r="AV28" s="21">
        <f t="shared" si="13"/>
        <v>1471</v>
      </c>
      <c r="AW28" s="21">
        <f t="shared" si="14"/>
        <v>943</v>
      </c>
      <c r="AX28" s="21">
        <f t="shared" si="14"/>
        <v>1694</v>
      </c>
      <c r="AY28" s="21">
        <f t="shared" si="14"/>
        <v>2098</v>
      </c>
      <c r="AZ28" s="21">
        <f t="shared" si="14"/>
        <v>476</v>
      </c>
      <c r="BA28" s="21">
        <f t="shared" si="14"/>
        <v>155</v>
      </c>
      <c r="BB28" s="21">
        <f t="shared" si="14"/>
        <v>2522</v>
      </c>
      <c r="BC28" s="21">
        <f t="shared" si="14"/>
        <v>932</v>
      </c>
      <c r="BD28" s="21">
        <f t="shared" si="14"/>
        <v>622</v>
      </c>
      <c r="BE28" s="21">
        <f t="shared" si="14"/>
        <v>1732</v>
      </c>
      <c r="BF28" s="18" t="str">
        <f t="shared" si="5"/>
        <v>Boston , MA</v>
      </c>
      <c r="BI28" s="67">
        <f t="shared" si="9"/>
        <v>18</v>
      </c>
      <c r="BJ28" s="68">
        <f t="shared" si="6"/>
        <v>-71.018</v>
      </c>
      <c r="BK28" s="69">
        <f t="shared" si="7"/>
        <v>42.336</v>
      </c>
      <c r="BL28" s="70" t="str">
        <f t="shared" si="8"/>
        <v>MA</v>
      </c>
    </row>
    <row r="29" spans="1:64" ht="12.75" hidden="1">
      <c r="A29" s="4" t="s">
        <v>20</v>
      </c>
      <c r="B29" s="5" t="s">
        <v>69</v>
      </c>
      <c r="C29" s="4">
        <v>19</v>
      </c>
      <c r="D29" s="4">
        <v>76.503</v>
      </c>
      <c r="E29" s="4">
        <v>38.972</v>
      </c>
      <c r="F29" s="19">
        <v>4781468</v>
      </c>
      <c r="G29" s="19">
        <v>33187</v>
      </c>
      <c r="H29" s="20">
        <v>138500</v>
      </c>
      <c r="I29" s="21">
        <f t="shared" si="10"/>
        <v>714</v>
      </c>
      <c r="J29" s="21">
        <f t="shared" si="10"/>
        <v>923</v>
      </c>
      <c r="K29" s="21">
        <f t="shared" si="10"/>
        <v>2004</v>
      </c>
      <c r="L29" s="21">
        <f t="shared" si="10"/>
        <v>2397</v>
      </c>
      <c r="M29" s="21">
        <f t="shared" si="10"/>
        <v>1510</v>
      </c>
      <c r="N29" s="21">
        <f t="shared" si="10"/>
        <v>279</v>
      </c>
      <c r="O29" s="21">
        <f t="shared" si="10"/>
        <v>28</v>
      </c>
      <c r="P29" s="21">
        <f t="shared" si="10"/>
        <v>54</v>
      </c>
      <c r="Q29" s="21">
        <f t="shared" si="10"/>
        <v>735</v>
      </c>
      <c r="R29" s="21">
        <f t="shared" si="10"/>
        <v>569</v>
      </c>
      <c r="S29" s="21">
        <f t="shared" si="11"/>
        <v>918</v>
      </c>
      <c r="T29" s="21">
        <f t="shared" si="11"/>
        <v>2067</v>
      </c>
      <c r="U29" s="21">
        <f t="shared" si="11"/>
        <v>704</v>
      </c>
      <c r="V29" s="21">
        <f t="shared" si="11"/>
        <v>518</v>
      </c>
      <c r="W29" s="21">
        <f t="shared" si="11"/>
        <v>1028</v>
      </c>
      <c r="X29" s="21">
        <f t="shared" si="11"/>
        <v>455</v>
      </c>
      <c r="Y29" s="21">
        <f t="shared" si="11"/>
        <v>1016</v>
      </c>
      <c r="Z29" s="21">
        <f t="shared" si="11"/>
        <v>370</v>
      </c>
      <c r="AA29" s="21">
        <f t="shared" si="11"/>
        <v>0</v>
      </c>
      <c r="AB29" s="21">
        <f t="shared" si="11"/>
        <v>509</v>
      </c>
      <c r="AC29" s="21">
        <f t="shared" si="12"/>
        <v>493</v>
      </c>
      <c r="AD29" s="21">
        <f t="shared" si="12"/>
        <v>945</v>
      </c>
      <c r="AE29" s="21">
        <f t="shared" si="12"/>
        <v>844</v>
      </c>
      <c r="AF29" s="21">
        <f t="shared" si="12"/>
        <v>895</v>
      </c>
      <c r="AG29" s="21">
        <f t="shared" si="12"/>
        <v>1859</v>
      </c>
      <c r="AH29" s="21">
        <f t="shared" si="12"/>
        <v>248</v>
      </c>
      <c r="AI29" s="21">
        <f t="shared" si="12"/>
        <v>1335</v>
      </c>
      <c r="AJ29" s="21">
        <f t="shared" si="12"/>
        <v>1075</v>
      </c>
      <c r="AK29" s="21">
        <f t="shared" si="12"/>
        <v>391</v>
      </c>
      <c r="AL29" s="21">
        <f t="shared" si="12"/>
        <v>127</v>
      </c>
      <c r="AM29" s="21">
        <f t="shared" si="13"/>
        <v>1627</v>
      </c>
      <c r="AN29" s="21">
        <f t="shared" si="13"/>
        <v>2297</v>
      </c>
      <c r="AO29" s="21">
        <f t="shared" si="13"/>
        <v>292</v>
      </c>
      <c r="AP29" s="21">
        <f t="shared" si="13"/>
        <v>353</v>
      </c>
      <c r="AQ29" s="21">
        <f t="shared" si="13"/>
        <v>1178</v>
      </c>
      <c r="AR29" s="21">
        <f t="shared" si="13"/>
        <v>2392</v>
      </c>
      <c r="AS29" s="21">
        <f t="shared" si="13"/>
        <v>92</v>
      </c>
      <c r="AT29" s="21">
        <f t="shared" si="13"/>
        <v>332</v>
      </c>
      <c r="AU29" s="21">
        <f t="shared" si="13"/>
        <v>419</v>
      </c>
      <c r="AV29" s="21">
        <f t="shared" si="13"/>
        <v>1280</v>
      </c>
      <c r="AW29" s="21">
        <f t="shared" si="14"/>
        <v>595</v>
      </c>
      <c r="AX29" s="21">
        <f t="shared" si="14"/>
        <v>1344</v>
      </c>
      <c r="AY29" s="21">
        <f t="shared" si="14"/>
        <v>1870</v>
      </c>
      <c r="AZ29" s="21">
        <f t="shared" si="14"/>
        <v>113</v>
      </c>
      <c r="BA29" s="21">
        <f t="shared" si="14"/>
        <v>418</v>
      </c>
      <c r="BB29" s="21">
        <f t="shared" si="14"/>
        <v>2373</v>
      </c>
      <c r="BC29" s="21">
        <f t="shared" si="14"/>
        <v>728</v>
      </c>
      <c r="BD29" s="21">
        <f t="shared" si="14"/>
        <v>280</v>
      </c>
      <c r="BE29" s="21">
        <f t="shared" si="14"/>
        <v>1497</v>
      </c>
      <c r="BF29" s="18" t="str">
        <f t="shared" si="5"/>
        <v>Annapolis , MD</v>
      </c>
      <c r="BI29" s="67">
        <f t="shared" si="9"/>
        <v>19</v>
      </c>
      <c r="BJ29" s="68">
        <f t="shared" si="6"/>
        <v>-76.503</v>
      </c>
      <c r="BK29" s="69">
        <f t="shared" si="7"/>
        <v>38.972</v>
      </c>
      <c r="BL29" s="70" t="str">
        <f t="shared" si="8"/>
        <v>MD</v>
      </c>
    </row>
    <row r="30" spans="1:64" ht="12.75" hidden="1">
      <c r="A30" s="4" t="s">
        <v>21</v>
      </c>
      <c r="B30" s="5" t="s">
        <v>70</v>
      </c>
      <c r="C30" s="4">
        <v>38</v>
      </c>
      <c r="D30" s="4">
        <v>69.73</v>
      </c>
      <c r="E30" s="4">
        <v>44.331</v>
      </c>
      <c r="F30" s="19">
        <v>1227928</v>
      </c>
      <c r="G30" s="19">
        <v>21325</v>
      </c>
      <c r="H30" s="20">
        <v>79500</v>
      </c>
      <c r="I30" s="21">
        <f t="shared" si="10"/>
        <v>1216</v>
      </c>
      <c r="J30" s="21">
        <f t="shared" si="10"/>
        <v>1370</v>
      </c>
      <c r="K30" s="21">
        <f t="shared" si="10"/>
        <v>2365</v>
      </c>
      <c r="L30" s="21">
        <f t="shared" si="10"/>
        <v>2664</v>
      </c>
      <c r="M30" s="21">
        <f t="shared" si="10"/>
        <v>1816</v>
      </c>
      <c r="N30" s="21">
        <f t="shared" si="10"/>
        <v>232</v>
      </c>
      <c r="O30" s="21">
        <f t="shared" si="10"/>
        <v>531</v>
      </c>
      <c r="P30" s="21">
        <f t="shared" si="10"/>
        <v>465</v>
      </c>
      <c r="Q30" s="21">
        <f t="shared" si="10"/>
        <v>1244</v>
      </c>
      <c r="R30" s="21">
        <f t="shared" si="10"/>
        <v>1072</v>
      </c>
      <c r="S30" s="21">
        <f t="shared" si="11"/>
        <v>1218</v>
      </c>
      <c r="T30" s="21">
        <f t="shared" si="11"/>
        <v>2281</v>
      </c>
      <c r="U30" s="21">
        <f t="shared" si="11"/>
        <v>1066</v>
      </c>
      <c r="V30" s="21">
        <f t="shared" si="11"/>
        <v>897</v>
      </c>
      <c r="W30" s="21">
        <f t="shared" si="11"/>
        <v>1382</v>
      </c>
      <c r="X30" s="21">
        <f t="shared" si="11"/>
        <v>891</v>
      </c>
      <c r="Y30" s="21">
        <f t="shared" si="11"/>
        <v>1508</v>
      </c>
      <c r="Z30" s="21">
        <f t="shared" si="11"/>
        <v>152</v>
      </c>
      <c r="AA30" s="21">
        <f t="shared" si="11"/>
        <v>509</v>
      </c>
      <c r="AB30" s="21">
        <f t="shared" si="11"/>
        <v>0</v>
      </c>
      <c r="AC30" s="21">
        <f t="shared" si="12"/>
        <v>750</v>
      </c>
      <c r="AD30" s="21">
        <f t="shared" si="12"/>
        <v>1146</v>
      </c>
      <c r="AE30" s="21">
        <f t="shared" si="12"/>
        <v>1225</v>
      </c>
      <c r="AF30" s="21">
        <f t="shared" si="12"/>
        <v>1379</v>
      </c>
      <c r="AG30" s="21">
        <f t="shared" si="12"/>
        <v>2031</v>
      </c>
      <c r="AH30" s="21">
        <f t="shared" si="12"/>
        <v>753</v>
      </c>
      <c r="AI30" s="21">
        <f t="shared" si="12"/>
        <v>1501</v>
      </c>
      <c r="AJ30" s="21">
        <f t="shared" si="12"/>
        <v>1387</v>
      </c>
      <c r="AK30" s="21">
        <f t="shared" si="12"/>
        <v>119</v>
      </c>
      <c r="AL30" s="21">
        <f t="shared" si="12"/>
        <v>383</v>
      </c>
      <c r="AM30" s="21">
        <f t="shared" si="13"/>
        <v>1990</v>
      </c>
      <c r="AN30" s="21">
        <f t="shared" si="13"/>
        <v>2563</v>
      </c>
      <c r="AO30" s="21">
        <f t="shared" si="13"/>
        <v>234</v>
      </c>
      <c r="AP30" s="21">
        <f t="shared" si="13"/>
        <v>741</v>
      </c>
      <c r="AQ30" s="21">
        <f t="shared" si="13"/>
        <v>1585</v>
      </c>
      <c r="AR30" s="21">
        <f t="shared" si="13"/>
        <v>2572</v>
      </c>
      <c r="AS30" s="21">
        <f t="shared" si="13"/>
        <v>460</v>
      </c>
      <c r="AT30" s="21">
        <f t="shared" si="13"/>
        <v>193</v>
      </c>
      <c r="AU30" s="21">
        <f t="shared" si="13"/>
        <v>927</v>
      </c>
      <c r="AV30" s="21">
        <f t="shared" si="13"/>
        <v>1503</v>
      </c>
      <c r="AW30" s="21">
        <f t="shared" si="14"/>
        <v>1058</v>
      </c>
      <c r="AX30" s="21">
        <f t="shared" si="14"/>
        <v>1806</v>
      </c>
      <c r="AY30" s="21">
        <f t="shared" si="14"/>
        <v>2138</v>
      </c>
      <c r="AZ30" s="21">
        <f t="shared" si="14"/>
        <v>619</v>
      </c>
      <c r="BA30" s="21">
        <f t="shared" si="14"/>
        <v>141</v>
      </c>
      <c r="BB30" s="21">
        <f t="shared" si="14"/>
        <v>2523</v>
      </c>
      <c r="BC30" s="21">
        <f t="shared" si="14"/>
        <v>983</v>
      </c>
      <c r="BD30" s="21">
        <f t="shared" si="14"/>
        <v>742</v>
      </c>
      <c r="BE30" s="21">
        <f t="shared" si="14"/>
        <v>1779</v>
      </c>
      <c r="BF30" s="18" t="str">
        <f t="shared" si="5"/>
        <v>Augusta , ME</v>
      </c>
      <c r="BI30" s="67">
        <f t="shared" si="9"/>
        <v>20</v>
      </c>
      <c r="BJ30" s="68">
        <f t="shared" si="6"/>
        <v>-69.73</v>
      </c>
      <c r="BK30" s="69">
        <f t="shared" si="7"/>
        <v>44.331</v>
      </c>
      <c r="BL30" s="70" t="str">
        <f t="shared" si="8"/>
        <v>ME</v>
      </c>
    </row>
    <row r="31" spans="1:64" ht="12.75" hidden="1">
      <c r="A31" s="4" t="s">
        <v>22</v>
      </c>
      <c r="B31" s="5" t="s">
        <v>71</v>
      </c>
      <c r="C31" s="4">
        <v>8</v>
      </c>
      <c r="D31" s="4">
        <v>84.554</v>
      </c>
      <c r="E31" s="4">
        <v>42.709</v>
      </c>
      <c r="F31" s="19">
        <v>9295297</v>
      </c>
      <c r="G31" s="19">
        <v>127321</v>
      </c>
      <c r="H31" s="20">
        <v>48400</v>
      </c>
      <c r="I31" s="21">
        <f aca="true" t="shared" si="15" ref="I31:R40">IF(I$8=$C31,0,ROUND(RADIUS*(ACOS(COS(CONST*$E31)*COS(CONST*I$10)*COS(CONST*($D31-I$9))+SIN(CONST*$E31)*SIN(CONST*I$10))),0))</f>
        <v>722</v>
      </c>
      <c r="J31" s="21">
        <f t="shared" si="15"/>
        <v>693</v>
      </c>
      <c r="K31" s="21">
        <f t="shared" si="15"/>
        <v>1615</v>
      </c>
      <c r="L31" s="21">
        <f t="shared" si="15"/>
        <v>1941</v>
      </c>
      <c r="M31" s="21">
        <f t="shared" si="15"/>
        <v>1072</v>
      </c>
      <c r="N31" s="21">
        <f t="shared" si="15"/>
        <v>610</v>
      </c>
      <c r="O31" s="21">
        <f t="shared" si="15"/>
        <v>474</v>
      </c>
      <c r="P31" s="21">
        <f t="shared" si="15"/>
        <v>531</v>
      </c>
      <c r="Q31" s="21">
        <f t="shared" si="15"/>
        <v>847</v>
      </c>
      <c r="R31" s="21">
        <f t="shared" si="15"/>
        <v>618</v>
      </c>
      <c r="S31" s="21">
        <f aca="true" t="shared" si="16" ref="S31:AB40">IF(S$8=$C31,0,ROUND(RADIUS*(ACOS(COS(CONST*$E31)*COS(CONST*S$10)*COS(CONST*($D31-S$9))+SIN(CONST*$E31)*SIN(CONST*S$10))),0))</f>
        <v>471</v>
      </c>
      <c r="T31" s="21">
        <f t="shared" si="16"/>
        <v>1588</v>
      </c>
      <c r="U31" s="21">
        <f t="shared" si="16"/>
        <v>333</v>
      </c>
      <c r="V31" s="21">
        <f t="shared" si="16"/>
        <v>219</v>
      </c>
      <c r="W31" s="21">
        <f t="shared" si="16"/>
        <v>634</v>
      </c>
      <c r="X31" s="21">
        <f t="shared" si="16"/>
        <v>313</v>
      </c>
      <c r="Y31" s="21">
        <f t="shared" si="16"/>
        <v>922</v>
      </c>
      <c r="Z31" s="21">
        <f t="shared" si="16"/>
        <v>689</v>
      </c>
      <c r="AA31" s="21">
        <f t="shared" si="16"/>
        <v>493</v>
      </c>
      <c r="AB31" s="21">
        <f t="shared" si="16"/>
        <v>750</v>
      </c>
      <c r="AC31" s="21">
        <f aca="true" t="shared" si="17" ref="AC31:AL40">IF(AC$8=$C31,0,ROUND(RADIUS*(ACOS(COS(CONST*$E31)*COS(CONST*AC$10)*COS(CONST*($D31-AC$9))+SIN(CONST*$E31)*SIN(CONST*AC$10))),0))</f>
        <v>0</v>
      </c>
      <c r="AD31" s="21">
        <f t="shared" si="17"/>
        <v>453</v>
      </c>
      <c r="AE31" s="21">
        <f t="shared" si="17"/>
        <v>492</v>
      </c>
      <c r="AF31" s="21">
        <f t="shared" si="17"/>
        <v>781</v>
      </c>
      <c r="AG31" s="21">
        <f t="shared" si="17"/>
        <v>1369</v>
      </c>
      <c r="AH31" s="21">
        <f t="shared" si="17"/>
        <v>571</v>
      </c>
      <c r="AI31" s="21">
        <f t="shared" si="17"/>
        <v>842</v>
      </c>
      <c r="AJ31" s="21">
        <f t="shared" si="17"/>
        <v>638</v>
      </c>
      <c r="AK31" s="21">
        <f t="shared" si="17"/>
        <v>657</v>
      </c>
      <c r="AL31" s="21">
        <f t="shared" si="17"/>
        <v>535</v>
      </c>
      <c r="AM31" s="21">
        <f aca="true" t="shared" si="18" ref="AM31:AV40">IF(AM$8=$C31,0,ROUND(RADIUS*(ACOS(COS(CONST*$E31)*COS(CONST*AM$10)*COS(CONST*($D31-AM$9))+SIN(CONST*$E31)*SIN(CONST*AM$10))),0))</f>
        <v>1240</v>
      </c>
      <c r="AN31" s="21">
        <f t="shared" si="18"/>
        <v>1840</v>
      </c>
      <c r="AO31" s="21">
        <f t="shared" si="18"/>
        <v>546</v>
      </c>
      <c r="AP31" s="21">
        <f t="shared" si="18"/>
        <v>205</v>
      </c>
      <c r="AQ31" s="21">
        <f t="shared" si="18"/>
        <v>855</v>
      </c>
      <c r="AR31" s="21">
        <f t="shared" si="18"/>
        <v>1906</v>
      </c>
      <c r="AS31" s="21">
        <f t="shared" si="18"/>
        <v>431</v>
      </c>
      <c r="AT31" s="21">
        <f t="shared" si="18"/>
        <v>674</v>
      </c>
      <c r="AU31" s="21">
        <f t="shared" si="18"/>
        <v>631</v>
      </c>
      <c r="AV31" s="21">
        <f t="shared" si="18"/>
        <v>797</v>
      </c>
      <c r="AW31" s="21">
        <f aca="true" t="shared" si="19" ref="AW31:BE40">IF(AW$8=$C31,0,ROUND(RADIUS*(ACOS(COS(CONST*$E31)*COS(CONST*AW$10)*COS(CONST*($D31-AW$9))+SIN(CONST*$E31)*SIN(CONST*AW$10))),0))</f>
        <v>467</v>
      </c>
      <c r="AX31" s="21">
        <f t="shared" si="19"/>
        <v>1125</v>
      </c>
      <c r="AY31" s="21">
        <f t="shared" si="19"/>
        <v>1411</v>
      </c>
      <c r="AZ31" s="21">
        <f t="shared" si="19"/>
        <v>517</v>
      </c>
      <c r="BA31" s="21">
        <f t="shared" si="19"/>
        <v>610</v>
      </c>
      <c r="BB31" s="21">
        <f t="shared" si="19"/>
        <v>1882</v>
      </c>
      <c r="BC31" s="21">
        <f t="shared" si="19"/>
        <v>246</v>
      </c>
      <c r="BD31" s="21">
        <f t="shared" si="19"/>
        <v>338</v>
      </c>
      <c r="BE31" s="21">
        <f t="shared" si="19"/>
        <v>1043</v>
      </c>
      <c r="BF31" s="18" t="str">
        <f t="shared" si="5"/>
        <v>Lansing , MI</v>
      </c>
      <c r="BI31" s="67">
        <f t="shared" si="9"/>
        <v>21</v>
      </c>
      <c r="BJ31" s="68">
        <f t="shared" si="6"/>
        <v>-84.554</v>
      </c>
      <c r="BK31" s="69">
        <f t="shared" si="7"/>
        <v>42.709</v>
      </c>
      <c r="BL31" s="70" t="str">
        <f t="shared" si="8"/>
        <v>MI</v>
      </c>
    </row>
    <row r="32" spans="1:64" ht="12.75" hidden="1">
      <c r="A32" s="4" t="s">
        <v>23</v>
      </c>
      <c r="B32" s="5" t="s">
        <v>72</v>
      </c>
      <c r="C32" s="4">
        <v>20</v>
      </c>
      <c r="D32" s="4">
        <v>93.104</v>
      </c>
      <c r="E32" s="4">
        <v>44.948</v>
      </c>
      <c r="F32" s="19">
        <v>4375099</v>
      </c>
      <c r="G32" s="19">
        <v>272235</v>
      </c>
      <c r="H32" s="20">
        <v>70900</v>
      </c>
      <c r="I32" s="21">
        <f t="shared" si="15"/>
        <v>944</v>
      </c>
      <c r="J32" s="21">
        <f t="shared" si="15"/>
        <v>708</v>
      </c>
      <c r="K32" s="21">
        <f t="shared" si="15"/>
        <v>1280</v>
      </c>
      <c r="L32" s="21">
        <f t="shared" si="15"/>
        <v>1518</v>
      </c>
      <c r="M32" s="21">
        <f t="shared" si="15"/>
        <v>698</v>
      </c>
      <c r="N32" s="21">
        <f t="shared" si="15"/>
        <v>1046</v>
      </c>
      <c r="O32" s="21">
        <f t="shared" si="15"/>
        <v>924</v>
      </c>
      <c r="P32" s="21">
        <f t="shared" si="15"/>
        <v>984</v>
      </c>
      <c r="Q32" s="21">
        <f t="shared" si="15"/>
        <v>1110</v>
      </c>
      <c r="R32" s="21">
        <f t="shared" si="15"/>
        <v>900</v>
      </c>
      <c r="S32" s="21">
        <f t="shared" si="16"/>
        <v>234</v>
      </c>
      <c r="T32" s="21">
        <f t="shared" si="16"/>
        <v>1144</v>
      </c>
      <c r="U32" s="21">
        <f t="shared" si="16"/>
        <v>398</v>
      </c>
      <c r="V32" s="21">
        <f t="shared" si="16"/>
        <v>504</v>
      </c>
      <c r="W32" s="21">
        <f t="shared" si="16"/>
        <v>429</v>
      </c>
      <c r="X32" s="21">
        <f t="shared" si="16"/>
        <v>631</v>
      </c>
      <c r="Y32" s="21">
        <f t="shared" si="16"/>
        <v>1008</v>
      </c>
      <c r="Z32" s="21">
        <f t="shared" si="16"/>
        <v>1115</v>
      </c>
      <c r="AA32" s="21">
        <f t="shared" si="16"/>
        <v>945</v>
      </c>
      <c r="AB32" s="21">
        <f t="shared" si="16"/>
        <v>1146</v>
      </c>
      <c r="AC32" s="21">
        <f t="shared" si="17"/>
        <v>453</v>
      </c>
      <c r="AD32" s="21">
        <f t="shared" si="17"/>
        <v>0</v>
      </c>
      <c r="AE32" s="21">
        <f t="shared" si="17"/>
        <v>443</v>
      </c>
      <c r="AF32" s="21">
        <f t="shared" si="17"/>
        <v>886</v>
      </c>
      <c r="AG32" s="21">
        <f t="shared" si="17"/>
        <v>917</v>
      </c>
      <c r="AH32" s="21">
        <f t="shared" si="17"/>
        <v>985</v>
      </c>
      <c r="AI32" s="21">
        <f t="shared" si="17"/>
        <v>390</v>
      </c>
      <c r="AJ32" s="21">
        <f t="shared" si="17"/>
        <v>338</v>
      </c>
      <c r="AK32" s="21">
        <f t="shared" si="17"/>
        <v>1073</v>
      </c>
      <c r="AL32" s="21">
        <f t="shared" si="17"/>
        <v>986</v>
      </c>
      <c r="AM32" s="21">
        <f t="shared" si="18"/>
        <v>930</v>
      </c>
      <c r="AN32" s="21">
        <f t="shared" si="18"/>
        <v>1417</v>
      </c>
      <c r="AO32" s="21">
        <f t="shared" si="18"/>
        <v>973</v>
      </c>
      <c r="AP32" s="21">
        <f t="shared" si="18"/>
        <v>618</v>
      </c>
      <c r="AQ32" s="21">
        <f t="shared" si="18"/>
        <v>695</v>
      </c>
      <c r="AR32" s="21">
        <f t="shared" si="18"/>
        <v>1455</v>
      </c>
      <c r="AS32" s="21">
        <f t="shared" si="18"/>
        <v>884</v>
      </c>
      <c r="AT32" s="21">
        <f t="shared" si="18"/>
        <v>1107</v>
      </c>
      <c r="AU32" s="21">
        <f t="shared" si="18"/>
        <v>994</v>
      </c>
      <c r="AV32" s="21">
        <f t="shared" si="18"/>
        <v>357</v>
      </c>
      <c r="AW32" s="21">
        <f t="shared" si="19"/>
        <v>691</v>
      </c>
      <c r="AX32" s="21">
        <f t="shared" si="19"/>
        <v>1043</v>
      </c>
      <c r="AY32" s="21">
        <f t="shared" si="19"/>
        <v>993</v>
      </c>
      <c r="AZ32" s="21">
        <f t="shared" si="19"/>
        <v>958</v>
      </c>
      <c r="BA32" s="21">
        <f t="shared" si="19"/>
        <v>1008</v>
      </c>
      <c r="BB32" s="21">
        <f t="shared" si="19"/>
        <v>1429</v>
      </c>
      <c r="BC32" s="21">
        <f t="shared" si="19"/>
        <v>225</v>
      </c>
      <c r="BD32" s="21">
        <f t="shared" si="19"/>
        <v>746</v>
      </c>
      <c r="BE32" s="21">
        <f t="shared" si="19"/>
        <v>645</v>
      </c>
      <c r="BF32" s="18" t="str">
        <f t="shared" si="5"/>
        <v>St. Paul , MN</v>
      </c>
      <c r="BI32" s="67">
        <f t="shared" si="9"/>
        <v>22</v>
      </c>
      <c r="BJ32" s="68">
        <f t="shared" si="6"/>
        <v>-93.104</v>
      </c>
      <c r="BK32" s="69">
        <f t="shared" si="7"/>
        <v>44.948</v>
      </c>
      <c r="BL32" s="70" t="str">
        <f t="shared" si="8"/>
        <v>MN</v>
      </c>
    </row>
    <row r="33" spans="1:64" ht="12.75" hidden="1">
      <c r="A33" s="4" t="s">
        <v>24</v>
      </c>
      <c r="B33" s="5" t="s">
        <v>73</v>
      </c>
      <c r="C33" s="4">
        <v>15</v>
      </c>
      <c r="D33" s="4">
        <v>92.19</v>
      </c>
      <c r="E33" s="4">
        <v>38.572</v>
      </c>
      <c r="F33" s="19">
        <v>5117073</v>
      </c>
      <c r="G33" s="19">
        <v>35481</v>
      </c>
      <c r="H33" s="20">
        <v>61500</v>
      </c>
      <c r="I33" s="21">
        <f t="shared" si="15"/>
        <v>543</v>
      </c>
      <c r="J33" s="21">
        <f t="shared" si="15"/>
        <v>266</v>
      </c>
      <c r="K33" s="21">
        <f t="shared" si="15"/>
        <v>1161</v>
      </c>
      <c r="L33" s="21">
        <f t="shared" si="15"/>
        <v>1575</v>
      </c>
      <c r="M33" s="21">
        <f t="shared" si="15"/>
        <v>684</v>
      </c>
      <c r="N33" s="21">
        <f t="shared" si="15"/>
        <v>1051</v>
      </c>
      <c r="O33" s="21">
        <f t="shared" si="15"/>
        <v>817</v>
      </c>
      <c r="P33" s="21">
        <f t="shared" si="15"/>
        <v>897</v>
      </c>
      <c r="Q33" s="21">
        <f t="shared" si="15"/>
        <v>719</v>
      </c>
      <c r="R33" s="21">
        <f t="shared" si="15"/>
        <v>546</v>
      </c>
      <c r="S33" s="21">
        <f t="shared" si="16"/>
        <v>221</v>
      </c>
      <c r="T33" s="21">
        <f t="shared" si="16"/>
        <v>1294</v>
      </c>
      <c r="U33" s="21">
        <f t="shared" si="16"/>
        <v>160</v>
      </c>
      <c r="V33" s="21">
        <f t="shared" si="16"/>
        <v>334</v>
      </c>
      <c r="W33" s="21">
        <f t="shared" si="16"/>
        <v>191</v>
      </c>
      <c r="X33" s="21">
        <f t="shared" si="16"/>
        <v>398</v>
      </c>
      <c r="Y33" s="21">
        <f t="shared" si="16"/>
        <v>565</v>
      </c>
      <c r="Z33" s="21">
        <f t="shared" si="16"/>
        <v>1140</v>
      </c>
      <c r="AA33" s="21">
        <f t="shared" si="16"/>
        <v>844</v>
      </c>
      <c r="AB33" s="21">
        <f t="shared" si="16"/>
        <v>1225</v>
      </c>
      <c r="AC33" s="21">
        <f t="shared" si="17"/>
        <v>492</v>
      </c>
      <c r="AD33" s="21">
        <f t="shared" si="17"/>
        <v>443</v>
      </c>
      <c r="AE33" s="21">
        <f t="shared" si="17"/>
        <v>0</v>
      </c>
      <c r="AF33" s="21">
        <f t="shared" si="17"/>
        <v>446</v>
      </c>
      <c r="AG33" s="21">
        <f t="shared" si="17"/>
        <v>1147</v>
      </c>
      <c r="AH33" s="21">
        <f t="shared" si="17"/>
        <v>768</v>
      </c>
      <c r="AI33" s="21">
        <f t="shared" si="17"/>
        <v>716</v>
      </c>
      <c r="AJ33" s="21">
        <f t="shared" si="17"/>
        <v>285</v>
      </c>
      <c r="AK33" s="21">
        <f t="shared" si="17"/>
        <v>1121</v>
      </c>
      <c r="AL33" s="21">
        <f t="shared" si="17"/>
        <v>936</v>
      </c>
      <c r="AM33" s="21">
        <f t="shared" si="18"/>
        <v>783</v>
      </c>
      <c r="AN33" s="21">
        <f t="shared" si="18"/>
        <v>1477</v>
      </c>
      <c r="AO33" s="21">
        <f t="shared" si="18"/>
        <v>1003</v>
      </c>
      <c r="AP33" s="21">
        <f t="shared" si="18"/>
        <v>502</v>
      </c>
      <c r="AQ33" s="21">
        <f t="shared" si="18"/>
        <v>364</v>
      </c>
      <c r="AR33" s="21">
        <f t="shared" si="18"/>
        <v>1638</v>
      </c>
      <c r="AS33" s="21">
        <f t="shared" si="18"/>
        <v>824</v>
      </c>
      <c r="AT33" s="21">
        <f t="shared" si="18"/>
        <v>1116</v>
      </c>
      <c r="AU33" s="21">
        <f t="shared" si="18"/>
        <v>702</v>
      </c>
      <c r="AV33" s="21">
        <f t="shared" si="18"/>
        <v>581</v>
      </c>
      <c r="AW33" s="21">
        <f t="shared" si="19"/>
        <v>340</v>
      </c>
      <c r="AX33" s="21">
        <f t="shared" si="19"/>
        <v>653</v>
      </c>
      <c r="AY33" s="21">
        <f t="shared" si="19"/>
        <v>1059</v>
      </c>
      <c r="AZ33" s="21">
        <f t="shared" si="19"/>
        <v>803</v>
      </c>
      <c r="BA33" s="21">
        <f t="shared" si="19"/>
        <v>1087</v>
      </c>
      <c r="BB33" s="21">
        <f t="shared" si="19"/>
        <v>1650</v>
      </c>
      <c r="BC33" s="21">
        <f t="shared" si="19"/>
        <v>344</v>
      </c>
      <c r="BD33" s="21">
        <f t="shared" si="19"/>
        <v>571</v>
      </c>
      <c r="BE33" s="21">
        <f t="shared" si="19"/>
        <v>691</v>
      </c>
      <c r="BF33" s="18" t="str">
        <f t="shared" si="5"/>
        <v>Jefferson City , MO</v>
      </c>
      <c r="BI33" s="67">
        <f t="shared" si="9"/>
        <v>23</v>
      </c>
      <c r="BJ33" s="68">
        <f t="shared" si="6"/>
        <v>-92.19</v>
      </c>
      <c r="BK33" s="69">
        <f t="shared" si="7"/>
        <v>38.572</v>
      </c>
      <c r="BL33" s="70" t="str">
        <f t="shared" si="8"/>
        <v>MO</v>
      </c>
    </row>
    <row r="34" spans="1:64" ht="12.75" hidden="1">
      <c r="A34" s="4" t="s">
        <v>25</v>
      </c>
      <c r="B34" s="5" t="s">
        <v>74</v>
      </c>
      <c r="C34" s="4">
        <v>31</v>
      </c>
      <c r="D34" s="4">
        <v>90.208</v>
      </c>
      <c r="E34" s="4">
        <v>32.321</v>
      </c>
      <c r="F34" s="19">
        <v>2573216</v>
      </c>
      <c r="G34" s="19">
        <v>196637</v>
      </c>
      <c r="H34" s="20">
        <v>54600</v>
      </c>
      <c r="I34" s="21">
        <f t="shared" si="15"/>
        <v>229</v>
      </c>
      <c r="J34" s="21">
        <f t="shared" si="15"/>
        <v>207</v>
      </c>
      <c r="K34" s="21">
        <f t="shared" si="15"/>
        <v>1268</v>
      </c>
      <c r="L34" s="21">
        <f t="shared" si="15"/>
        <v>1802</v>
      </c>
      <c r="M34" s="21">
        <f t="shared" si="15"/>
        <v>966</v>
      </c>
      <c r="N34" s="21">
        <f t="shared" si="15"/>
        <v>1163</v>
      </c>
      <c r="O34" s="21">
        <f t="shared" si="15"/>
        <v>868</v>
      </c>
      <c r="P34" s="21">
        <f t="shared" si="15"/>
        <v>948</v>
      </c>
      <c r="Q34" s="21">
        <f t="shared" si="15"/>
        <v>373</v>
      </c>
      <c r="R34" s="21">
        <f t="shared" si="15"/>
        <v>350</v>
      </c>
      <c r="S34" s="21">
        <f t="shared" si="16"/>
        <v>667</v>
      </c>
      <c r="T34" s="21">
        <f t="shared" si="16"/>
        <v>1608</v>
      </c>
      <c r="U34" s="21">
        <f t="shared" si="16"/>
        <v>516</v>
      </c>
      <c r="V34" s="21">
        <f t="shared" si="16"/>
        <v>563</v>
      </c>
      <c r="W34" s="21">
        <f t="shared" si="16"/>
        <v>557</v>
      </c>
      <c r="X34" s="21">
        <f t="shared" si="16"/>
        <v>505</v>
      </c>
      <c r="Y34" s="21">
        <f t="shared" si="16"/>
        <v>140</v>
      </c>
      <c r="Z34" s="21">
        <f t="shared" si="16"/>
        <v>1257</v>
      </c>
      <c r="AA34" s="21">
        <f t="shared" si="16"/>
        <v>895</v>
      </c>
      <c r="AB34" s="21">
        <f t="shared" si="16"/>
        <v>1379</v>
      </c>
      <c r="AC34" s="21">
        <f t="shared" si="17"/>
        <v>781</v>
      </c>
      <c r="AD34" s="21">
        <f t="shared" si="17"/>
        <v>886</v>
      </c>
      <c r="AE34" s="21">
        <f t="shared" si="17"/>
        <v>446</v>
      </c>
      <c r="AF34" s="21">
        <f t="shared" si="17"/>
        <v>0</v>
      </c>
      <c r="AG34" s="21">
        <f t="shared" si="17"/>
        <v>1516</v>
      </c>
      <c r="AH34" s="21">
        <f t="shared" si="17"/>
        <v>703</v>
      </c>
      <c r="AI34" s="21">
        <f t="shared" si="17"/>
        <v>1146</v>
      </c>
      <c r="AJ34" s="21">
        <f t="shared" si="17"/>
        <v>688</v>
      </c>
      <c r="AK34" s="21">
        <f t="shared" si="17"/>
        <v>1262</v>
      </c>
      <c r="AL34" s="21">
        <f t="shared" si="17"/>
        <v>1017</v>
      </c>
      <c r="AM34" s="21">
        <f t="shared" si="18"/>
        <v>930</v>
      </c>
      <c r="AN34" s="21">
        <f t="shared" si="18"/>
        <v>1714</v>
      </c>
      <c r="AO34" s="21">
        <f t="shared" si="18"/>
        <v>1145</v>
      </c>
      <c r="AP34" s="21">
        <f t="shared" si="18"/>
        <v>665</v>
      </c>
      <c r="AQ34" s="21">
        <f t="shared" si="18"/>
        <v>472</v>
      </c>
      <c r="AR34" s="21">
        <f t="shared" si="18"/>
        <v>1956</v>
      </c>
      <c r="AS34" s="21">
        <f t="shared" si="18"/>
        <v>922</v>
      </c>
      <c r="AT34" s="21">
        <f t="shared" si="18"/>
        <v>1222</v>
      </c>
      <c r="AU34" s="21">
        <f t="shared" si="18"/>
        <v>552</v>
      </c>
      <c r="AV34" s="21">
        <f t="shared" si="18"/>
        <v>995</v>
      </c>
      <c r="AW34" s="21">
        <f t="shared" si="19"/>
        <v>330</v>
      </c>
      <c r="AX34" s="21">
        <f t="shared" si="19"/>
        <v>466</v>
      </c>
      <c r="AY34" s="21">
        <f t="shared" si="19"/>
        <v>1335</v>
      </c>
      <c r="AZ34" s="21">
        <f t="shared" si="19"/>
        <v>805</v>
      </c>
      <c r="BA34" s="21">
        <f t="shared" si="19"/>
        <v>1258</v>
      </c>
      <c r="BB34" s="21">
        <f t="shared" si="19"/>
        <v>1993</v>
      </c>
      <c r="BC34" s="21">
        <f t="shared" si="19"/>
        <v>745</v>
      </c>
      <c r="BD34" s="21">
        <f t="shared" si="19"/>
        <v>638</v>
      </c>
      <c r="BE34" s="21">
        <f t="shared" si="19"/>
        <v>1010</v>
      </c>
      <c r="BF34" s="18" t="str">
        <f t="shared" si="5"/>
        <v>Jackson , MS</v>
      </c>
      <c r="BI34" s="67">
        <f t="shared" si="9"/>
        <v>24</v>
      </c>
      <c r="BJ34" s="68">
        <f t="shared" si="6"/>
        <v>-90.208</v>
      </c>
      <c r="BK34" s="69">
        <f t="shared" si="7"/>
        <v>32.321</v>
      </c>
      <c r="BL34" s="70" t="str">
        <f t="shared" si="8"/>
        <v>MS</v>
      </c>
    </row>
    <row r="35" spans="1:64" ht="12.75" hidden="1">
      <c r="A35" s="4" t="s">
        <v>26</v>
      </c>
      <c r="B35" s="5" t="s">
        <v>75</v>
      </c>
      <c r="C35" s="4">
        <v>43</v>
      </c>
      <c r="D35" s="4">
        <v>112.02</v>
      </c>
      <c r="E35" s="4">
        <v>46.597</v>
      </c>
      <c r="F35" s="19">
        <v>799065</v>
      </c>
      <c r="G35" s="19">
        <v>24569</v>
      </c>
      <c r="H35" s="20">
        <v>63200</v>
      </c>
      <c r="I35" s="21">
        <f t="shared" si="15"/>
        <v>1676</v>
      </c>
      <c r="J35" s="21">
        <f t="shared" si="15"/>
        <v>1311</v>
      </c>
      <c r="K35" s="21">
        <f t="shared" si="15"/>
        <v>902</v>
      </c>
      <c r="L35" s="21">
        <f t="shared" si="15"/>
        <v>733</v>
      </c>
      <c r="M35" s="21">
        <f t="shared" si="15"/>
        <v>593</v>
      </c>
      <c r="N35" s="21">
        <f t="shared" si="15"/>
        <v>1957</v>
      </c>
      <c r="O35" s="21">
        <f t="shared" si="15"/>
        <v>1837</v>
      </c>
      <c r="P35" s="21">
        <f t="shared" si="15"/>
        <v>1900</v>
      </c>
      <c r="Q35" s="21">
        <f t="shared" si="15"/>
        <v>1852</v>
      </c>
      <c r="R35" s="21">
        <f t="shared" si="15"/>
        <v>1692</v>
      </c>
      <c r="S35" s="21">
        <f t="shared" si="16"/>
        <v>974</v>
      </c>
      <c r="T35" s="21">
        <f t="shared" si="16"/>
        <v>291</v>
      </c>
      <c r="U35" s="21">
        <f t="shared" si="16"/>
        <v>1216</v>
      </c>
      <c r="V35" s="21">
        <f t="shared" si="16"/>
        <v>1379</v>
      </c>
      <c r="W35" s="21">
        <f t="shared" si="16"/>
        <v>976</v>
      </c>
      <c r="X35" s="21">
        <f t="shared" si="16"/>
        <v>1493</v>
      </c>
      <c r="Y35" s="21">
        <f t="shared" si="16"/>
        <v>1578</v>
      </c>
      <c r="Z35" s="21">
        <f t="shared" si="16"/>
        <v>2020</v>
      </c>
      <c r="AA35" s="21">
        <f t="shared" si="16"/>
        <v>1859</v>
      </c>
      <c r="AB35" s="21">
        <f t="shared" si="16"/>
        <v>2031</v>
      </c>
      <c r="AC35" s="21">
        <f t="shared" si="17"/>
        <v>1369</v>
      </c>
      <c r="AD35" s="21">
        <f t="shared" si="17"/>
        <v>917</v>
      </c>
      <c r="AE35" s="21">
        <f t="shared" si="17"/>
        <v>1147</v>
      </c>
      <c r="AF35" s="21">
        <f t="shared" si="17"/>
        <v>1516</v>
      </c>
      <c r="AG35" s="21">
        <f t="shared" si="17"/>
        <v>0</v>
      </c>
      <c r="AH35" s="21">
        <f t="shared" si="17"/>
        <v>1869</v>
      </c>
      <c r="AI35" s="21">
        <f t="shared" si="17"/>
        <v>533</v>
      </c>
      <c r="AJ35" s="21">
        <f t="shared" si="17"/>
        <v>862</v>
      </c>
      <c r="AK35" s="21">
        <f t="shared" si="17"/>
        <v>1971</v>
      </c>
      <c r="AL35" s="21">
        <f t="shared" si="17"/>
        <v>1902</v>
      </c>
      <c r="AM35" s="21">
        <f t="shared" si="18"/>
        <v>817</v>
      </c>
      <c r="AN35" s="21">
        <f t="shared" si="18"/>
        <v>646</v>
      </c>
      <c r="AO35" s="21">
        <f t="shared" si="18"/>
        <v>1880</v>
      </c>
      <c r="AP35" s="21">
        <f t="shared" si="18"/>
        <v>1520</v>
      </c>
      <c r="AQ35" s="21">
        <f t="shared" si="18"/>
        <v>1075</v>
      </c>
      <c r="AR35" s="21">
        <f t="shared" si="18"/>
        <v>542</v>
      </c>
      <c r="AS35" s="21">
        <f t="shared" si="18"/>
        <v>1800</v>
      </c>
      <c r="AT35" s="21">
        <f t="shared" si="18"/>
        <v>2015</v>
      </c>
      <c r="AU35" s="21">
        <f t="shared" si="18"/>
        <v>1839</v>
      </c>
      <c r="AV35" s="21">
        <f t="shared" si="18"/>
        <v>587</v>
      </c>
      <c r="AW35" s="21">
        <f t="shared" si="19"/>
        <v>1484</v>
      </c>
      <c r="AX35" s="21">
        <f t="shared" si="19"/>
        <v>1360</v>
      </c>
      <c r="AY35" s="21">
        <f t="shared" si="19"/>
        <v>402</v>
      </c>
      <c r="AZ35" s="21">
        <f t="shared" si="19"/>
        <v>1862</v>
      </c>
      <c r="BA35" s="21">
        <f t="shared" si="19"/>
        <v>1900</v>
      </c>
      <c r="BB35" s="21">
        <f t="shared" si="19"/>
        <v>515</v>
      </c>
      <c r="BC35" s="21">
        <f t="shared" si="19"/>
        <v>1131</v>
      </c>
      <c r="BD35" s="21">
        <f t="shared" si="19"/>
        <v>1638</v>
      </c>
      <c r="BE35" s="21">
        <f t="shared" si="19"/>
        <v>521</v>
      </c>
      <c r="BF35" s="18" t="str">
        <f t="shared" si="5"/>
        <v>Helena , MT</v>
      </c>
      <c r="BI35" s="67">
        <f t="shared" si="9"/>
        <v>25</v>
      </c>
      <c r="BJ35" s="68">
        <f t="shared" si="6"/>
        <v>-112.02</v>
      </c>
      <c r="BK35" s="69">
        <f t="shared" si="7"/>
        <v>46.597</v>
      </c>
      <c r="BL35" s="70" t="str">
        <f t="shared" si="8"/>
        <v>MT</v>
      </c>
    </row>
    <row r="36" spans="1:64" ht="12.75" hidden="1">
      <c r="A36" s="4" t="s">
        <v>27</v>
      </c>
      <c r="B36" s="5" t="s">
        <v>76</v>
      </c>
      <c r="C36" s="4">
        <v>10</v>
      </c>
      <c r="D36" s="4">
        <v>78.659</v>
      </c>
      <c r="E36" s="4">
        <v>35.822</v>
      </c>
      <c r="F36" s="19">
        <v>6628637</v>
      </c>
      <c r="G36" s="19">
        <v>207951</v>
      </c>
      <c r="H36" s="20">
        <v>96600</v>
      </c>
      <c r="I36" s="21">
        <f t="shared" si="15"/>
        <v>498</v>
      </c>
      <c r="J36" s="21">
        <f t="shared" si="15"/>
        <v>776</v>
      </c>
      <c r="K36" s="21">
        <f t="shared" si="15"/>
        <v>1896</v>
      </c>
      <c r="L36" s="21">
        <f t="shared" si="15"/>
        <v>2343</v>
      </c>
      <c r="M36" s="21">
        <f t="shared" si="15"/>
        <v>1452</v>
      </c>
      <c r="N36" s="21">
        <f t="shared" si="15"/>
        <v>521</v>
      </c>
      <c r="O36" s="21">
        <f t="shared" si="15"/>
        <v>231</v>
      </c>
      <c r="P36" s="21">
        <f t="shared" si="15"/>
        <v>288</v>
      </c>
      <c r="Q36" s="21">
        <f t="shared" si="15"/>
        <v>493</v>
      </c>
      <c r="R36" s="21">
        <f t="shared" si="15"/>
        <v>357</v>
      </c>
      <c r="S36" s="21">
        <f t="shared" si="16"/>
        <v>898</v>
      </c>
      <c r="T36" s="21">
        <f t="shared" si="16"/>
        <v>2049</v>
      </c>
      <c r="U36" s="21">
        <f t="shared" si="16"/>
        <v>659</v>
      </c>
      <c r="V36" s="21">
        <f t="shared" si="16"/>
        <v>491</v>
      </c>
      <c r="W36" s="21">
        <f t="shared" si="16"/>
        <v>959</v>
      </c>
      <c r="X36" s="21">
        <f t="shared" si="16"/>
        <v>379</v>
      </c>
      <c r="Y36" s="21">
        <f t="shared" si="16"/>
        <v>810</v>
      </c>
      <c r="Z36" s="21">
        <f t="shared" si="16"/>
        <v>608</v>
      </c>
      <c r="AA36" s="21">
        <f t="shared" si="16"/>
        <v>248</v>
      </c>
      <c r="AB36" s="21">
        <f t="shared" si="16"/>
        <v>753</v>
      </c>
      <c r="AC36" s="21">
        <f t="shared" si="17"/>
        <v>571</v>
      </c>
      <c r="AD36" s="21">
        <f t="shared" si="17"/>
        <v>985</v>
      </c>
      <c r="AE36" s="21">
        <f t="shared" si="17"/>
        <v>768</v>
      </c>
      <c r="AF36" s="21">
        <f t="shared" si="17"/>
        <v>703</v>
      </c>
      <c r="AG36" s="21">
        <f t="shared" si="17"/>
        <v>1869</v>
      </c>
      <c r="AH36" s="21">
        <f t="shared" si="17"/>
        <v>0</v>
      </c>
      <c r="AI36" s="21">
        <f t="shared" si="17"/>
        <v>1368</v>
      </c>
      <c r="AJ36" s="21">
        <f t="shared" si="17"/>
        <v>1034</v>
      </c>
      <c r="AK36" s="21">
        <f t="shared" si="17"/>
        <v>636</v>
      </c>
      <c r="AL36" s="21">
        <f t="shared" si="17"/>
        <v>371</v>
      </c>
      <c r="AM36" s="21">
        <f t="shared" si="18"/>
        <v>1526</v>
      </c>
      <c r="AN36" s="21">
        <f t="shared" si="18"/>
        <v>2245</v>
      </c>
      <c r="AO36" s="21">
        <f t="shared" si="18"/>
        <v>539</v>
      </c>
      <c r="AP36" s="21">
        <f t="shared" si="18"/>
        <v>372</v>
      </c>
      <c r="AQ36" s="21">
        <f t="shared" si="18"/>
        <v>1057</v>
      </c>
      <c r="AR36" s="21">
        <f t="shared" si="18"/>
        <v>2387</v>
      </c>
      <c r="AS36" s="21">
        <f t="shared" si="18"/>
        <v>323</v>
      </c>
      <c r="AT36" s="21">
        <f t="shared" si="18"/>
        <v>569</v>
      </c>
      <c r="AU36" s="21">
        <f t="shared" si="18"/>
        <v>176</v>
      </c>
      <c r="AV36" s="21">
        <f t="shared" si="18"/>
        <v>1283</v>
      </c>
      <c r="AW36" s="21">
        <f t="shared" si="19"/>
        <v>455</v>
      </c>
      <c r="AX36" s="21">
        <f t="shared" si="19"/>
        <v>1167</v>
      </c>
      <c r="AY36" s="21">
        <f t="shared" si="19"/>
        <v>1825</v>
      </c>
      <c r="AZ36" s="21">
        <f t="shared" si="19"/>
        <v>135</v>
      </c>
      <c r="BA36" s="21">
        <f t="shared" si="19"/>
        <v>666</v>
      </c>
      <c r="BB36" s="21">
        <f t="shared" si="19"/>
        <v>2383</v>
      </c>
      <c r="BC36" s="21">
        <f t="shared" si="19"/>
        <v>760</v>
      </c>
      <c r="BD36" s="21">
        <f t="shared" si="19"/>
        <v>239</v>
      </c>
      <c r="BE36" s="21">
        <f t="shared" si="19"/>
        <v>1454</v>
      </c>
      <c r="BF36" s="18" t="str">
        <f t="shared" si="5"/>
        <v>Raleigh , NC</v>
      </c>
      <c r="BI36" s="67">
        <f t="shared" si="9"/>
        <v>26</v>
      </c>
      <c r="BJ36" s="68">
        <f t="shared" si="6"/>
        <v>-78.659</v>
      </c>
      <c r="BK36" s="69">
        <f t="shared" si="7"/>
        <v>35.822</v>
      </c>
      <c r="BL36" s="70" t="str">
        <f t="shared" si="8"/>
        <v>NC</v>
      </c>
    </row>
    <row r="37" spans="1:64" ht="12.75" hidden="1">
      <c r="A37" s="4" t="s">
        <v>28</v>
      </c>
      <c r="B37" s="5" t="s">
        <v>77</v>
      </c>
      <c r="C37" s="4">
        <v>46</v>
      </c>
      <c r="D37" s="4">
        <v>100.767</v>
      </c>
      <c r="E37" s="4">
        <v>46.805</v>
      </c>
      <c r="F37" s="19">
        <v>638800</v>
      </c>
      <c r="G37" s="19">
        <v>49256</v>
      </c>
      <c r="H37" s="20">
        <v>67900</v>
      </c>
      <c r="I37" s="21">
        <f t="shared" si="15"/>
        <v>1257</v>
      </c>
      <c r="J37" s="21">
        <f t="shared" si="15"/>
        <v>943</v>
      </c>
      <c r="K37" s="21">
        <f t="shared" si="15"/>
        <v>1091</v>
      </c>
      <c r="L37" s="21">
        <f t="shared" si="15"/>
        <v>1190</v>
      </c>
      <c r="M37" s="21">
        <f t="shared" si="15"/>
        <v>528</v>
      </c>
      <c r="N37" s="21">
        <f t="shared" si="15"/>
        <v>1424</v>
      </c>
      <c r="O37" s="21">
        <f t="shared" si="15"/>
        <v>1314</v>
      </c>
      <c r="P37" s="21">
        <f t="shared" si="15"/>
        <v>1374</v>
      </c>
      <c r="Q37" s="21">
        <f t="shared" si="15"/>
        <v>1432</v>
      </c>
      <c r="R37" s="21">
        <f t="shared" si="15"/>
        <v>1242</v>
      </c>
      <c r="S37" s="21">
        <f t="shared" si="16"/>
        <v>506</v>
      </c>
      <c r="T37" s="21">
        <f t="shared" si="16"/>
        <v>783</v>
      </c>
      <c r="U37" s="21">
        <f t="shared" si="16"/>
        <v>739</v>
      </c>
      <c r="V37" s="21">
        <f t="shared" si="16"/>
        <v>879</v>
      </c>
      <c r="W37" s="21">
        <f t="shared" si="16"/>
        <v>595</v>
      </c>
      <c r="X37" s="21">
        <f t="shared" si="16"/>
        <v>1002</v>
      </c>
      <c r="Y37" s="21">
        <f t="shared" si="16"/>
        <v>1242</v>
      </c>
      <c r="Z37" s="21">
        <f t="shared" si="16"/>
        <v>1487</v>
      </c>
      <c r="AA37" s="21">
        <f t="shared" si="16"/>
        <v>1335</v>
      </c>
      <c r="AB37" s="21">
        <f t="shared" si="16"/>
        <v>1501</v>
      </c>
      <c r="AC37" s="21">
        <f t="shared" si="17"/>
        <v>842</v>
      </c>
      <c r="AD37" s="21">
        <f t="shared" si="17"/>
        <v>390</v>
      </c>
      <c r="AE37" s="21">
        <f t="shared" si="17"/>
        <v>716</v>
      </c>
      <c r="AF37" s="21">
        <f t="shared" si="17"/>
        <v>1146</v>
      </c>
      <c r="AG37" s="21">
        <f t="shared" si="17"/>
        <v>533</v>
      </c>
      <c r="AH37" s="21">
        <f t="shared" si="17"/>
        <v>1368</v>
      </c>
      <c r="AI37" s="21">
        <f t="shared" si="17"/>
        <v>0</v>
      </c>
      <c r="AJ37" s="21">
        <f t="shared" si="17"/>
        <v>461</v>
      </c>
      <c r="AK37" s="21">
        <f t="shared" si="17"/>
        <v>1439</v>
      </c>
      <c r="AL37" s="21">
        <f t="shared" si="17"/>
        <v>1373</v>
      </c>
      <c r="AM37" s="21">
        <f t="shared" si="18"/>
        <v>814</v>
      </c>
      <c r="AN37" s="21">
        <f t="shared" si="18"/>
        <v>1091</v>
      </c>
      <c r="AO37" s="21">
        <f t="shared" si="18"/>
        <v>1347</v>
      </c>
      <c r="AP37" s="21">
        <f t="shared" si="18"/>
        <v>1006</v>
      </c>
      <c r="AQ37" s="21">
        <f t="shared" si="18"/>
        <v>801</v>
      </c>
      <c r="AR37" s="21">
        <f t="shared" si="18"/>
        <v>1075</v>
      </c>
      <c r="AS37" s="21">
        <f t="shared" si="18"/>
        <v>1272</v>
      </c>
      <c r="AT37" s="21">
        <f t="shared" si="18"/>
        <v>1482</v>
      </c>
      <c r="AU37" s="21">
        <f t="shared" si="18"/>
        <v>1361</v>
      </c>
      <c r="AV37" s="21">
        <f t="shared" si="18"/>
        <v>169</v>
      </c>
      <c r="AW37" s="21">
        <f t="shared" si="19"/>
        <v>1028</v>
      </c>
      <c r="AX37" s="21">
        <f t="shared" si="19"/>
        <v>1151</v>
      </c>
      <c r="AY37" s="21">
        <f t="shared" si="19"/>
        <v>694</v>
      </c>
      <c r="AZ37" s="21">
        <f t="shared" si="19"/>
        <v>1347</v>
      </c>
      <c r="BA37" s="21">
        <f t="shared" si="19"/>
        <v>1368</v>
      </c>
      <c r="BB37" s="21">
        <f t="shared" si="19"/>
        <v>1041</v>
      </c>
      <c r="BC37" s="21">
        <f t="shared" si="19"/>
        <v>612</v>
      </c>
      <c r="BD37" s="21">
        <f t="shared" si="19"/>
        <v>1131</v>
      </c>
      <c r="BE37" s="21">
        <f t="shared" si="19"/>
        <v>439</v>
      </c>
      <c r="BF37" s="18" t="str">
        <f t="shared" si="5"/>
        <v>Bismarck , ND</v>
      </c>
      <c r="BI37" s="67">
        <f t="shared" si="9"/>
        <v>27</v>
      </c>
      <c r="BJ37" s="68">
        <f t="shared" si="6"/>
        <v>-100.767</v>
      </c>
      <c r="BK37" s="69">
        <f t="shared" si="7"/>
        <v>46.805</v>
      </c>
      <c r="BL37" s="70" t="str">
        <f t="shared" si="8"/>
        <v>ND</v>
      </c>
    </row>
    <row r="38" spans="1:64" ht="12.75" hidden="1">
      <c r="A38" s="4" t="s">
        <v>29</v>
      </c>
      <c r="B38" s="5" t="s">
        <v>78</v>
      </c>
      <c r="C38" s="4">
        <v>36</v>
      </c>
      <c r="D38" s="4">
        <v>96.688</v>
      </c>
      <c r="E38" s="4">
        <v>40.816</v>
      </c>
      <c r="F38" s="19">
        <v>1578385</v>
      </c>
      <c r="G38" s="19">
        <v>191972</v>
      </c>
      <c r="H38" s="20">
        <v>61700</v>
      </c>
      <c r="I38" s="21">
        <f t="shared" si="15"/>
        <v>820</v>
      </c>
      <c r="J38" s="21">
        <f t="shared" si="15"/>
        <v>483</v>
      </c>
      <c r="K38" s="21">
        <f t="shared" si="15"/>
        <v>983</v>
      </c>
      <c r="L38" s="21">
        <f t="shared" si="15"/>
        <v>1322</v>
      </c>
      <c r="M38" s="21">
        <f t="shared" si="15"/>
        <v>437</v>
      </c>
      <c r="N38" s="21">
        <f t="shared" si="15"/>
        <v>1244</v>
      </c>
      <c r="O38" s="21">
        <f t="shared" si="15"/>
        <v>1049</v>
      </c>
      <c r="P38" s="21">
        <f t="shared" si="15"/>
        <v>1124</v>
      </c>
      <c r="Q38" s="21">
        <f t="shared" si="15"/>
        <v>997</v>
      </c>
      <c r="R38" s="21">
        <f t="shared" si="15"/>
        <v>831</v>
      </c>
      <c r="S38" s="21">
        <f t="shared" si="16"/>
        <v>168</v>
      </c>
      <c r="T38" s="21">
        <f t="shared" si="16"/>
        <v>1016</v>
      </c>
      <c r="U38" s="21">
        <f t="shared" si="16"/>
        <v>378</v>
      </c>
      <c r="V38" s="21">
        <f t="shared" si="16"/>
        <v>560</v>
      </c>
      <c r="W38" s="21">
        <f t="shared" si="16"/>
        <v>134</v>
      </c>
      <c r="X38" s="21">
        <f t="shared" si="16"/>
        <v>655</v>
      </c>
      <c r="Y38" s="21">
        <f t="shared" si="16"/>
        <v>781</v>
      </c>
      <c r="Z38" s="21">
        <f t="shared" si="16"/>
        <v>1326</v>
      </c>
      <c r="AA38" s="21">
        <f t="shared" si="16"/>
        <v>1075</v>
      </c>
      <c r="AB38" s="21">
        <f t="shared" si="16"/>
        <v>1387</v>
      </c>
      <c r="AC38" s="21">
        <f t="shared" si="17"/>
        <v>638</v>
      </c>
      <c r="AD38" s="21">
        <f t="shared" si="17"/>
        <v>338</v>
      </c>
      <c r="AE38" s="21">
        <f t="shared" si="17"/>
        <v>285</v>
      </c>
      <c r="AF38" s="21">
        <f t="shared" si="17"/>
        <v>688</v>
      </c>
      <c r="AG38" s="21">
        <f t="shared" si="17"/>
        <v>862</v>
      </c>
      <c r="AH38" s="21">
        <f t="shared" si="17"/>
        <v>1034</v>
      </c>
      <c r="AI38" s="21">
        <f t="shared" si="17"/>
        <v>461</v>
      </c>
      <c r="AJ38" s="21">
        <f t="shared" si="17"/>
        <v>0</v>
      </c>
      <c r="AK38" s="21">
        <f t="shared" si="17"/>
        <v>1296</v>
      </c>
      <c r="AL38" s="21">
        <f t="shared" si="17"/>
        <v>1149</v>
      </c>
      <c r="AM38" s="21">
        <f t="shared" si="18"/>
        <v>615</v>
      </c>
      <c r="AN38" s="21">
        <f t="shared" si="18"/>
        <v>1223</v>
      </c>
      <c r="AO38" s="21">
        <f t="shared" si="18"/>
        <v>1183</v>
      </c>
      <c r="AP38" s="21">
        <f t="shared" si="18"/>
        <v>722</v>
      </c>
      <c r="AQ38" s="21">
        <f t="shared" si="18"/>
        <v>372</v>
      </c>
      <c r="AR38" s="21">
        <f t="shared" si="18"/>
        <v>1357</v>
      </c>
      <c r="AS38" s="21">
        <f t="shared" si="18"/>
        <v>1038</v>
      </c>
      <c r="AT38" s="21">
        <f t="shared" si="18"/>
        <v>1308</v>
      </c>
      <c r="AU38" s="21">
        <f t="shared" si="18"/>
        <v>983</v>
      </c>
      <c r="AV38" s="21">
        <f t="shared" si="18"/>
        <v>307</v>
      </c>
      <c r="AW38" s="21">
        <f t="shared" si="19"/>
        <v>624</v>
      </c>
      <c r="AX38" s="21">
        <f t="shared" si="19"/>
        <v>729</v>
      </c>
      <c r="AY38" s="21">
        <f t="shared" si="19"/>
        <v>796</v>
      </c>
      <c r="AZ38" s="21">
        <f t="shared" si="19"/>
        <v>1052</v>
      </c>
      <c r="BA38" s="21">
        <f t="shared" si="19"/>
        <v>1246</v>
      </c>
      <c r="BB38" s="21">
        <f t="shared" si="19"/>
        <v>1366</v>
      </c>
      <c r="BC38" s="21">
        <f t="shared" si="19"/>
        <v>406</v>
      </c>
      <c r="BD38" s="21">
        <f t="shared" si="19"/>
        <v>819</v>
      </c>
      <c r="BE38" s="21">
        <f t="shared" si="19"/>
        <v>423</v>
      </c>
      <c r="BF38" s="18" t="str">
        <f t="shared" si="5"/>
        <v>Lincoln , NE</v>
      </c>
      <c r="BI38" s="67">
        <f t="shared" si="9"/>
        <v>28</v>
      </c>
      <c r="BJ38" s="68">
        <f t="shared" si="6"/>
        <v>-96.688</v>
      </c>
      <c r="BK38" s="69">
        <f t="shared" si="7"/>
        <v>40.816</v>
      </c>
      <c r="BL38" s="70" t="str">
        <f t="shared" si="8"/>
        <v>NE</v>
      </c>
    </row>
    <row r="39" spans="1:64" ht="12.75" hidden="1">
      <c r="A39" s="4" t="s">
        <v>30</v>
      </c>
      <c r="B39" s="5" t="s">
        <v>79</v>
      </c>
      <c r="C39" s="4">
        <v>40</v>
      </c>
      <c r="D39" s="4">
        <v>71.56</v>
      </c>
      <c r="E39" s="4">
        <v>43.232</v>
      </c>
      <c r="F39" s="19">
        <v>1109252</v>
      </c>
      <c r="G39" s="19">
        <v>36006</v>
      </c>
      <c r="H39" s="20">
        <v>112400</v>
      </c>
      <c r="I39" s="21">
        <f t="shared" si="15"/>
        <v>1098</v>
      </c>
      <c r="J39" s="21">
        <f t="shared" si="15"/>
        <v>1257</v>
      </c>
      <c r="K39" s="21">
        <f t="shared" si="15"/>
        <v>2269</v>
      </c>
      <c r="L39" s="21">
        <f t="shared" si="15"/>
        <v>2588</v>
      </c>
      <c r="M39" s="21">
        <f t="shared" si="15"/>
        <v>1729</v>
      </c>
      <c r="N39" s="21">
        <f t="shared" si="15"/>
        <v>116</v>
      </c>
      <c r="O39" s="21">
        <f t="shared" si="15"/>
        <v>412</v>
      </c>
      <c r="P39" s="21">
        <f t="shared" si="15"/>
        <v>349</v>
      </c>
      <c r="Q39" s="21">
        <f t="shared" si="15"/>
        <v>1126</v>
      </c>
      <c r="R39" s="21">
        <f t="shared" si="15"/>
        <v>953</v>
      </c>
      <c r="S39" s="21">
        <f t="shared" si="16"/>
        <v>1128</v>
      </c>
      <c r="T39" s="21">
        <f t="shared" si="16"/>
        <v>2214</v>
      </c>
      <c r="U39" s="21">
        <f t="shared" si="16"/>
        <v>964</v>
      </c>
      <c r="V39" s="21">
        <f t="shared" si="16"/>
        <v>790</v>
      </c>
      <c r="W39" s="21">
        <f t="shared" si="16"/>
        <v>1284</v>
      </c>
      <c r="X39" s="21">
        <f t="shared" si="16"/>
        <v>778</v>
      </c>
      <c r="Y39" s="21">
        <f t="shared" si="16"/>
        <v>1391</v>
      </c>
      <c r="Z39" s="21">
        <f t="shared" si="16"/>
        <v>68</v>
      </c>
      <c r="AA39" s="21">
        <f t="shared" si="16"/>
        <v>391</v>
      </c>
      <c r="AB39" s="21">
        <f t="shared" si="16"/>
        <v>119</v>
      </c>
      <c r="AC39" s="21">
        <f t="shared" si="17"/>
        <v>657</v>
      </c>
      <c r="AD39" s="21">
        <f t="shared" si="17"/>
        <v>1073</v>
      </c>
      <c r="AE39" s="21">
        <f t="shared" si="17"/>
        <v>1121</v>
      </c>
      <c r="AF39" s="21">
        <f t="shared" si="17"/>
        <v>1262</v>
      </c>
      <c r="AG39" s="21">
        <f t="shared" si="17"/>
        <v>1971</v>
      </c>
      <c r="AH39" s="21">
        <f t="shared" si="17"/>
        <v>636</v>
      </c>
      <c r="AI39" s="21">
        <f t="shared" si="17"/>
        <v>1439</v>
      </c>
      <c r="AJ39" s="21">
        <f t="shared" si="17"/>
        <v>1296</v>
      </c>
      <c r="AK39" s="21">
        <f t="shared" si="17"/>
        <v>0</v>
      </c>
      <c r="AL39" s="21">
        <f t="shared" si="17"/>
        <v>266</v>
      </c>
      <c r="AM39" s="21">
        <f t="shared" si="18"/>
        <v>1893</v>
      </c>
      <c r="AN39" s="21">
        <f t="shared" si="18"/>
        <v>2487</v>
      </c>
      <c r="AO39" s="21">
        <f t="shared" si="18"/>
        <v>120</v>
      </c>
      <c r="AP39" s="21">
        <f t="shared" si="18"/>
        <v>631</v>
      </c>
      <c r="AQ39" s="21">
        <f t="shared" si="18"/>
        <v>1479</v>
      </c>
      <c r="AR39" s="21">
        <f t="shared" si="18"/>
        <v>2514</v>
      </c>
      <c r="AS39" s="21">
        <f t="shared" si="18"/>
        <v>342</v>
      </c>
      <c r="AT39" s="21">
        <f t="shared" si="18"/>
        <v>98</v>
      </c>
      <c r="AU39" s="21">
        <f t="shared" si="18"/>
        <v>809</v>
      </c>
      <c r="AV39" s="21">
        <f t="shared" si="18"/>
        <v>1429</v>
      </c>
      <c r="AW39" s="21">
        <f t="shared" si="19"/>
        <v>943</v>
      </c>
      <c r="AX39" s="21">
        <f t="shared" si="19"/>
        <v>1692</v>
      </c>
      <c r="AY39" s="21">
        <f t="shared" si="19"/>
        <v>2060</v>
      </c>
      <c r="AZ39" s="21">
        <f t="shared" si="19"/>
        <v>502</v>
      </c>
      <c r="BA39" s="21">
        <f t="shared" si="19"/>
        <v>87</v>
      </c>
      <c r="BB39" s="21">
        <f t="shared" si="19"/>
        <v>2471</v>
      </c>
      <c r="BC39" s="21">
        <f t="shared" si="19"/>
        <v>897</v>
      </c>
      <c r="BD39" s="21">
        <f t="shared" si="19"/>
        <v>625</v>
      </c>
      <c r="BE39" s="21">
        <f t="shared" si="19"/>
        <v>1696</v>
      </c>
      <c r="BF39" s="18" t="str">
        <f t="shared" si="5"/>
        <v>Concord , NH</v>
      </c>
      <c r="BI39" s="67">
        <f t="shared" si="9"/>
        <v>29</v>
      </c>
      <c r="BJ39" s="68">
        <f t="shared" si="6"/>
        <v>-71.56</v>
      </c>
      <c r="BK39" s="69">
        <f t="shared" si="7"/>
        <v>43.232</v>
      </c>
      <c r="BL39" s="70" t="str">
        <f t="shared" si="8"/>
        <v>NH</v>
      </c>
    </row>
    <row r="40" spans="1:64" ht="12.75" hidden="1">
      <c r="A40" s="4" t="s">
        <v>31</v>
      </c>
      <c r="B40" s="5" t="s">
        <v>80</v>
      </c>
      <c r="C40" s="4">
        <v>9</v>
      </c>
      <c r="D40" s="4">
        <v>74.764</v>
      </c>
      <c r="E40" s="4">
        <v>40.223</v>
      </c>
      <c r="F40" s="19">
        <v>7730188</v>
      </c>
      <c r="G40" s="19">
        <v>88675</v>
      </c>
      <c r="H40" s="20">
        <v>71300</v>
      </c>
      <c r="I40" s="21">
        <f t="shared" si="15"/>
        <v>840</v>
      </c>
      <c r="J40" s="21">
        <f t="shared" si="15"/>
        <v>1035</v>
      </c>
      <c r="K40" s="21">
        <f t="shared" si="15"/>
        <v>2097</v>
      </c>
      <c r="L40" s="21">
        <f t="shared" si="15"/>
        <v>2467</v>
      </c>
      <c r="M40" s="21">
        <f t="shared" si="15"/>
        <v>1586</v>
      </c>
      <c r="N40" s="21">
        <f t="shared" si="15"/>
        <v>152</v>
      </c>
      <c r="O40" s="21">
        <f t="shared" si="15"/>
        <v>151</v>
      </c>
      <c r="P40" s="21">
        <f t="shared" si="15"/>
        <v>84</v>
      </c>
      <c r="Q40" s="21">
        <f t="shared" si="15"/>
        <v>861</v>
      </c>
      <c r="R40" s="21">
        <f t="shared" si="15"/>
        <v>695</v>
      </c>
      <c r="S40" s="21">
        <f t="shared" si="16"/>
        <v>987</v>
      </c>
      <c r="T40" s="21">
        <f t="shared" si="16"/>
        <v>2122</v>
      </c>
      <c r="U40" s="21">
        <f t="shared" si="16"/>
        <v>787</v>
      </c>
      <c r="V40" s="21">
        <f t="shared" si="16"/>
        <v>603</v>
      </c>
      <c r="W40" s="21">
        <f t="shared" si="16"/>
        <v>1114</v>
      </c>
      <c r="X40" s="21">
        <f t="shared" si="16"/>
        <v>558</v>
      </c>
      <c r="Y40" s="21">
        <f t="shared" si="16"/>
        <v>1140</v>
      </c>
      <c r="Z40" s="21">
        <f t="shared" si="16"/>
        <v>243</v>
      </c>
      <c r="AA40" s="21">
        <f t="shared" si="16"/>
        <v>127</v>
      </c>
      <c r="AB40" s="21">
        <f t="shared" si="16"/>
        <v>383</v>
      </c>
      <c r="AC40" s="21">
        <f t="shared" si="17"/>
        <v>535</v>
      </c>
      <c r="AD40" s="21">
        <f t="shared" si="17"/>
        <v>986</v>
      </c>
      <c r="AE40" s="21">
        <f t="shared" si="17"/>
        <v>936</v>
      </c>
      <c r="AF40" s="21">
        <f t="shared" si="17"/>
        <v>1017</v>
      </c>
      <c r="AG40" s="21">
        <f t="shared" si="17"/>
        <v>1902</v>
      </c>
      <c r="AH40" s="21">
        <f t="shared" si="17"/>
        <v>371</v>
      </c>
      <c r="AI40" s="21">
        <f t="shared" si="17"/>
        <v>1373</v>
      </c>
      <c r="AJ40" s="21">
        <f t="shared" si="17"/>
        <v>1149</v>
      </c>
      <c r="AK40" s="21">
        <f t="shared" si="17"/>
        <v>266</v>
      </c>
      <c r="AL40" s="21">
        <f t="shared" si="17"/>
        <v>0</v>
      </c>
      <c r="AM40" s="21">
        <f t="shared" si="18"/>
        <v>1719</v>
      </c>
      <c r="AN40" s="21">
        <f t="shared" si="18"/>
        <v>2367</v>
      </c>
      <c r="AO40" s="21">
        <f t="shared" si="18"/>
        <v>176</v>
      </c>
      <c r="AP40" s="21">
        <f t="shared" si="18"/>
        <v>435</v>
      </c>
      <c r="AQ40" s="21">
        <f t="shared" si="18"/>
        <v>1280</v>
      </c>
      <c r="AR40" s="21">
        <f t="shared" si="18"/>
        <v>2440</v>
      </c>
      <c r="AS40" s="21">
        <f t="shared" si="18"/>
        <v>112</v>
      </c>
      <c r="AT40" s="21">
        <f t="shared" si="18"/>
        <v>206</v>
      </c>
      <c r="AU40" s="21">
        <f t="shared" si="18"/>
        <v>544</v>
      </c>
      <c r="AV40" s="21">
        <f t="shared" si="18"/>
        <v>1332</v>
      </c>
      <c r="AW40" s="21">
        <f t="shared" si="19"/>
        <v>709</v>
      </c>
      <c r="AX40" s="21">
        <f t="shared" si="19"/>
        <v>1461</v>
      </c>
      <c r="AY40" s="21">
        <f t="shared" si="19"/>
        <v>1938</v>
      </c>
      <c r="AZ40" s="21">
        <f t="shared" si="19"/>
        <v>236</v>
      </c>
      <c r="BA40" s="21">
        <f t="shared" si="19"/>
        <v>301</v>
      </c>
      <c r="BB40" s="21">
        <f t="shared" si="19"/>
        <v>2413</v>
      </c>
      <c r="BC40" s="21">
        <f t="shared" si="19"/>
        <v>779</v>
      </c>
      <c r="BD40" s="21">
        <f t="shared" si="19"/>
        <v>389</v>
      </c>
      <c r="BE40" s="21">
        <f t="shared" si="19"/>
        <v>1567</v>
      </c>
      <c r="BF40" s="18" t="str">
        <f t="shared" si="5"/>
        <v>Trenton , NJ</v>
      </c>
      <c r="BI40" s="67">
        <f t="shared" si="9"/>
        <v>30</v>
      </c>
      <c r="BJ40" s="68">
        <f t="shared" si="6"/>
        <v>-74.764</v>
      </c>
      <c r="BK40" s="69">
        <f t="shared" si="7"/>
        <v>40.223</v>
      </c>
      <c r="BL40" s="70" t="str">
        <f t="shared" si="8"/>
        <v>NJ</v>
      </c>
    </row>
    <row r="41" spans="1:64" ht="12.75" hidden="1">
      <c r="A41" s="4" t="s">
        <v>32</v>
      </c>
      <c r="B41" s="5" t="s">
        <v>81</v>
      </c>
      <c r="C41" s="4">
        <v>37</v>
      </c>
      <c r="D41" s="4">
        <v>105.954</v>
      </c>
      <c r="E41" s="4">
        <v>35.679</v>
      </c>
      <c r="F41" s="19">
        <v>1515069</v>
      </c>
      <c r="G41" s="19">
        <v>55859</v>
      </c>
      <c r="H41" s="20">
        <v>99000</v>
      </c>
      <c r="I41" s="21">
        <f aca="true" t="shared" si="20" ref="I41:R50">IF(I$8=$C41,0,ROUND(RADIUS*(ACOS(COS(CONST*$E41)*COS(CONST*I$10)*COS(CONST*($D41-I$9))+SIN(CONST*$E41)*SIN(CONST*I$10))),0))</f>
        <v>1148</v>
      </c>
      <c r="J41" s="21">
        <f t="shared" si="20"/>
        <v>770</v>
      </c>
      <c r="K41" s="21">
        <f t="shared" si="20"/>
        <v>378</v>
      </c>
      <c r="L41" s="21">
        <f t="shared" si="20"/>
        <v>876</v>
      </c>
      <c r="M41" s="21">
        <f t="shared" si="20"/>
        <v>289</v>
      </c>
      <c r="N41" s="21">
        <f t="shared" si="20"/>
        <v>1830</v>
      </c>
      <c r="O41" s="21">
        <f t="shared" si="20"/>
        <v>1599</v>
      </c>
      <c r="P41" s="21">
        <f t="shared" si="20"/>
        <v>1680</v>
      </c>
      <c r="Q41" s="21">
        <f t="shared" si="20"/>
        <v>1303</v>
      </c>
      <c r="R41" s="21">
        <f t="shared" si="20"/>
        <v>1227</v>
      </c>
      <c r="S41" s="21">
        <f aca="true" t="shared" si="21" ref="S41:AB50">IF(S$8=$C41,0,ROUND(RADIUS*(ACOS(COS(CONST*$E41)*COS(CONST*S$10)*COS(CONST*($D41-S$9))+SIN(CONST*$E41)*SIN(CONST*S$10))),0))</f>
        <v>780</v>
      </c>
      <c r="T41" s="21">
        <f t="shared" si="21"/>
        <v>773</v>
      </c>
      <c r="U41" s="21">
        <f t="shared" si="21"/>
        <v>934</v>
      </c>
      <c r="V41" s="21">
        <f t="shared" si="21"/>
        <v>1116</v>
      </c>
      <c r="W41" s="21">
        <f t="shared" si="21"/>
        <v>609</v>
      </c>
      <c r="X41" s="21">
        <f t="shared" si="21"/>
        <v>1175</v>
      </c>
      <c r="Y41" s="21">
        <f t="shared" si="21"/>
        <v>930</v>
      </c>
      <c r="Z41" s="21">
        <f t="shared" si="21"/>
        <v>1917</v>
      </c>
      <c r="AA41" s="21">
        <f t="shared" si="21"/>
        <v>1627</v>
      </c>
      <c r="AB41" s="21">
        <f t="shared" si="21"/>
        <v>1990</v>
      </c>
      <c r="AC41" s="21">
        <f aca="true" t="shared" si="22" ref="AC41:AL50">IF(AC$8=$C41,0,ROUND(RADIUS*(ACOS(COS(CONST*$E41)*COS(CONST*AC$10)*COS(CONST*($D41-AC$9))+SIN(CONST*$E41)*SIN(CONST*AC$10))),0))</f>
        <v>1240</v>
      </c>
      <c r="AD41" s="21">
        <f t="shared" si="22"/>
        <v>930</v>
      </c>
      <c r="AE41" s="21">
        <f t="shared" si="22"/>
        <v>783</v>
      </c>
      <c r="AF41" s="21">
        <f t="shared" si="22"/>
        <v>930</v>
      </c>
      <c r="AG41" s="21">
        <f t="shared" si="22"/>
        <v>817</v>
      </c>
      <c r="AH41" s="21">
        <f t="shared" si="22"/>
        <v>1526</v>
      </c>
      <c r="AI41" s="21">
        <f t="shared" si="22"/>
        <v>814</v>
      </c>
      <c r="AJ41" s="21">
        <f t="shared" si="22"/>
        <v>615</v>
      </c>
      <c r="AK41" s="21">
        <f t="shared" si="22"/>
        <v>1893</v>
      </c>
      <c r="AL41" s="21">
        <f t="shared" si="22"/>
        <v>1719</v>
      </c>
      <c r="AM41" s="21">
        <f aca="true" t="shared" si="23" ref="AM41:AV50">IF(AM$8=$C41,0,ROUND(RADIUS*(ACOS(COS(CONST*$E41)*COS(CONST*AM$10)*COS(CONST*($D41-AM$9))+SIN(CONST*$E41)*SIN(CONST*AM$10))),0))</f>
        <v>0</v>
      </c>
      <c r="AN41" s="21">
        <f t="shared" si="23"/>
        <v>793</v>
      </c>
      <c r="AO41" s="21">
        <f t="shared" si="23"/>
        <v>1777</v>
      </c>
      <c r="AP41" s="21">
        <f t="shared" si="23"/>
        <v>1284</v>
      </c>
      <c r="AQ41" s="21">
        <f t="shared" si="23"/>
        <v>474</v>
      </c>
      <c r="AR41" s="21">
        <f t="shared" si="23"/>
        <v>1100</v>
      </c>
      <c r="AS41" s="21">
        <f t="shared" si="23"/>
        <v>1607</v>
      </c>
      <c r="AT41" s="21">
        <f t="shared" si="23"/>
        <v>1895</v>
      </c>
      <c r="AU41" s="21">
        <f t="shared" si="23"/>
        <v>1422</v>
      </c>
      <c r="AV41" s="21">
        <f t="shared" si="23"/>
        <v>670</v>
      </c>
      <c r="AW41" s="21">
        <f aca="true" t="shared" si="24" ref="AW41:BE50">IF(AW$8=$C41,0,ROUND(RADIUS*(ACOS(COS(CONST*$E41)*COS(CONST*AW$10)*COS(CONST*($D41-AW$9))+SIN(CONST*$E41)*SIN(CONST*AW$10))),0))</f>
        <v>1071</v>
      </c>
      <c r="AX41" s="21">
        <f t="shared" si="24"/>
        <v>603</v>
      </c>
      <c r="AY41" s="21">
        <f t="shared" si="24"/>
        <v>479</v>
      </c>
      <c r="AZ41" s="21">
        <f t="shared" si="24"/>
        <v>1579</v>
      </c>
      <c r="BA41" s="21">
        <f t="shared" si="24"/>
        <v>1850</v>
      </c>
      <c r="BB41" s="21">
        <f t="shared" si="24"/>
        <v>1174</v>
      </c>
      <c r="BC41" s="21">
        <f t="shared" si="24"/>
        <v>1019</v>
      </c>
      <c r="BD41" s="21">
        <f t="shared" si="24"/>
        <v>1351</v>
      </c>
      <c r="BE41" s="21">
        <f t="shared" si="24"/>
        <v>383</v>
      </c>
      <c r="BF41" s="18" t="str">
        <f t="shared" si="5"/>
        <v>Santa Fe , NM</v>
      </c>
      <c r="BI41" s="67">
        <f t="shared" si="9"/>
        <v>31</v>
      </c>
      <c r="BJ41" s="68">
        <f t="shared" si="6"/>
        <v>-105.954</v>
      </c>
      <c r="BK41" s="69">
        <f t="shared" si="7"/>
        <v>35.679</v>
      </c>
      <c r="BL41" s="70" t="str">
        <f t="shared" si="8"/>
        <v>NM</v>
      </c>
    </row>
    <row r="42" spans="1:64" ht="12.75" hidden="1">
      <c r="A42" s="4" t="s">
        <v>33</v>
      </c>
      <c r="B42" s="5" t="s">
        <v>82</v>
      </c>
      <c r="C42" s="4">
        <v>39</v>
      </c>
      <c r="D42" s="4">
        <v>119.743</v>
      </c>
      <c r="E42" s="4">
        <v>39.148</v>
      </c>
      <c r="F42" s="19">
        <v>1201833</v>
      </c>
      <c r="G42" s="19">
        <v>40443</v>
      </c>
      <c r="H42" s="20">
        <v>99300</v>
      </c>
      <c r="I42" s="21">
        <f t="shared" si="20"/>
        <v>1922</v>
      </c>
      <c r="J42" s="21">
        <f t="shared" si="20"/>
        <v>1537</v>
      </c>
      <c r="K42" s="21">
        <f t="shared" si="20"/>
        <v>576</v>
      </c>
      <c r="L42" s="21">
        <f t="shared" si="20"/>
        <v>101</v>
      </c>
      <c r="M42" s="21">
        <f t="shared" si="20"/>
        <v>794</v>
      </c>
      <c r="N42" s="21">
        <f t="shared" si="20"/>
        <v>2450</v>
      </c>
      <c r="O42" s="21">
        <f t="shared" si="20"/>
        <v>2272</v>
      </c>
      <c r="P42" s="21">
        <f t="shared" si="20"/>
        <v>2345</v>
      </c>
      <c r="Q42" s="21">
        <f t="shared" si="20"/>
        <v>2085</v>
      </c>
      <c r="R42" s="21">
        <f t="shared" si="20"/>
        <v>1985</v>
      </c>
      <c r="S42" s="21">
        <f t="shared" si="21"/>
        <v>1380</v>
      </c>
      <c r="T42" s="21">
        <f t="shared" si="21"/>
        <v>358</v>
      </c>
      <c r="U42" s="21">
        <f t="shared" si="21"/>
        <v>1599</v>
      </c>
      <c r="V42" s="21">
        <f t="shared" si="21"/>
        <v>1782</v>
      </c>
      <c r="W42" s="21">
        <f t="shared" si="21"/>
        <v>1286</v>
      </c>
      <c r="X42" s="21">
        <f t="shared" si="21"/>
        <v>1871</v>
      </c>
      <c r="Y42" s="21">
        <f t="shared" si="21"/>
        <v>1723</v>
      </c>
      <c r="Z42" s="21">
        <f t="shared" si="21"/>
        <v>2525</v>
      </c>
      <c r="AA42" s="21">
        <f t="shared" si="21"/>
        <v>2297</v>
      </c>
      <c r="AB42" s="21">
        <f t="shared" si="21"/>
        <v>2563</v>
      </c>
      <c r="AC42" s="21">
        <f t="shared" si="22"/>
        <v>1840</v>
      </c>
      <c r="AD42" s="21">
        <f t="shared" si="22"/>
        <v>1417</v>
      </c>
      <c r="AE42" s="21">
        <f t="shared" si="22"/>
        <v>1477</v>
      </c>
      <c r="AF42" s="21">
        <f t="shared" si="22"/>
        <v>1714</v>
      </c>
      <c r="AG42" s="21">
        <f t="shared" si="22"/>
        <v>646</v>
      </c>
      <c r="AH42" s="21">
        <f t="shared" si="22"/>
        <v>2245</v>
      </c>
      <c r="AI42" s="21">
        <f t="shared" si="22"/>
        <v>1091</v>
      </c>
      <c r="AJ42" s="21">
        <f t="shared" si="22"/>
        <v>1223</v>
      </c>
      <c r="AK42" s="21">
        <f t="shared" si="22"/>
        <v>2487</v>
      </c>
      <c r="AL42" s="21">
        <f t="shared" si="22"/>
        <v>2367</v>
      </c>
      <c r="AM42" s="21">
        <f t="shared" si="23"/>
        <v>793</v>
      </c>
      <c r="AN42" s="21">
        <f t="shared" si="23"/>
        <v>0</v>
      </c>
      <c r="AO42" s="21">
        <f t="shared" si="23"/>
        <v>2382</v>
      </c>
      <c r="AP42" s="21">
        <f t="shared" si="23"/>
        <v>1945</v>
      </c>
      <c r="AQ42" s="21">
        <f t="shared" si="23"/>
        <v>1245</v>
      </c>
      <c r="AR42" s="21">
        <f t="shared" si="23"/>
        <v>433</v>
      </c>
      <c r="AS42" s="21">
        <f t="shared" si="23"/>
        <v>2257</v>
      </c>
      <c r="AT42" s="21">
        <f t="shared" si="23"/>
        <v>2513</v>
      </c>
      <c r="AU42" s="21">
        <f t="shared" si="23"/>
        <v>2168</v>
      </c>
      <c r="AV42" s="21">
        <f t="shared" si="23"/>
        <v>1061</v>
      </c>
      <c r="AW42" s="21">
        <f t="shared" si="24"/>
        <v>1805</v>
      </c>
      <c r="AX42" s="21">
        <f t="shared" si="24"/>
        <v>1385</v>
      </c>
      <c r="AY42" s="21">
        <f t="shared" si="24"/>
        <v>429</v>
      </c>
      <c r="AZ42" s="21">
        <f t="shared" si="24"/>
        <v>2273</v>
      </c>
      <c r="BA42" s="21">
        <f t="shared" si="24"/>
        <v>2425</v>
      </c>
      <c r="BB42" s="21">
        <f t="shared" si="24"/>
        <v>568</v>
      </c>
      <c r="BC42" s="21">
        <f t="shared" si="24"/>
        <v>1594</v>
      </c>
      <c r="BD42" s="21">
        <f t="shared" si="24"/>
        <v>2039</v>
      </c>
      <c r="BE42" s="21">
        <f t="shared" si="24"/>
        <v>801</v>
      </c>
      <c r="BF42" s="18" t="str">
        <f t="shared" si="5"/>
        <v>Carson City, NV</v>
      </c>
      <c r="BI42" s="67">
        <f t="shared" si="9"/>
        <v>32</v>
      </c>
      <c r="BJ42" s="68">
        <f t="shared" si="6"/>
        <v>-119.743</v>
      </c>
      <c r="BK42" s="69">
        <f t="shared" si="7"/>
        <v>39.148</v>
      </c>
      <c r="BL42" s="70" t="str">
        <f t="shared" si="8"/>
        <v>NV</v>
      </c>
    </row>
    <row r="43" spans="1:64" ht="12.75" hidden="1">
      <c r="A43" s="4" t="s">
        <v>34</v>
      </c>
      <c r="B43" s="5" t="s">
        <v>83</v>
      </c>
      <c r="C43" s="4">
        <v>2</v>
      </c>
      <c r="D43" s="4">
        <v>73.799</v>
      </c>
      <c r="E43" s="4">
        <v>42.666</v>
      </c>
      <c r="F43" s="19">
        <v>17990455</v>
      </c>
      <c r="G43" s="19">
        <v>101082</v>
      </c>
      <c r="H43" s="20">
        <v>101800</v>
      </c>
      <c r="I43" s="21">
        <f t="shared" si="20"/>
        <v>986</v>
      </c>
      <c r="J43" s="21">
        <f t="shared" si="20"/>
        <v>1138</v>
      </c>
      <c r="K43" s="21">
        <f t="shared" si="20"/>
        <v>2154</v>
      </c>
      <c r="L43" s="21">
        <f t="shared" si="20"/>
        <v>2483</v>
      </c>
      <c r="M43" s="21">
        <f t="shared" si="20"/>
        <v>1618</v>
      </c>
      <c r="N43" s="21">
        <f t="shared" si="20"/>
        <v>84</v>
      </c>
      <c r="O43" s="21">
        <f t="shared" si="20"/>
        <v>310</v>
      </c>
      <c r="P43" s="21">
        <f t="shared" si="20"/>
        <v>258</v>
      </c>
      <c r="Q43" s="21">
        <f t="shared" si="20"/>
        <v>1023</v>
      </c>
      <c r="R43" s="21">
        <f t="shared" si="20"/>
        <v>842</v>
      </c>
      <c r="S43" s="21">
        <f t="shared" si="21"/>
        <v>1016</v>
      </c>
      <c r="T43" s="21">
        <f t="shared" si="21"/>
        <v>2117</v>
      </c>
      <c r="U43" s="21">
        <f t="shared" si="21"/>
        <v>846</v>
      </c>
      <c r="V43" s="21">
        <f t="shared" si="21"/>
        <v>671</v>
      </c>
      <c r="W43" s="21">
        <f t="shared" si="21"/>
        <v>1168</v>
      </c>
      <c r="X43" s="21">
        <f t="shared" si="21"/>
        <v>658</v>
      </c>
      <c r="Y43" s="21">
        <f t="shared" si="21"/>
        <v>1275</v>
      </c>
      <c r="Z43" s="21">
        <f t="shared" si="21"/>
        <v>143</v>
      </c>
      <c r="AA43" s="21">
        <f t="shared" si="21"/>
        <v>292</v>
      </c>
      <c r="AB43" s="21">
        <f t="shared" si="21"/>
        <v>234</v>
      </c>
      <c r="AC43" s="21">
        <f t="shared" si="22"/>
        <v>546</v>
      </c>
      <c r="AD43" s="21">
        <f t="shared" si="22"/>
        <v>973</v>
      </c>
      <c r="AE43" s="21">
        <f t="shared" si="22"/>
        <v>1003</v>
      </c>
      <c r="AF43" s="21">
        <f t="shared" si="22"/>
        <v>1145</v>
      </c>
      <c r="AG43" s="21">
        <f t="shared" si="22"/>
        <v>1880</v>
      </c>
      <c r="AH43" s="21">
        <f t="shared" si="22"/>
        <v>539</v>
      </c>
      <c r="AI43" s="21">
        <f t="shared" si="22"/>
        <v>1347</v>
      </c>
      <c r="AJ43" s="21">
        <f t="shared" si="22"/>
        <v>1183</v>
      </c>
      <c r="AK43" s="21">
        <f t="shared" si="22"/>
        <v>120</v>
      </c>
      <c r="AL43" s="21">
        <f t="shared" si="22"/>
        <v>176</v>
      </c>
      <c r="AM43" s="21">
        <f t="shared" si="23"/>
        <v>1777</v>
      </c>
      <c r="AN43" s="21">
        <f t="shared" si="23"/>
        <v>2382</v>
      </c>
      <c r="AO43" s="21">
        <f t="shared" si="23"/>
        <v>0</v>
      </c>
      <c r="AP43" s="21">
        <f t="shared" si="23"/>
        <v>511</v>
      </c>
      <c r="AQ43" s="21">
        <f t="shared" si="23"/>
        <v>1360</v>
      </c>
      <c r="AR43" s="21">
        <f t="shared" si="23"/>
        <v>2422</v>
      </c>
      <c r="AS43" s="21">
        <f t="shared" si="23"/>
        <v>230</v>
      </c>
      <c r="AT43" s="21">
        <f t="shared" si="23"/>
        <v>135</v>
      </c>
      <c r="AU43" s="21">
        <f t="shared" si="23"/>
        <v>708</v>
      </c>
      <c r="AV43" s="21">
        <f t="shared" si="23"/>
        <v>1328</v>
      </c>
      <c r="AW43" s="21">
        <f t="shared" si="24"/>
        <v>824</v>
      </c>
      <c r="AX43" s="21">
        <f t="shared" si="24"/>
        <v>1572</v>
      </c>
      <c r="AY43" s="21">
        <f t="shared" si="24"/>
        <v>1954</v>
      </c>
      <c r="AZ43" s="21">
        <f t="shared" si="24"/>
        <v>404</v>
      </c>
      <c r="BA43" s="21">
        <f t="shared" si="24"/>
        <v>127</v>
      </c>
      <c r="BB43" s="21">
        <f t="shared" si="24"/>
        <v>2384</v>
      </c>
      <c r="BC43" s="21">
        <f t="shared" si="24"/>
        <v>789</v>
      </c>
      <c r="BD43" s="21">
        <f t="shared" si="24"/>
        <v>508</v>
      </c>
      <c r="BE43" s="21">
        <f t="shared" si="24"/>
        <v>1588</v>
      </c>
      <c r="BF43" s="18" t="str">
        <f aca="true" t="shared" si="25" ref="BF43:BF59">A43&amp;", "&amp;B43</f>
        <v>Albany , NY</v>
      </c>
      <c r="BI43" s="67">
        <f t="shared" si="9"/>
        <v>33</v>
      </c>
      <c r="BJ43" s="68">
        <f aca="true" t="shared" si="26" ref="BJ43:BJ59">-D43</f>
        <v>-73.799</v>
      </c>
      <c r="BK43" s="69">
        <f aca="true" t="shared" si="27" ref="BK43:BK59">E43</f>
        <v>42.666</v>
      </c>
      <c r="BL43" s="70" t="str">
        <f aca="true" t="shared" si="28" ref="BL43:BL59">B43</f>
        <v>NY</v>
      </c>
    </row>
    <row r="44" spans="1:64" ht="12.75" hidden="1">
      <c r="A44" s="4" t="s">
        <v>35</v>
      </c>
      <c r="B44" s="5" t="s">
        <v>84</v>
      </c>
      <c r="C44" s="4">
        <v>7</v>
      </c>
      <c r="D44" s="4">
        <v>82.987</v>
      </c>
      <c r="E44" s="4">
        <v>39.989</v>
      </c>
      <c r="F44" s="19">
        <v>10847115</v>
      </c>
      <c r="G44" s="19">
        <v>632910</v>
      </c>
      <c r="H44" s="20">
        <v>66000</v>
      </c>
      <c r="I44" s="21">
        <f t="shared" si="20"/>
        <v>559</v>
      </c>
      <c r="J44" s="21">
        <f t="shared" si="20"/>
        <v>630</v>
      </c>
      <c r="K44" s="21">
        <f t="shared" si="20"/>
        <v>1662</v>
      </c>
      <c r="L44" s="21">
        <f t="shared" si="20"/>
        <v>2044</v>
      </c>
      <c r="M44" s="21">
        <f t="shared" si="20"/>
        <v>1158</v>
      </c>
      <c r="N44" s="21">
        <f t="shared" si="20"/>
        <v>552</v>
      </c>
      <c r="O44" s="21">
        <f t="shared" si="20"/>
        <v>327</v>
      </c>
      <c r="P44" s="21">
        <f t="shared" si="20"/>
        <v>402</v>
      </c>
      <c r="Q44" s="21">
        <f t="shared" si="20"/>
        <v>663</v>
      </c>
      <c r="R44" s="21">
        <f t="shared" si="20"/>
        <v>437</v>
      </c>
      <c r="S44" s="21">
        <f t="shared" si="21"/>
        <v>566</v>
      </c>
      <c r="T44" s="21">
        <f t="shared" si="21"/>
        <v>1719</v>
      </c>
      <c r="U44" s="21">
        <f t="shared" si="21"/>
        <v>353</v>
      </c>
      <c r="V44" s="21">
        <f t="shared" si="21"/>
        <v>168</v>
      </c>
      <c r="W44" s="21">
        <f t="shared" si="21"/>
        <v>680</v>
      </c>
      <c r="X44" s="21">
        <f t="shared" si="21"/>
        <v>160</v>
      </c>
      <c r="Y44" s="21">
        <f t="shared" si="21"/>
        <v>803</v>
      </c>
      <c r="Z44" s="21">
        <f t="shared" si="21"/>
        <v>643</v>
      </c>
      <c r="AA44" s="21">
        <f t="shared" si="21"/>
        <v>353</v>
      </c>
      <c r="AB44" s="21">
        <f t="shared" si="21"/>
        <v>741</v>
      </c>
      <c r="AC44" s="21">
        <f t="shared" si="22"/>
        <v>205</v>
      </c>
      <c r="AD44" s="21">
        <f t="shared" si="22"/>
        <v>618</v>
      </c>
      <c r="AE44" s="21">
        <f t="shared" si="22"/>
        <v>502</v>
      </c>
      <c r="AF44" s="21">
        <f t="shared" si="22"/>
        <v>665</v>
      </c>
      <c r="AG44" s="21">
        <f t="shared" si="22"/>
        <v>1520</v>
      </c>
      <c r="AH44" s="21">
        <f t="shared" si="22"/>
        <v>372</v>
      </c>
      <c r="AI44" s="21">
        <f t="shared" si="22"/>
        <v>1006</v>
      </c>
      <c r="AJ44" s="21">
        <f t="shared" si="22"/>
        <v>722</v>
      </c>
      <c r="AK44" s="21">
        <f t="shared" si="22"/>
        <v>631</v>
      </c>
      <c r="AL44" s="21">
        <f t="shared" si="22"/>
        <v>435</v>
      </c>
      <c r="AM44" s="21">
        <f t="shared" si="23"/>
        <v>1284</v>
      </c>
      <c r="AN44" s="21">
        <f t="shared" si="23"/>
        <v>1945</v>
      </c>
      <c r="AO44" s="21">
        <f t="shared" si="23"/>
        <v>511</v>
      </c>
      <c r="AP44" s="21">
        <f t="shared" si="23"/>
        <v>0</v>
      </c>
      <c r="AQ44" s="21">
        <f t="shared" si="23"/>
        <v>852</v>
      </c>
      <c r="AR44" s="21">
        <f t="shared" si="23"/>
        <v>2048</v>
      </c>
      <c r="AS44" s="21">
        <f t="shared" si="23"/>
        <v>323</v>
      </c>
      <c r="AT44" s="21">
        <f t="shared" si="23"/>
        <v>617</v>
      </c>
      <c r="AU44" s="21">
        <f t="shared" si="23"/>
        <v>427</v>
      </c>
      <c r="AV44" s="21">
        <f t="shared" si="23"/>
        <v>936</v>
      </c>
      <c r="AW44" s="21">
        <f t="shared" si="24"/>
        <v>335</v>
      </c>
      <c r="AX44" s="21">
        <f t="shared" si="24"/>
        <v>1067</v>
      </c>
      <c r="AY44" s="21">
        <f t="shared" si="24"/>
        <v>1517</v>
      </c>
      <c r="AZ44" s="21">
        <f t="shared" si="24"/>
        <v>342</v>
      </c>
      <c r="BA44" s="21">
        <f t="shared" si="24"/>
        <v>609</v>
      </c>
      <c r="BB44" s="21">
        <f t="shared" si="24"/>
        <v>2035</v>
      </c>
      <c r="BC44" s="21">
        <f t="shared" si="24"/>
        <v>394</v>
      </c>
      <c r="BD44" s="21">
        <f t="shared" si="24"/>
        <v>135</v>
      </c>
      <c r="BE44" s="21">
        <f t="shared" si="24"/>
        <v>1144</v>
      </c>
      <c r="BF44" s="18" t="str">
        <f t="shared" si="25"/>
        <v>Columbus , OH</v>
      </c>
      <c r="BI44" s="67">
        <f t="shared" si="9"/>
        <v>34</v>
      </c>
      <c r="BJ44" s="68">
        <f t="shared" si="26"/>
        <v>-82.987</v>
      </c>
      <c r="BK44" s="69">
        <f t="shared" si="27"/>
        <v>39.989</v>
      </c>
      <c r="BL44" s="70" t="str">
        <f t="shared" si="28"/>
        <v>OH</v>
      </c>
    </row>
    <row r="45" spans="1:64" ht="12.75" hidden="1">
      <c r="A45" s="4" t="s">
        <v>36</v>
      </c>
      <c r="B45" s="5" t="s">
        <v>85</v>
      </c>
      <c r="C45" s="4">
        <v>28</v>
      </c>
      <c r="D45" s="4">
        <v>97.513</v>
      </c>
      <c r="E45" s="4">
        <v>35.467</v>
      </c>
      <c r="F45" s="19">
        <v>3145585</v>
      </c>
      <c r="G45" s="19">
        <v>444719</v>
      </c>
      <c r="H45" s="20">
        <v>54900</v>
      </c>
      <c r="I45" s="21">
        <f t="shared" si="20"/>
        <v>678</v>
      </c>
      <c r="J45" s="21">
        <f t="shared" si="20"/>
        <v>296</v>
      </c>
      <c r="K45" s="21">
        <f t="shared" si="20"/>
        <v>839</v>
      </c>
      <c r="L45" s="21">
        <f t="shared" si="20"/>
        <v>1335</v>
      </c>
      <c r="M45" s="21">
        <f t="shared" si="20"/>
        <v>500</v>
      </c>
      <c r="N45" s="21">
        <f t="shared" si="20"/>
        <v>1404</v>
      </c>
      <c r="O45" s="21">
        <f t="shared" si="20"/>
        <v>1150</v>
      </c>
      <c r="P45" s="21">
        <f t="shared" si="20"/>
        <v>1232</v>
      </c>
      <c r="Q45" s="21">
        <f t="shared" si="20"/>
        <v>841</v>
      </c>
      <c r="R45" s="21">
        <f t="shared" si="20"/>
        <v>753</v>
      </c>
      <c r="S45" s="21">
        <f t="shared" si="21"/>
        <v>472</v>
      </c>
      <c r="T45" s="21">
        <f t="shared" si="21"/>
        <v>1141</v>
      </c>
      <c r="U45" s="21">
        <f t="shared" si="21"/>
        <v>523</v>
      </c>
      <c r="V45" s="21">
        <f t="shared" si="21"/>
        <v>689</v>
      </c>
      <c r="W45" s="21">
        <f t="shared" si="21"/>
        <v>266</v>
      </c>
      <c r="X45" s="21">
        <f t="shared" si="21"/>
        <v>724</v>
      </c>
      <c r="Y45" s="21">
        <f t="shared" si="21"/>
        <v>507</v>
      </c>
      <c r="Z45" s="21">
        <f t="shared" si="21"/>
        <v>1495</v>
      </c>
      <c r="AA45" s="21">
        <f t="shared" si="21"/>
        <v>1178</v>
      </c>
      <c r="AB45" s="21">
        <f t="shared" si="21"/>
        <v>1585</v>
      </c>
      <c r="AC45" s="21">
        <f t="shared" si="22"/>
        <v>855</v>
      </c>
      <c r="AD45" s="21">
        <f t="shared" si="22"/>
        <v>695</v>
      </c>
      <c r="AE45" s="21">
        <f t="shared" si="22"/>
        <v>364</v>
      </c>
      <c r="AF45" s="21">
        <f t="shared" si="22"/>
        <v>472</v>
      </c>
      <c r="AG45" s="21">
        <f t="shared" si="22"/>
        <v>1075</v>
      </c>
      <c r="AH45" s="21">
        <f t="shared" si="22"/>
        <v>1057</v>
      </c>
      <c r="AI45" s="21">
        <f t="shared" si="22"/>
        <v>801</v>
      </c>
      <c r="AJ45" s="21">
        <f t="shared" si="22"/>
        <v>372</v>
      </c>
      <c r="AK45" s="21">
        <f t="shared" si="22"/>
        <v>1479</v>
      </c>
      <c r="AL45" s="21">
        <f t="shared" si="22"/>
        <v>1280</v>
      </c>
      <c r="AM45" s="21">
        <f t="shared" si="23"/>
        <v>474</v>
      </c>
      <c r="AN45" s="21">
        <f t="shared" si="23"/>
        <v>1245</v>
      </c>
      <c r="AO45" s="21">
        <f t="shared" si="23"/>
        <v>1360</v>
      </c>
      <c r="AP45" s="21">
        <f t="shared" si="23"/>
        <v>852</v>
      </c>
      <c r="AQ45" s="21">
        <f t="shared" si="23"/>
        <v>0</v>
      </c>
      <c r="AR45" s="21">
        <f t="shared" si="23"/>
        <v>1488</v>
      </c>
      <c r="AS45" s="21">
        <f t="shared" si="23"/>
        <v>1170</v>
      </c>
      <c r="AT45" s="21">
        <f t="shared" si="23"/>
        <v>1468</v>
      </c>
      <c r="AU45" s="21">
        <f t="shared" si="23"/>
        <v>948</v>
      </c>
      <c r="AV45" s="21">
        <f t="shared" si="23"/>
        <v>633</v>
      </c>
      <c r="AW45" s="21">
        <f t="shared" si="24"/>
        <v>603</v>
      </c>
      <c r="AX45" s="21">
        <f t="shared" si="24"/>
        <v>357</v>
      </c>
      <c r="AY45" s="21">
        <f t="shared" si="24"/>
        <v>864</v>
      </c>
      <c r="AZ45" s="21">
        <f t="shared" si="24"/>
        <v>1120</v>
      </c>
      <c r="BA45" s="21">
        <f t="shared" si="24"/>
        <v>1448</v>
      </c>
      <c r="BB45" s="21">
        <f t="shared" si="24"/>
        <v>1532</v>
      </c>
      <c r="BC45" s="21">
        <f t="shared" si="24"/>
        <v>682</v>
      </c>
      <c r="BD45" s="21">
        <f t="shared" si="24"/>
        <v>899</v>
      </c>
      <c r="BE45" s="21">
        <f t="shared" si="24"/>
        <v>556</v>
      </c>
      <c r="BF45" s="18" t="str">
        <f t="shared" si="25"/>
        <v>Oklahoma City , OK</v>
      </c>
      <c r="BI45" s="67">
        <f t="shared" si="9"/>
        <v>35</v>
      </c>
      <c r="BJ45" s="68">
        <f t="shared" si="26"/>
        <v>-97.513</v>
      </c>
      <c r="BK45" s="69">
        <f t="shared" si="27"/>
        <v>35.467</v>
      </c>
      <c r="BL45" s="70" t="str">
        <f t="shared" si="28"/>
        <v>OK</v>
      </c>
    </row>
    <row r="46" spans="1:64" ht="12.75" hidden="1">
      <c r="A46" s="4" t="s">
        <v>37</v>
      </c>
      <c r="B46" s="5" t="s">
        <v>86</v>
      </c>
      <c r="C46" s="4">
        <v>29</v>
      </c>
      <c r="D46" s="4">
        <v>123.022</v>
      </c>
      <c r="E46" s="4">
        <v>44.925</v>
      </c>
      <c r="F46" s="19">
        <v>2842321</v>
      </c>
      <c r="G46" s="19">
        <v>107786</v>
      </c>
      <c r="H46" s="20">
        <v>60300</v>
      </c>
      <c r="I46" s="21">
        <f t="shared" si="20"/>
        <v>2142</v>
      </c>
      <c r="J46" s="21">
        <f t="shared" si="20"/>
        <v>1760</v>
      </c>
      <c r="K46" s="21">
        <f t="shared" si="20"/>
        <v>979</v>
      </c>
      <c r="L46" s="21">
        <f t="shared" si="20"/>
        <v>447</v>
      </c>
      <c r="M46" s="21">
        <f t="shared" si="20"/>
        <v>990</v>
      </c>
      <c r="N46" s="21">
        <f t="shared" si="20"/>
        <v>2498</v>
      </c>
      <c r="O46" s="21">
        <f t="shared" si="20"/>
        <v>2369</v>
      </c>
      <c r="P46" s="21">
        <f t="shared" si="20"/>
        <v>2435</v>
      </c>
      <c r="Q46" s="21">
        <f t="shared" si="20"/>
        <v>2314</v>
      </c>
      <c r="R46" s="21">
        <f t="shared" si="20"/>
        <v>2178</v>
      </c>
      <c r="S46" s="21">
        <f t="shared" si="21"/>
        <v>1489</v>
      </c>
      <c r="T46" s="21">
        <f t="shared" si="21"/>
        <v>348</v>
      </c>
      <c r="U46" s="21">
        <f t="shared" si="21"/>
        <v>1728</v>
      </c>
      <c r="V46" s="21">
        <f t="shared" si="21"/>
        <v>1899</v>
      </c>
      <c r="W46" s="21">
        <f t="shared" si="21"/>
        <v>1454</v>
      </c>
      <c r="X46" s="21">
        <f t="shared" si="21"/>
        <v>2007</v>
      </c>
      <c r="Y46" s="21">
        <f t="shared" si="21"/>
        <v>1992</v>
      </c>
      <c r="Z46" s="21">
        <f t="shared" si="21"/>
        <v>2562</v>
      </c>
      <c r="AA46" s="21">
        <f t="shared" si="21"/>
        <v>2392</v>
      </c>
      <c r="AB46" s="21">
        <f t="shared" si="21"/>
        <v>2572</v>
      </c>
      <c r="AC46" s="21">
        <f t="shared" si="22"/>
        <v>1906</v>
      </c>
      <c r="AD46" s="21">
        <f t="shared" si="22"/>
        <v>1455</v>
      </c>
      <c r="AE46" s="21">
        <f t="shared" si="22"/>
        <v>1638</v>
      </c>
      <c r="AF46" s="21">
        <f t="shared" si="22"/>
        <v>1956</v>
      </c>
      <c r="AG46" s="21">
        <f t="shared" si="22"/>
        <v>542</v>
      </c>
      <c r="AH46" s="21">
        <f t="shared" si="22"/>
        <v>2387</v>
      </c>
      <c r="AI46" s="21">
        <f t="shared" si="22"/>
        <v>1075</v>
      </c>
      <c r="AJ46" s="21">
        <f t="shared" si="22"/>
        <v>1357</v>
      </c>
      <c r="AK46" s="21">
        <f t="shared" si="22"/>
        <v>2514</v>
      </c>
      <c r="AL46" s="21">
        <f t="shared" si="22"/>
        <v>2440</v>
      </c>
      <c r="AM46" s="21">
        <f t="shared" si="23"/>
        <v>1100</v>
      </c>
      <c r="AN46" s="21">
        <f t="shared" si="23"/>
        <v>433</v>
      </c>
      <c r="AO46" s="21">
        <f t="shared" si="23"/>
        <v>2422</v>
      </c>
      <c r="AP46" s="21">
        <f t="shared" si="23"/>
        <v>2048</v>
      </c>
      <c r="AQ46" s="21">
        <f t="shared" si="23"/>
        <v>1488</v>
      </c>
      <c r="AR46" s="21">
        <f t="shared" si="23"/>
        <v>0</v>
      </c>
      <c r="AS46" s="21">
        <f t="shared" si="23"/>
        <v>2337</v>
      </c>
      <c r="AT46" s="21">
        <f t="shared" si="23"/>
        <v>2557</v>
      </c>
      <c r="AU46" s="21">
        <f t="shared" si="23"/>
        <v>2340</v>
      </c>
      <c r="AV46" s="21">
        <f t="shared" si="23"/>
        <v>1113</v>
      </c>
      <c r="AW46" s="21">
        <f t="shared" si="24"/>
        <v>1978</v>
      </c>
      <c r="AX46" s="21">
        <f t="shared" si="24"/>
        <v>1701</v>
      </c>
      <c r="AY46" s="21">
        <f t="shared" si="24"/>
        <v>630</v>
      </c>
      <c r="AZ46" s="21">
        <f t="shared" si="24"/>
        <v>2389</v>
      </c>
      <c r="BA46" s="21">
        <f t="shared" si="24"/>
        <v>2442</v>
      </c>
      <c r="BB46" s="21">
        <f t="shared" si="24"/>
        <v>146</v>
      </c>
      <c r="BC46" s="21">
        <f t="shared" si="24"/>
        <v>1665</v>
      </c>
      <c r="BD46" s="21">
        <f t="shared" si="24"/>
        <v>2161</v>
      </c>
      <c r="BE46" s="21">
        <f t="shared" si="24"/>
        <v>955</v>
      </c>
      <c r="BF46" s="18" t="str">
        <f t="shared" si="25"/>
        <v>Salem , OR</v>
      </c>
      <c r="BI46" s="67">
        <f t="shared" si="9"/>
        <v>36</v>
      </c>
      <c r="BJ46" s="68">
        <f t="shared" si="26"/>
        <v>-123.022</v>
      </c>
      <c r="BK46" s="69">
        <f t="shared" si="27"/>
        <v>44.925</v>
      </c>
      <c r="BL46" s="70" t="str">
        <f t="shared" si="28"/>
        <v>OR</v>
      </c>
    </row>
    <row r="47" spans="1:64" ht="12.75" hidden="1">
      <c r="A47" s="4" t="s">
        <v>38</v>
      </c>
      <c r="B47" s="5" t="s">
        <v>87</v>
      </c>
      <c r="C47" s="4">
        <v>5</v>
      </c>
      <c r="D47" s="4">
        <v>76.885</v>
      </c>
      <c r="E47" s="4">
        <v>40.276</v>
      </c>
      <c r="F47" s="19">
        <v>11881643</v>
      </c>
      <c r="G47" s="19">
        <v>52376</v>
      </c>
      <c r="H47" s="20">
        <v>38400</v>
      </c>
      <c r="I47" s="21">
        <f t="shared" si="20"/>
        <v>756</v>
      </c>
      <c r="J47" s="21">
        <f t="shared" si="20"/>
        <v>929</v>
      </c>
      <c r="K47" s="21">
        <f t="shared" si="20"/>
        <v>1985</v>
      </c>
      <c r="L47" s="21">
        <f t="shared" si="20"/>
        <v>2357</v>
      </c>
      <c r="M47" s="21">
        <f t="shared" si="20"/>
        <v>1475</v>
      </c>
      <c r="N47" s="21">
        <f t="shared" si="20"/>
        <v>242</v>
      </c>
      <c r="O47" s="21">
        <f t="shared" si="20"/>
        <v>95</v>
      </c>
      <c r="P47" s="21">
        <f t="shared" si="20"/>
        <v>106</v>
      </c>
      <c r="Q47" s="21">
        <f t="shared" si="20"/>
        <v>796</v>
      </c>
      <c r="R47" s="21">
        <f t="shared" si="20"/>
        <v>612</v>
      </c>
      <c r="S47" s="21">
        <f t="shared" si="21"/>
        <v>877</v>
      </c>
      <c r="T47" s="21">
        <f t="shared" si="21"/>
        <v>2016</v>
      </c>
      <c r="U47" s="21">
        <f t="shared" si="21"/>
        <v>675</v>
      </c>
      <c r="V47" s="21">
        <f t="shared" si="21"/>
        <v>491</v>
      </c>
      <c r="W47" s="21">
        <f t="shared" si="21"/>
        <v>1002</v>
      </c>
      <c r="X47" s="21">
        <f t="shared" si="21"/>
        <v>451</v>
      </c>
      <c r="Y47" s="21">
        <f t="shared" si="21"/>
        <v>1049</v>
      </c>
      <c r="Z47" s="21">
        <f t="shared" si="21"/>
        <v>336</v>
      </c>
      <c r="AA47" s="21">
        <f t="shared" si="21"/>
        <v>92</v>
      </c>
      <c r="AB47" s="21">
        <f t="shared" si="21"/>
        <v>460</v>
      </c>
      <c r="AC47" s="21">
        <f t="shared" si="22"/>
        <v>431</v>
      </c>
      <c r="AD47" s="21">
        <f t="shared" si="22"/>
        <v>884</v>
      </c>
      <c r="AE47" s="21">
        <f t="shared" si="22"/>
        <v>824</v>
      </c>
      <c r="AF47" s="21">
        <f t="shared" si="22"/>
        <v>922</v>
      </c>
      <c r="AG47" s="21">
        <f t="shared" si="22"/>
        <v>1800</v>
      </c>
      <c r="AH47" s="21">
        <f t="shared" si="22"/>
        <v>323</v>
      </c>
      <c r="AI47" s="21">
        <f t="shared" si="22"/>
        <v>1272</v>
      </c>
      <c r="AJ47" s="21">
        <f t="shared" si="22"/>
        <v>1038</v>
      </c>
      <c r="AK47" s="21">
        <f t="shared" si="22"/>
        <v>342</v>
      </c>
      <c r="AL47" s="21">
        <f t="shared" si="22"/>
        <v>112</v>
      </c>
      <c r="AM47" s="21">
        <f t="shared" si="23"/>
        <v>1607</v>
      </c>
      <c r="AN47" s="21">
        <f t="shared" si="23"/>
        <v>2257</v>
      </c>
      <c r="AO47" s="21">
        <f t="shared" si="23"/>
        <v>230</v>
      </c>
      <c r="AP47" s="21">
        <f t="shared" si="23"/>
        <v>323</v>
      </c>
      <c r="AQ47" s="21">
        <f t="shared" si="23"/>
        <v>1170</v>
      </c>
      <c r="AR47" s="21">
        <f t="shared" si="23"/>
        <v>2337</v>
      </c>
      <c r="AS47" s="21">
        <f t="shared" si="23"/>
        <v>0</v>
      </c>
      <c r="AT47" s="21">
        <f t="shared" si="23"/>
        <v>304</v>
      </c>
      <c r="AU47" s="21">
        <f t="shared" si="23"/>
        <v>484</v>
      </c>
      <c r="AV47" s="21">
        <f t="shared" si="23"/>
        <v>1226</v>
      </c>
      <c r="AW47" s="21">
        <f t="shared" si="24"/>
        <v>607</v>
      </c>
      <c r="AX47" s="21">
        <f t="shared" si="24"/>
        <v>1359</v>
      </c>
      <c r="AY47" s="21">
        <f t="shared" si="24"/>
        <v>1829</v>
      </c>
      <c r="AZ47" s="21">
        <f t="shared" si="24"/>
        <v>192</v>
      </c>
      <c r="BA47" s="21">
        <f t="shared" si="24"/>
        <v>353</v>
      </c>
      <c r="BB47" s="21">
        <f t="shared" si="24"/>
        <v>2312</v>
      </c>
      <c r="BC47" s="21">
        <f t="shared" si="24"/>
        <v>673</v>
      </c>
      <c r="BD47" s="21">
        <f t="shared" si="24"/>
        <v>286</v>
      </c>
      <c r="BE47" s="21">
        <f t="shared" si="24"/>
        <v>1457</v>
      </c>
      <c r="BF47" s="18" t="str">
        <f t="shared" si="25"/>
        <v>Harrisburg , PA</v>
      </c>
      <c r="BI47" s="67">
        <f t="shared" si="9"/>
        <v>37</v>
      </c>
      <c r="BJ47" s="68">
        <f t="shared" si="26"/>
        <v>-76.885</v>
      </c>
      <c r="BK47" s="69">
        <f t="shared" si="27"/>
        <v>40.276</v>
      </c>
      <c r="BL47" s="70" t="str">
        <f t="shared" si="28"/>
        <v>PA</v>
      </c>
    </row>
    <row r="48" spans="1:64" ht="12.75" hidden="1">
      <c r="A48" s="4" t="s">
        <v>39</v>
      </c>
      <c r="B48" s="5" t="s">
        <v>88</v>
      </c>
      <c r="C48" s="4">
        <v>42</v>
      </c>
      <c r="D48" s="4">
        <v>71.42</v>
      </c>
      <c r="E48" s="4">
        <v>41.822</v>
      </c>
      <c r="F48" s="19">
        <v>1003464</v>
      </c>
      <c r="G48" s="19">
        <v>160728</v>
      </c>
      <c r="H48" s="20">
        <v>113000</v>
      </c>
      <c r="I48" s="21">
        <f t="shared" si="20"/>
        <v>1046</v>
      </c>
      <c r="J48" s="21">
        <f t="shared" si="20"/>
        <v>1233</v>
      </c>
      <c r="K48" s="21">
        <f t="shared" si="20"/>
        <v>2273</v>
      </c>
      <c r="L48" s="21">
        <f t="shared" si="20"/>
        <v>2614</v>
      </c>
      <c r="M48" s="21">
        <f t="shared" si="20"/>
        <v>1745</v>
      </c>
      <c r="N48" s="21">
        <f t="shared" si="20"/>
        <v>65</v>
      </c>
      <c r="O48" s="21">
        <f t="shared" si="20"/>
        <v>357</v>
      </c>
      <c r="P48" s="21">
        <f t="shared" si="20"/>
        <v>283</v>
      </c>
      <c r="Q48" s="21">
        <f t="shared" si="20"/>
        <v>1061</v>
      </c>
      <c r="R48" s="21">
        <f t="shared" si="20"/>
        <v>901</v>
      </c>
      <c r="S48" s="21">
        <f t="shared" si="21"/>
        <v>1142</v>
      </c>
      <c r="T48" s="21">
        <f t="shared" si="21"/>
        <v>2250</v>
      </c>
      <c r="U48" s="21">
        <f t="shared" si="21"/>
        <v>962</v>
      </c>
      <c r="V48" s="21">
        <f t="shared" si="21"/>
        <v>782</v>
      </c>
      <c r="W48" s="21">
        <f t="shared" si="21"/>
        <v>1287</v>
      </c>
      <c r="X48" s="21">
        <f t="shared" si="21"/>
        <v>754</v>
      </c>
      <c r="Y48" s="21">
        <f t="shared" si="21"/>
        <v>1346</v>
      </c>
      <c r="Z48" s="21">
        <f t="shared" si="21"/>
        <v>41</v>
      </c>
      <c r="AA48" s="21">
        <f t="shared" si="21"/>
        <v>332</v>
      </c>
      <c r="AB48" s="21">
        <f t="shared" si="21"/>
        <v>193</v>
      </c>
      <c r="AC48" s="21">
        <f t="shared" si="22"/>
        <v>674</v>
      </c>
      <c r="AD48" s="21">
        <f t="shared" si="22"/>
        <v>1107</v>
      </c>
      <c r="AE48" s="21">
        <f t="shared" si="22"/>
        <v>1116</v>
      </c>
      <c r="AF48" s="21">
        <f t="shared" si="22"/>
        <v>1222</v>
      </c>
      <c r="AG48" s="21">
        <f t="shared" si="22"/>
        <v>2015</v>
      </c>
      <c r="AH48" s="21">
        <f t="shared" si="22"/>
        <v>569</v>
      </c>
      <c r="AI48" s="21">
        <f t="shared" si="22"/>
        <v>1482</v>
      </c>
      <c r="AJ48" s="21">
        <f t="shared" si="22"/>
        <v>1308</v>
      </c>
      <c r="AK48" s="21">
        <f t="shared" si="22"/>
        <v>98</v>
      </c>
      <c r="AL48" s="21">
        <f t="shared" si="22"/>
        <v>206</v>
      </c>
      <c r="AM48" s="21">
        <f t="shared" si="23"/>
        <v>1895</v>
      </c>
      <c r="AN48" s="21">
        <f t="shared" si="23"/>
        <v>2513</v>
      </c>
      <c r="AO48" s="21">
        <f t="shared" si="23"/>
        <v>135</v>
      </c>
      <c r="AP48" s="21">
        <f t="shared" si="23"/>
        <v>617</v>
      </c>
      <c r="AQ48" s="21">
        <f t="shared" si="23"/>
        <v>1468</v>
      </c>
      <c r="AR48" s="21">
        <f t="shared" si="23"/>
        <v>2557</v>
      </c>
      <c r="AS48" s="21">
        <f t="shared" si="23"/>
        <v>304</v>
      </c>
      <c r="AT48" s="21">
        <f t="shared" si="23"/>
        <v>0</v>
      </c>
      <c r="AU48" s="21">
        <f t="shared" si="23"/>
        <v>744</v>
      </c>
      <c r="AV48" s="21">
        <f t="shared" si="23"/>
        <v>1461</v>
      </c>
      <c r="AW48" s="21">
        <f t="shared" si="24"/>
        <v>911</v>
      </c>
      <c r="AX48" s="21">
        <f t="shared" si="24"/>
        <v>1663</v>
      </c>
      <c r="AY48" s="21">
        <f t="shared" si="24"/>
        <v>2084</v>
      </c>
      <c r="AZ48" s="21">
        <f t="shared" si="24"/>
        <v>438</v>
      </c>
      <c r="BA48" s="21">
        <f t="shared" si="24"/>
        <v>179</v>
      </c>
      <c r="BB48" s="21">
        <f t="shared" si="24"/>
        <v>2519</v>
      </c>
      <c r="BC48" s="21">
        <f t="shared" si="24"/>
        <v>918</v>
      </c>
      <c r="BD48" s="21">
        <f t="shared" si="24"/>
        <v>590</v>
      </c>
      <c r="BE48" s="21">
        <f t="shared" si="24"/>
        <v>1717</v>
      </c>
      <c r="BF48" s="18" t="str">
        <f t="shared" si="25"/>
        <v>Providence , RI</v>
      </c>
      <c r="BI48" s="67">
        <f t="shared" si="9"/>
        <v>38</v>
      </c>
      <c r="BJ48" s="68">
        <f t="shared" si="26"/>
        <v>-71.42</v>
      </c>
      <c r="BK48" s="69">
        <f t="shared" si="27"/>
        <v>41.822</v>
      </c>
      <c r="BL48" s="70" t="str">
        <f t="shared" si="28"/>
        <v>RI</v>
      </c>
    </row>
    <row r="49" spans="1:64" ht="12.75" hidden="1">
      <c r="A49" s="4" t="s">
        <v>40</v>
      </c>
      <c r="B49" s="5" t="s">
        <v>89</v>
      </c>
      <c r="C49" s="4">
        <v>25</v>
      </c>
      <c r="D49" s="4">
        <v>80.886</v>
      </c>
      <c r="E49" s="4">
        <v>34.039</v>
      </c>
      <c r="F49" s="19">
        <v>3486703</v>
      </c>
      <c r="G49" s="19">
        <v>98052</v>
      </c>
      <c r="H49" s="20">
        <v>72600</v>
      </c>
      <c r="I49" s="21">
        <f t="shared" si="20"/>
        <v>333</v>
      </c>
      <c r="J49" s="21">
        <f t="shared" si="20"/>
        <v>655</v>
      </c>
      <c r="K49" s="21">
        <f t="shared" si="20"/>
        <v>1784</v>
      </c>
      <c r="L49" s="21">
        <f t="shared" si="20"/>
        <v>2263</v>
      </c>
      <c r="M49" s="21">
        <f t="shared" si="20"/>
        <v>1378</v>
      </c>
      <c r="N49" s="21">
        <f t="shared" si="20"/>
        <v>696</v>
      </c>
      <c r="O49" s="21">
        <f t="shared" si="20"/>
        <v>399</v>
      </c>
      <c r="P49" s="21">
        <f t="shared" si="20"/>
        <v>462</v>
      </c>
      <c r="Q49" s="21">
        <f t="shared" si="20"/>
        <v>317</v>
      </c>
      <c r="R49" s="21">
        <f t="shared" si="20"/>
        <v>204</v>
      </c>
      <c r="S49" s="21">
        <f t="shared" si="21"/>
        <v>867</v>
      </c>
      <c r="T49" s="21">
        <f t="shared" si="21"/>
        <v>1996</v>
      </c>
      <c r="U49" s="21">
        <f t="shared" si="21"/>
        <v>625</v>
      </c>
      <c r="V49" s="21">
        <f t="shared" si="21"/>
        <v>491</v>
      </c>
      <c r="W49" s="21">
        <f t="shared" si="21"/>
        <v>890</v>
      </c>
      <c r="X49" s="21">
        <f t="shared" si="21"/>
        <v>363</v>
      </c>
      <c r="Y49" s="21">
        <f t="shared" si="21"/>
        <v>647</v>
      </c>
      <c r="Z49" s="21">
        <f t="shared" si="21"/>
        <v>784</v>
      </c>
      <c r="AA49" s="21">
        <f t="shared" si="21"/>
        <v>419</v>
      </c>
      <c r="AB49" s="21">
        <f t="shared" si="21"/>
        <v>927</v>
      </c>
      <c r="AC49" s="21">
        <f t="shared" si="22"/>
        <v>631</v>
      </c>
      <c r="AD49" s="21">
        <f t="shared" si="22"/>
        <v>994</v>
      </c>
      <c r="AE49" s="21">
        <f t="shared" si="22"/>
        <v>702</v>
      </c>
      <c r="AF49" s="21">
        <f t="shared" si="22"/>
        <v>552</v>
      </c>
      <c r="AG49" s="21">
        <f t="shared" si="22"/>
        <v>1839</v>
      </c>
      <c r="AH49" s="21">
        <f t="shared" si="22"/>
        <v>176</v>
      </c>
      <c r="AI49" s="21">
        <f t="shared" si="22"/>
        <v>1361</v>
      </c>
      <c r="AJ49" s="21">
        <f t="shared" si="22"/>
        <v>983</v>
      </c>
      <c r="AK49" s="21">
        <f t="shared" si="22"/>
        <v>809</v>
      </c>
      <c r="AL49" s="21">
        <f t="shared" si="22"/>
        <v>544</v>
      </c>
      <c r="AM49" s="21">
        <f t="shared" si="23"/>
        <v>1422</v>
      </c>
      <c r="AN49" s="21">
        <f t="shared" si="23"/>
        <v>2168</v>
      </c>
      <c r="AO49" s="21">
        <f t="shared" si="23"/>
        <v>708</v>
      </c>
      <c r="AP49" s="21">
        <f t="shared" si="23"/>
        <v>427</v>
      </c>
      <c r="AQ49" s="21">
        <f t="shared" si="23"/>
        <v>948</v>
      </c>
      <c r="AR49" s="21">
        <f t="shared" si="23"/>
        <v>2340</v>
      </c>
      <c r="AS49" s="21">
        <f t="shared" si="23"/>
        <v>484</v>
      </c>
      <c r="AT49" s="21">
        <f t="shared" si="23"/>
        <v>744</v>
      </c>
      <c r="AU49" s="21">
        <f t="shared" si="23"/>
        <v>0</v>
      </c>
      <c r="AV49" s="21">
        <f t="shared" si="23"/>
        <v>1257</v>
      </c>
      <c r="AW49" s="21">
        <f t="shared" si="24"/>
        <v>364</v>
      </c>
      <c r="AX49" s="21">
        <f t="shared" si="24"/>
        <v>1018</v>
      </c>
      <c r="AY49" s="21">
        <f t="shared" si="24"/>
        <v>1756</v>
      </c>
      <c r="AZ49" s="21">
        <f t="shared" si="24"/>
        <v>308</v>
      </c>
      <c r="BA49" s="21">
        <f t="shared" si="24"/>
        <v>834</v>
      </c>
      <c r="BB49" s="21">
        <f t="shared" si="24"/>
        <v>2348</v>
      </c>
      <c r="BC49" s="21">
        <f t="shared" si="24"/>
        <v>775</v>
      </c>
      <c r="BD49" s="21">
        <f t="shared" si="24"/>
        <v>301</v>
      </c>
      <c r="BE49" s="21">
        <f t="shared" si="24"/>
        <v>1392</v>
      </c>
      <c r="BF49" s="18" t="str">
        <f t="shared" si="25"/>
        <v>Columbia , SC</v>
      </c>
      <c r="BI49" s="67">
        <f t="shared" si="9"/>
        <v>39</v>
      </c>
      <c r="BJ49" s="68">
        <f t="shared" si="26"/>
        <v>-80.886</v>
      </c>
      <c r="BK49" s="69">
        <f t="shared" si="27"/>
        <v>34.039</v>
      </c>
      <c r="BL49" s="70" t="str">
        <f t="shared" si="28"/>
        <v>SC</v>
      </c>
    </row>
    <row r="50" spans="1:64" ht="12.75" hidden="1">
      <c r="A50" s="4" t="s">
        <v>41</v>
      </c>
      <c r="B50" s="5" t="s">
        <v>90</v>
      </c>
      <c r="C50" s="4">
        <v>44</v>
      </c>
      <c r="D50" s="4">
        <v>100.322</v>
      </c>
      <c r="E50" s="4">
        <v>44.373</v>
      </c>
      <c r="F50" s="19">
        <v>696004</v>
      </c>
      <c r="G50" s="19">
        <v>12906</v>
      </c>
      <c r="H50" s="20">
        <v>59500</v>
      </c>
      <c r="I50" s="21">
        <f t="shared" si="20"/>
        <v>1123</v>
      </c>
      <c r="J50" s="21">
        <f t="shared" si="20"/>
        <v>790</v>
      </c>
      <c r="K50" s="21">
        <f t="shared" si="20"/>
        <v>977</v>
      </c>
      <c r="L50" s="21">
        <f t="shared" si="20"/>
        <v>1162</v>
      </c>
      <c r="M50" s="21">
        <f t="shared" si="20"/>
        <v>394</v>
      </c>
      <c r="N50" s="21">
        <f t="shared" si="20"/>
        <v>1400</v>
      </c>
      <c r="O50" s="21">
        <f t="shared" si="20"/>
        <v>1256</v>
      </c>
      <c r="P50" s="21">
        <f t="shared" si="20"/>
        <v>1322</v>
      </c>
      <c r="Q50" s="21">
        <f t="shared" si="20"/>
        <v>1299</v>
      </c>
      <c r="R50" s="21">
        <f t="shared" si="20"/>
        <v>1121</v>
      </c>
      <c r="S50" s="21">
        <f t="shared" si="21"/>
        <v>390</v>
      </c>
      <c r="T50" s="21">
        <f t="shared" si="21"/>
        <v>791</v>
      </c>
      <c r="U50" s="21">
        <f t="shared" si="21"/>
        <v>632</v>
      </c>
      <c r="V50" s="21">
        <f t="shared" si="21"/>
        <v>792</v>
      </c>
      <c r="W50" s="21">
        <f t="shared" si="21"/>
        <v>439</v>
      </c>
      <c r="X50" s="21">
        <f t="shared" si="21"/>
        <v>907</v>
      </c>
      <c r="Y50" s="21">
        <f t="shared" si="21"/>
        <v>1085</v>
      </c>
      <c r="Z50" s="21">
        <f t="shared" si="21"/>
        <v>1471</v>
      </c>
      <c r="AA50" s="21">
        <f t="shared" si="21"/>
        <v>1280</v>
      </c>
      <c r="AB50" s="21">
        <f t="shared" si="21"/>
        <v>1503</v>
      </c>
      <c r="AC50" s="21">
        <f t="shared" si="22"/>
        <v>797</v>
      </c>
      <c r="AD50" s="21">
        <f t="shared" si="22"/>
        <v>357</v>
      </c>
      <c r="AE50" s="21">
        <f t="shared" si="22"/>
        <v>581</v>
      </c>
      <c r="AF50" s="21">
        <f t="shared" si="22"/>
        <v>995</v>
      </c>
      <c r="AG50" s="21">
        <f t="shared" si="22"/>
        <v>587</v>
      </c>
      <c r="AH50" s="21">
        <f t="shared" si="22"/>
        <v>1283</v>
      </c>
      <c r="AI50" s="21">
        <f t="shared" si="22"/>
        <v>169</v>
      </c>
      <c r="AJ50" s="21">
        <f t="shared" si="22"/>
        <v>307</v>
      </c>
      <c r="AK50" s="21">
        <f t="shared" si="22"/>
        <v>1429</v>
      </c>
      <c r="AL50" s="21">
        <f t="shared" si="22"/>
        <v>1332</v>
      </c>
      <c r="AM50" s="21">
        <f t="shared" si="23"/>
        <v>670</v>
      </c>
      <c r="AN50" s="21">
        <f t="shared" si="23"/>
        <v>1061</v>
      </c>
      <c r="AO50" s="21">
        <f t="shared" si="23"/>
        <v>1328</v>
      </c>
      <c r="AP50" s="21">
        <f t="shared" si="23"/>
        <v>936</v>
      </c>
      <c r="AQ50" s="21">
        <f t="shared" si="23"/>
        <v>633</v>
      </c>
      <c r="AR50" s="21">
        <f t="shared" si="23"/>
        <v>1113</v>
      </c>
      <c r="AS50" s="21">
        <f t="shared" si="23"/>
        <v>1226</v>
      </c>
      <c r="AT50" s="21">
        <f t="shared" si="23"/>
        <v>1461</v>
      </c>
      <c r="AU50" s="21">
        <f t="shared" si="23"/>
        <v>1257</v>
      </c>
      <c r="AV50" s="21">
        <f t="shared" si="23"/>
        <v>0</v>
      </c>
      <c r="AW50" s="21">
        <f t="shared" si="24"/>
        <v>909</v>
      </c>
      <c r="AX50" s="21">
        <f t="shared" si="24"/>
        <v>982</v>
      </c>
      <c r="AY50" s="21">
        <f t="shared" si="24"/>
        <v>640</v>
      </c>
      <c r="AZ50" s="21">
        <f t="shared" si="24"/>
        <v>1277</v>
      </c>
      <c r="BA50" s="21">
        <f t="shared" si="24"/>
        <v>1365</v>
      </c>
      <c r="BB50" s="21">
        <f t="shared" si="24"/>
        <v>1101</v>
      </c>
      <c r="BC50" s="21">
        <f t="shared" si="24"/>
        <v>553</v>
      </c>
      <c r="BD50" s="21">
        <f t="shared" si="24"/>
        <v>1052</v>
      </c>
      <c r="BE50" s="21">
        <f t="shared" si="24"/>
        <v>318</v>
      </c>
      <c r="BF50" s="18" t="str">
        <f t="shared" si="25"/>
        <v>Pierre , SD</v>
      </c>
      <c r="BI50" s="67">
        <f t="shared" si="9"/>
        <v>40</v>
      </c>
      <c r="BJ50" s="68">
        <f t="shared" si="26"/>
        <v>-100.322</v>
      </c>
      <c r="BK50" s="69">
        <f t="shared" si="27"/>
        <v>44.373</v>
      </c>
      <c r="BL50" s="70" t="str">
        <f t="shared" si="28"/>
        <v>SD</v>
      </c>
    </row>
    <row r="51" spans="1:64" ht="12.75" hidden="1">
      <c r="A51" s="4" t="s">
        <v>42</v>
      </c>
      <c r="B51" s="5" t="s">
        <v>91</v>
      </c>
      <c r="C51" s="4">
        <v>17</v>
      </c>
      <c r="D51" s="4">
        <v>86.785</v>
      </c>
      <c r="E51" s="4">
        <v>36.172</v>
      </c>
      <c r="F51" s="19">
        <v>4877185</v>
      </c>
      <c r="G51" s="19">
        <v>488374</v>
      </c>
      <c r="H51" s="20">
        <v>74400</v>
      </c>
      <c r="I51" s="21">
        <f aca="true" t="shared" si="29" ref="I51:R59">IF(I$8=$C51,0,ROUND(RADIUS*(ACOS(COS(CONST*$E51)*COS(CONST*I$10)*COS(CONST*($D51-I$9))+SIN(CONST*$E51)*SIN(CONST*I$10))),0))</f>
        <v>265</v>
      </c>
      <c r="J51" s="21">
        <f t="shared" si="29"/>
        <v>329</v>
      </c>
      <c r="K51" s="21">
        <f t="shared" si="29"/>
        <v>1441</v>
      </c>
      <c r="L51" s="21">
        <f t="shared" si="29"/>
        <v>1900</v>
      </c>
      <c r="M51" s="21">
        <f t="shared" si="29"/>
        <v>1014</v>
      </c>
      <c r="N51" s="21">
        <f t="shared" si="29"/>
        <v>849</v>
      </c>
      <c r="O51" s="21">
        <f t="shared" si="29"/>
        <v>567</v>
      </c>
      <c r="P51" s="21">
        <f t="shared" si="29"/>
        <v>649</v>
      </c>
      <c r="Q51" s="21">
        <f t="shared" si="29"/>
        <v>420</v>
      </c>
      <c r="R51" s="21">
        <f t="shared" si="29"/>
        <v>214</v>
      </c>
      <c r="S51" s="21">
        <f aca="true" t="shared" si="30" ref="S51:AB59">IF(S$8=$C51,0,ROUND(RADIUS*(ACOS(COS(CONST*$E51)*COS(CONST*S$10)*COS(CONST*($D51-S$9))+SIN(CONST*$E51)*SIN(CONST*S$10))),0))</f>
        <v>524</v>
      </c>
      <c r="T51" s="21">
        <f t="shared" si="30"/>
        <v>1633</v>
      </c>
      <c r="U51" s="21">
        <f t="shared" si="30"/>
        <v>294</v>
      </c>
      <c r="V51" s="21">
        <f t="shared" si="30"/>
        <v>251</v>
      </c>
      <c r="W51" s="21">
        <f t="shared" si="30"/>
        <v>526</v>
      </c>
      <c r="X51" s="21">
        <f t="shared" si="30"/>
        <v>175</v>
      </c>
      <c r="Y51" s="21">
        <f t="shared" si="30"/>
        <v>468</v>
      </c>
      <c r="Z51" s="21">
        <f t="shared" si="30"/>
        <v>943</v>
      </c>
      <c r="AA51" s="21">
        <f t="shared" si="30"/>
        <v>595</v>
      </c>
      <c r="AB51" s="21">
        <f t="shared" si="30"/>
        <v>1058</v>
      </c>
      <c r="AC51" s="21">
        <f aca="true" t="shared" si="31" ref="AC51:AL59">IF(AC$8=$C51,0,ROUND(RADIUS*(ACOS(COS(CONST*$E51)*COS(CONST*AC$10)*COS(CONST*($D51-AC$9))+SIN(CONST*$E51)*SIN(CONST*AC$10))),0))</f>
        <v>467</v>
      </c>
      <c r="AD51" s="21">
        <f t="shared" si="31"/>
        <v>691</v>
      </c>
      <c r="AE51" s="21">
        <f t="shared" si="31"/>
        <v>340</v>
      </c>
      <c r="AF51" s="21">
        <f t="shared" si="31"/>
        <v>330</v>
      </c>
      <c r="AG51" s="21">
        <f t="shared" si="31"/>
        <v>1484</v>
      </c>
      <c r="AH51" s="21">
        <f t="shared" si="31"/>
        <v>455</v>
      </c>
      <c r="AI51" s="21">
        <f t="shared" si="31"/>
        <v>1028</v>
      </c>
      <c r="AJ51" s="21">
        <f t="shared" si="31"/>
        <v>624</v>
      </c>
      <c r="AK51" s="21">
        <f t="shared" si="31"/>
        <v>943</v>
      </c>
      <c r="AL51" s="21">
        <f t="shared" si="31"/>
        <v>709</v>
      </c>
      <c r="AM51" s="21">
        <f aca="true" t="shared" si="32" ref="AM51:AV59">IF(AM$8=$C51,0,ROUND(RADIUS*(ACOS(COS(CONST*$E51)*COS(CONST*AM$10)*COS(CONST*($D51-AM$9))+SIN(CONST*$E51)*SIN(CONST*AM$10))),0))</f>
        <v>1071</v>
      </c>
      <c r="AN51" s="21">
        <f t="shared" si="32"/>
        <v>1805</v>
      </c>
      <c r="AO51" s="21">
        <f t="shared" si="32"/>
        <v>824</v>
      </c>
      <c r="AP51" s="21">
        <f t="shared" si="32"/>
        <v>335</v>
      </c>
      <c r="AQ51" s="21">
        <f t="shared" si="32"/>
        <v>603</v>
      </c>
      <c r="AR51" s="21">
        <f t="shared" si="32"/>
        <v>1978</v>
      </c>
      <c r="AS51" s="21">
        <f t="shared" si="32"/>
        <v>607</v>
      </c>
      <c r="AT51" s="21">
        <f t="shared" si="32"/>
        <v>911</v>
      </c>
      <c r="AU51" s="21">
        <f t="shared" si="32"/>
        <v>364</v>
      </c>
      <c r="AV51" s="21">
        <f t="shared" si="32"/>
        <v>909</v>
      </c>
      <c r="AW51" s="21">
        <f aca="true" t="shared" si="33" ref="AW51:BE59">IF(AW$8=$C51,0,ROUND(RADIUS*(ACOS(COS(CONST*$E51)*COS(CONST*AW$10)*COS(CONST*($D51-AW$9))+SIN(CONST*$E51)*SIN(CONST*AW$10))),0))</f>
        <v>0</v>
      </c>
      <c r="AX51" s="21">
        <f t="shared" si="33"/>
        <v>752</v>
      </c>
      <c r="AY51" s="21">
        <f t="shared" si="33"/>
        <v>1392</v>
      </c>
      <c r="AZ51" s="21">
        <f t="shared" si="33"/>
        <v>523</v>
      </c>
      <c r="BA51" s="21">
        <f t="shared" si="33"/>
        <v>933</v>
      </c>
      <c r="BB51" s="21">
        <f t="shared" si="33"/>
        <v>1989</v>
      </c>
      <c r="BC51" s="21">
        <f t="shared" si="33"/>
        <v>497</v>
      </c>
      <c r="BD51" s="21">
        <f t="shared" si="33"/>
        <v>321</v>
      </c>
      <c r="BE51" s="21">
        <f t="shared" si="33"/>
        <v>1028</v>
      </c>
      <c r="BF51" s="18" t="str">
        <f t="shared" si="25"/>
        <v>Nashville-Davidson, TN</v>
      </c>
      <c r="BI51" s="67">
        <f t="shared" si="9"/>
        <v>41</v>
      </c>
      <c r="BJ51" s="68">
        <f t="shared" si="26"/>
        <v>-86.785</v>
      </c>
      <c r="BK51" s="69">
        <f t="shared" si="27"/>
        <v>36.172</v>
      </c>
      <c r="BL51" s="70" t="str">
        <f t="shared" si="28"/>
        <v>TN</v>
      </c>
    </row>
    <row r="52" spans="1:64" ht="12.75" hidden="1">
      <c r="A52" s="4" t="s">
        <v>43</v>
      </c>
      <c r="B52" s="5" t="s">
        <v>92</v>
      </c>
      <c r="C52" s="4">
        <v>3</v>
      </c>
      <c r="D52" s="4">
        <v>97.751</v>
      </c>
      <c r="E52" s="4">
        <v>30.306</v>
      </c>
      <c r="F52" s="19">
        <v>16986510</v>
      </c>
      <c r="G52" s="19">
        <v>465622</v>
      </c>
      <c r="H52" s="20">
        <v>72600</v>
      </c>
      <c r="I52" s="21">
        <f t="shared" si="29"/>
        <v>691</v>
      </c>
      <c r="J52" s="21">
        <f t="shared" si="29"/>
        <v>438</v>
      </c>
      <c r="K52" s="21">
        <f t="shared" si="29"/>
        <v>868</v>
      </c>
      <c r="L52" s="21">
        <f t="shared" si="29"/>
        <v>1462</v>
      </c>
      <c r="M52" s="21">
        <f t="shared" si="29"/>
        <v>767</v>
      </c>
      <c r="N52" s="21">
        <f t="shared" si="29"/>
        <v>1600</v>
      </c>
      <c r="O52" s="21">
        <f t="shared" si="29"/>
        <v>1316</v>
      </c>
      <c r="P52" s="21">
        <f t="shared" si="29"/>
        <v>1398</v>
      </c>
      <c r="Q52" s="21">
        <f t="shared" si="29"/>
        <v>803</v>
      </c>
      <c r="R52" s="21">
        <f t="shared" si="29"/>
        <v>816</v>
      </c>
      <c r="S52" s="21">
        <f t="shared" si="30"/>
        <v>812</v>
      </c>
      <c r="T52" s="21">
        <f t="shared" si="30"/>
        <v>1367</v>
      </c>
      <c r="U52" s="21">
        <f t="shared" si="30"/>
        <v>799</v>
      </c>
      <c r="V52" s="21">
        <f t="shared" si="30"/>
        <v>925</v>
      </c>
      <c r="W52" s="21">
        <f t="shared" si="30"/>
        <v>615</v>
      </c>
      <c r="X52" s="21">
        <f t="shared" si="30"/>
        <v>914</v>
      </c>
      <c r="Y52" s="21">
        <f t="shared" si="30"/>
        <v>395</v>
      </c>
      <c r="Z52" s="21">
        <f t="shared" si="30"/>
        <v>1694</v>
      </c>
      <c r="AA52" s="21">
        <f t="shared" si="30"/>
        <v>1344</v>
      </c>
      <c r="AB52" s="21">
        <f t="shared" si="30"/>
        <v>1806</v>
      </c>
      <c r="AC52" s="21">
        <f t="shared" si="31"/>
        <v>1125</v>
      </c>
      <c r="AD52" s="21">
        <f t="shared" si="31"/>
        <v>1043</v>
      </c>
      <c r="AE52" s="21">
        <f t="shared" si="31"/>
        <v>653</v>
      </c>
      <c r="AF52" s="21">
        <f t="shared" si="31"/>
        <v>466</v>
      </c>
      <c r="AG52" s="21">
        <f t="shared" si="31"/>
        <v>1360</v>
      </c>
      <c r="AH52" s="21">
        <f t="shared" si="31"/>
        <v>1167</v>
      </c>
      <c r="AI52" s="21">
        <f t="shared" si="31"/>
        <v>1151</v>
      </c>
      <c r="AJ52" s="21">
        <f t="shared" si="31"/>
        <v>729</v>
      </c>
      <c r="AK52" s="21">
        <f t="shared" si="31"/>
        <v>1692</v>
      </c>
      <c r="AL52" s="21">
        <f t="shared" si="31"/>
        <v>1461</v>
      </c>
      <c r="AM52" s="21">
        <f t="shared" si="32"/>
        <v>603</v>
      </c>
      <c r="AN52" s="21">
        <f t="shared" si="32"/>
        <v>1385</v>
      </c>
      <c r="AO52" s="21">
        <f t="shared" si="32"/>
        <v>1572</v>
      </c>
      <c r="AP52" s="21">
        <f t="shared" si="32"/>
        <v>1067</v>
      </c>
      <c r="AQ52" s="21">
        <f t="shared" si="32"/>
        <v>357</v>
      </c>
      <c r="AR52" s="21">
        <f t="shared" si="32"/>
        <v>1701</v>
      </c>
      <c r="AS52" s="21">
        <f t="shared" si="32"/>
        <v>1359</v>
      </c>
      <c r="AT52" s="21">
        <f t="shared" si="32"/>
        <v>1663</v>
      </c>
      <c r="AU52" s="21">
        <f t="shared" si="32"/>
        <v>1018</v>
      </c>
      <c r="AV52" s="21">
        <f t="shared" si="32"/>
        <v>982</v>
      </c>
      <c r="AW52" s="21">
        <f t="shared" si="33"/>
        <v>752</v>
      </c>
      <c r="AX52" s="21">
        <f t="shared" si="33"/>
        <v>0</v>
      </c>
      <c r="AY52" s="21">
        <f t="shared" si="33"/>
        <v>1074</v>
      </c>
      <c r="AZ52" s="21">
        <f t="shared" si="33"/>
        <v>1262</v>
      </c>
      <c r="BA52" s="21">
        <f t="shared" si="33"/>
        <v>1676</v>
      </c>
      <c r="BB52" s="21">
        <f t="shared" si="33"/>
        <v>1768</v>
      </c>
      <c r="BC52" s="21">
        <f t="shared" si="33"/>
        <v>996</v>
      </c>
      <c r="BD52" s="21">
        <f t="shared" si="33"/>
        <v>1072</v>
      </c>
      <c r="BE52" s="21">
        <f t="shared" si="33"/>
        <v>846</v>
      </c>
      <c r="BF52" s="18" t="str">
        <f t="shared" si="25"/>
        <v>Austin , TX</v>
      </c>
      <c r="BI52" s="67">
        <f t="shared" si="9"/>
        <v>42</v>
      </c>
      <c r="BJ52" s="68">
        <f t="shared" si="26"/>
        <v>-97.751</v>
      </c>
      <c r="BK52" s="69">
        <f t="shared" si="27"/>
        <v>30.306</v>
      </c>
      <c r="BL52" s="70" t="str">
        <f t="shared" si="28"/>
        <v>TX</v>
      </c>
    </row>
    <row r="53" spans="1:64" ht="12.75" hidden="1">
      <c r="A53" s="4" t="s">
        <v>44</v>
      </c>
      <c r="B53" s="5" t="s">
        <v>93</v>
      </c>
      <c r="C53" s="4">
        <v>35</v>
      </c>
      <c r="D53" s="4">
        <v>111.93</v>
      </c>
      <c r="E53" s="4">
        <v>40.777</v>
      </c>
      <c r="F53" s="19">
        <v>1722850</v>
      </c>
      <c r="G53" s="19">
        <v>159936</v>
      </c>
      <c r="H53" s="20">
        <v>67200</v>
      </c>
      <c r="I53" s="21">
        <f t="shared" si="29"/>
        <v>1531</v>
      </c>
      <c r="J53" s="21">
        <f t="shared" si="29"/>
        <v>1145</v>
      </c>
      <c r="K53" s="21">
        <f t="shared" si="29"/>
        <v>500</v>
      </c>
      <c r="L53" s="21">
        <f t="shared" si="29"/>
        <v>529</v>
      </c>
      <c r="M53" s="21">
        <f t="shared" si="29"/>
        <v>378</v>
      </c>
      <c r="N53" s="21">
        <f t="shared" si="29"/>
        <v>2021</v>
      </c>
      <c r="O53" s="21">
        <f t="shared" si="29"/>
        <v>1845</v>
      </c>
      <c r="P53" s="21">
        <f t="shared" si="29"/>
        <v>1918</v>
      </c>
      <c r="Q53" s="21">
        <f t="shared" si="29"/>
        <v>1699</v>
      </c>
      <c r="R53" s="21">
        <f t="shared" si="29"/>
        <v>1581</v>
      </c>
      <c r="S53" s="21">
        <f t="shared" si="30"/>
        <v>952</v>
      </c>
      <c r="T53" s="21">
        <f t="shared" si="30"/>
        <v>294</v>
      </c>
      <c r="U53" s="21">
        <f t="shared" si="30"/>
        <v>1174</v>
      </c>
      <c r="V53" s="21">
        <f t="shared" si="30"/>
        <v>1356</v>
      </c>
      <c r="W53" s="21">
        <f t="shared" si="30"/>
        <v>868</v>
      </c>
      <c r="X53" s="21">
        <f t="shared" si="30"/>
        <v>1449</v>
      </c>
      <c r="Y53" s="21">
        <f t="shared" si="30"/>
        <v>1364</v>
      </c>
      <c r="Z53" s="21">
        <f t="shared" si="30"/>
        <v>2098</v>
      </c>
      <c r="AA53" s="21">
        <f t="shared" si="30"/>
        <v>1870</v>
      </c>
      <c r="AB53" s="21">
        <f t="shared" si="30"/>
        <v>2138</v>
      </c>
      <c r="AC53" s="21">
        <f t="shared" si="31"/>
        <v>1411</v>
      </c>
      <c r="AD53" s="21">
        <f t="shared" si="31"/>
        <v>993</v>
      </c>
      <c r="AE53" s="21">
        <f t="shared" si="31"/>
        <v>1059</v>
      </c>
      <c r="AF53" s="21">
        <f t="shared" si="31"/>
        <v>1335</v>
      </c>
      <c r="AG53" s="21">
        <f t="shared" si="31"/>
        <v>402</v>
      </c>
      <c r="AH53" s="21">
        <f t="shared" si="31"/>
        <v>1825</v>
      </c>
      <c r="AI53" s="21">
        <f t="shared" si="31"/>
        <v>694</v>
      </c>
      <c r="AJ53" s="21">
        <f t="shared" si="31"/>
        <v>796</v>
      </c>
      <c r="AK53" s="21">
        <f t="shared" si="31"/>
        <v>2060</v>
      </c>
      <c r="AL53" s="21">
        <f t="shared" si="31"/>
        <v>1938</v>
      </c>
      <c r="AM53" s="21">
        <f t="shared" si="32"/>
        <v>479</v>
      </c>
      <c r="AN53" s="21">
        <f t="shared" si="32"/>
        <v>429</v>
      </c>
      <c r="AO53" s="21">
        <f t="shared" si="32"/>
        <v>1954</v>
      </c>
      <c r="AP53" s="21">
        <f t="shared" si="32"/>
        <v>1517</v>
      </c>
      <c r="AQ53" s="21">
        <f t="shared" si="32"/>
        <v>864</v>
      </c>
      <c r="AR53" s="21">
        <f t="shared" si="32"/>
        <v>630</v>
      </c>
      <c r="AS53" s="21">
        <f t="shared" si="32"/>
        <v>1829</v>
      </c>
      <c r="AT53" s="21">
        <f t="shared" si="32"/>
        <v>2084</v>
      </c>
      <c r="AU53" s="21">
        <f t="shared" si="32"/>
        <v>1756</v>
      </c>
      <c r="AV53" s="21">
        <f t="shared" si="32"/>
        <v>640</v>
      </c>
      <c r="AW53" s="21">
        <f t="shared" si="33"/>
        <v>1392</v>
      </c>
      <c r="AX53" s="21">
        <f t="shared" si="33"/>
        <v>1074</v>
      </c>
      <c r="AY53" s="21">
        <f t="shared" si="33"/>
        <v>0</v>
      </c>
      <c r="AZ53" s="21">
        <f t="shared" si="33"/>
        <v>1848</v>
      </c>
      <c r="BA53" s="21">
        <f t="shared" si="33"/>
        <v>1999</v>
      </c>
      <c r="BB53" s="21">
        <f t="shared" si="33"/>
        <v>696</v>
      </c>
      <c r="BC53" s="21">
        <f t="shared" si="33"/>
        <v>1166</v>
      </c>
      <c r="BD53" s="21">
        <f t="shared" si="33"/>
        <v>1615</v>
      </c>
      <c r="BE53" s="21">
        <f t="shared" si="33"/>
        <v>373</v>
      </c>
      <c r="BF53" s="18" t="str">
        <f t="shared" si="25"/>
        <v>Salt Lake City , UT</v>
      </c>
      <c r="BI53" s="67">
        <f t="shared" si="9"/>
        <v>43</v>
      </c>
      <c r="BJ53" s="68">
        <f t="shared" si="26"/>
        <v>-111.93</v>
      </c>
      <c r="BK53" s="69">
        <f t="shared" si="27"/>
        <v>40.777</v>
      </c>
      <c r="BL53" s="70" t="str">
        <f t="shared" si="28"/>
        <v>UT</v>
      </c>
    </row>
    <row r="54" spans="1:64" ht="12.75" hidden="1">
      <c r="A54" s="4" t="s">
        <v>45</v>
      </c>
      <c r="B54" s="5" t="s">
        <v>94</v>
      </c>
      <c r="C54" s="4">
        <v>12</v>
      </c>
      <c r="D54" s="4">
        <v>77.475</v>
      </c>
      <c r="E54" s="4">
        <v>37.531</v>
      </c>
      <c r="F54" s="19">
        <v>6187358</v>
      </c>
      <c r="G54" s="19">
        <v>203056</v>
      </c>
      <c r="H54" s="20">
        <v>66600</v>
      </c>
      <c r="I54" s="21">
        <f t="shared" si="29"/>
        <v>613</v>
      </c>
      <c r="J54" s="21">
        <f t="shared" si="29"/>
        <v>852</v>
      </c>
      <c r="K54" s="21">
        <f t="shared" si="29"/>
        <v>1954</v>
      </c>
      <c r="L54" s="21">
        <f t="shared" si="29"/>
        <v>2372</v>
      </c>
      <c r="M54" s="21">
        <f t="shared" si="29"/>
        <v>1481</v>
      </c>
      <c r="N54" s="21">
        <f t="shared" si="29"/>
        <v>388</v>
      </c>
      <c r="O54" s="21">
        <f t="shared" si="29"/>
        <v>98</v>
      </c>
      <c r="P54" s="21">
        <f t="shared" si="29"/>
        <v>155</v>
      </c>
      <c r="Q54" s="21">
        <f t="shared" si="29"/>
        <v>625</v>
      </c>
      <c r="R54" s="21">
        <f t="shared" si="29"/>
        <v>469</v>
      </c>
      <c r="S54" s="21">
        <f t="shared" si="30"/>
        <v>903</v>
      </c>
      <c r="T54" s="21">
        <f t="shared" si="30"/>
        <v>2057</v>
      </c>
      <c r="U54" s="21">
        <f t="shared" si="30"/>
        <v>674</v>
      </c>
      <c r="V54" s="21">
        <f t="shared" si="30"/>
        <v>493</v>
      </c>
      <c r="W54" s="21">
        <f t="shared" si="30"/>
        <v>992</v>
      </c>
      <c r="X54" s="21">
        <f t="shared" si="30"/>
        <v>406</v>
      </c>
      <c r="Y54" s="21">
        <f t="shared" si="30"/>
        <v>921</v>
      </c>
      <c r="Z54" s="21">
        <f t="shared" si="30"/>
        <v>476</v>
      </c>
      <c r="AA54" s="21">
        <f t="shared" si="30"/>
        <v>113</v>
      </c>
      <c r="AB54" s="21">
        <f t="shared" si="30"/>
        <v>619</v>
      </c>
      <c r="AC54" s="21">
        <f t="shared" si="31"/>
        <v>517</v>
      </c>
      <c r="AD54" s="21">
        <f t="shared" si="31"/>
        <v>958</v>
      </c>
      <c r="AE54" s="21">
        <f t="shared" si="31"/>
        <v>803</v>
      </c>
      <c r="AF54" s="21">
        <f t="shared" si="31"/>
        <v>805</v>
      </c>
      <c r="AG54" s="21">
        <f t="shared" si="31"/>
        <v>1862</v>
      </c>
      <c r="AH54" s="21">
        <f t="shared" si="31"/>
        <v>135</v>
      </c>
      <c r="AI54" s="21">
        <f t="shared" si="31"/>
        <v>1347</v>
      </c>
      <c r="AJ54" s="21">
        <f t="shared" si="31"/>
        <v>1052</v>
      </c>
      <c r="AK54" s="21">
        <f t="shared" si="31"/>
        <v>502</v>
      </c>
      <c r="AL54" s="21">
        <f t="shared" si="31"/>
        <v>236</v>
      </c>
      <c r="AM54" s="21">
        <f t="shared" si="32"/>
        <v>1579</v>
      </c>
      <c r="AN54" s="21">
        <f t="shared" si="32"/>
        <v>2273</v>
      </c>
      <c r="AO54" s="21">
        <f t="shared" si="32"/>
        <v>404</v>
      </c>
      <c r="AP54" s="21">
        <f t="shared" si="32"/>
        <v>342</v>
      </c>
      <c r="AQ54" s="21">
        <f t="shared" si="32"/>
        <v>1120</v>
      </c>
      <c r="AR54" s="21">
        <f t="shared" si="32"/>
        <v>2389</v>
      </c>
      <c r="AS54" s="21">
        <f t="shared" si="32"/>
        <v>192</v>
      </c>
      <c r="AT54" s="21">
        <f t="shared" si="32"/>
        <v>438</v>
      </c>
      <c r="AU54" s="21">
        <f t="shared" si="32"/>
        <v>308</v>
      </c>
      <c r="AV54" s="21">
        <f t="shared" si="32"/>
        <v>1277</v>
      </c>
      <c r="AW54" s="21">
        <f t="shared" si="33"/>
        <v>523</v>
      </c>
      <c r="AX54" s="21">
        <f t="shared" si="33"/>
        <v>1262</v>
      </c>
      <c r="AY54" s="21">
        <f t="shared" si="33"/>
        <v>1848</v>
      </c>
      <c r="AZ54" s="21">
        <f t="shared" si="33"/>
        <v>0</v>
      </c>
      <c r="BA54" s="21">
        <f t="shared" si="33"/>
        <v>531</v>
      </c>
      <c r="BB54" s="21">
        <f t="shared" si="33"/>
        <v>2377</v>
      </c>
      <c r="BC54" s="21">
        <f t="shared" si="33"/>
        <v>735</v>
      </c>
      <c r="BD54" s="21">
        <f t="shared" si="33"/>
        <v>233</v>
      </c>
      <c r="BE54" s="21">
        <f t="shared" si="33"/>
        <v>1475</v>
      </c>
      <c r="BF54" s="18" t="str">
        <f t="shared" si="25"/>
        <v>Richmond , VA</v>
      </c>
      <c r="BI54" s="67">
        <f t="shared" si="9"/>
        <v>44</v>
      </c>
      <c r="BJ54" s="68">
        <f t="shared" si="26"/>
        <v>-77.475</v>
      </c>
      <c r="BK54" s="69">
        <f t="shared" si="27"/>
        <v>37.531</v>
      </c>
      <c r="BL54" s="70" t="str">
        <f t="shared" si="28"/>
        <v>VA</v>
      </c>
    </row>
    <row r="55" spans="1:64" ht="12.75" hidden="1">
      <c r="A55" s="4" t="s">
        <v>46</v>
      </c>
      <c r="B55" s="5" t="s">
        <v>95</v>
      </c>
      <c r="C55" s="4">
        <v>48</v>
      </c>
      <c r="D55" s="4">
        <v>72.572</v>
      </c>
      <c r="E55" s="4">
        <v>44.266</v>
      </c>
      <c r="F55" s="19">
        <v>562758</v>
      </c>
      <c r="G55" s="19">
        <v>8247</v>
      </c>
      <c r="H55" s="20">
        <v>94100</v>
      </c>
      <c r="I55" s="21">
        <f t="shared" si="29"/>
        <v>1106</v>
      </c>
      <c r="J55" s="21">
        <f t="shared" si="29"/>
        <v>1239</v>
      </c>
      <c r="K55" s="21">
        <f t="shared" si="29"/>
        <v>2225</v>
      </c>
      <c r="L55" s="21">
        <f t="shared" si="29"/>
        <v>2526</v>
      </c>
      <c r="M55" s="21">
        <f t="shared" si="29"/>
        <v>1676</v>
      </c>
      <c r="N55" s="21">
        <f t="shared" si="29"/>
        <v>173</v>
      </c>
      <c r="O55" s="21">
        <f t="shared" si="29"/>
        <v>436</v>
      </c>
      <c r="P55" s="21">
        <f t="shared" si="29"/>
        <v>384</v>
      </c>
      <c r="Q55" s="21">
        <f t="shared" si="29"/>
        <v>1148</v>
      </c>
      <c r="R55" s="21">
        <f t="shared" si="29"/>
        <v>963</v>
      </c>
      <c r="S55" s="21">
        <f t="shared" si="30"/>
        <v>1078</v>
      </c>
      <c r="T55" s="21">
        <f t="shared" si="30"/>
        <v>2147</v>
      </c>
      <c r="U55" s="21">
        <f t="shared" si="30"/>
        <v>927</v>
      </c>
      <c r="V55" s="21">
        <f t="shared" si="30"/>
        <v>762</v>
      </c>
      <c r="W55" s="21">
        <f t="shared" si="30"/>
        <v>1242</v>
      </c>
      <c r="X55" s="21">
        <f t="shared" si="30"/>
        <v>763</v>
      </c>
      <c r="Y55" s="21">
        <f t="shared" si="30"/>
        <v>1390</v>
      </c>
      <c r="Z55" s="21">
        <f t="shared" si="30"/>
        <v>155</v>
      </c>
      <c r="AA55" s="21">
        <f t="shared" si="30"/>
        <v>418</v>
      </c>
      <c r="AB55" s="21">
        <f t="shared" si="30"/>
        <v>141</v>
      </c>
      <c r="AC55" s="21">
        <f t="shared" si="31"/>
        <v>610</v>
      </c>
      <c r="AD55" s="21">
        <f t="shared" si="31"/>
        <v>1008</v>
      </c>
      <c r="AE55" s="21">
        <f t="shared" si="31"/>
        <v>1087</v>
      </c>
      <c r="AF55" s="21">
        <f t="shared" si="31"/>
        <v>1258</v>
      </c>
      <c r="AG55" s="21">
        <f t="shared" si="31"/>
        <v>1900</v>
      </c>
      <c r="AH55" s="21">
        <f t="shared" si="31"/>
        <v>666</v>
      </c>
      <c r="AI55" s="21">
        <f t="shared" si="31"/>
        <v>1368</v>
      </c>
      <c r="AJ55" s="21">
        <f t="shared" si="31"/>
        <v>1246</v>
      </c>
      <c r="AK55" s="21">
        <f t="shared" si="31"/>
        <v>87</v>
      </c>
      <c r="AL55" s="21">
        <f t="shared" si="31"/>
        <v>301</v>
      </c>
      <c r="AM55" s="21">
        <f t="shared" si="32"/>
        <v>1850</v>
      </c>
      <c r="AN55" s="21">
        <f t="shared" si="32"/>
        <v>2425</v>
      </c>
      <c r="AO55" s="21">
        <f t="shared" si="32"/>
        <v>127</v>
      </c>
      <c r="AP55" s="21">
        <f t="shared" si="32"/>
        <v>609</v>
      </c>
      <c r="AQ55" s="21">
        <f t="shared" si="32"/>
        <v>1448</v>
      </c>
      <c r="AR55" s="21">
        <f t="shared" si="32"/>
        <v>2442</v>
      </c>
      <c r="AS55" s="21">
        <f t="shared" si="32"/>
        <v>353</v>
      </c>
      <c r="AT55" s="21">
        <f t="shared" si="32"/>
        <v>179</v>
      </c>
      <c r="AU55" s="21">
        <f t="shared" si="32"/>
        <v>834</v>
      </c>
      <c r="AV55" s="21">
        <f t="shared" si="32"/>
        <v>1365</v>
      </c>
      <c r="AW55" s="21">
        <f t="shared" si="33"/>
        <v>933</v>
      </c>
      <c r="AX55" s="21">
        <f t="shared" si="33"/>
        <v>1676</v>
      </c>
      <c r="AY55" s="21">
        <f t="shared" si="33"/>
        <v>1999</v>
      </c>
      <c r="AZ55" s="21">
        <f t="shared" si="33"/>
        <v>531</v>
      </c>
      <c r="BA55" s="21">
        <f t="shared" si="33"/>
        <v>0</v>
      </c>
      <c r="BB55" s="21">
        <f t="shared" si="33"/>
        <v>2396</v>
      </c>
      <c r="BC55" s="21">
        <f t="shared" si="33"/>
        <v>843</v>
      </c>
      <c r="BD55" s="21">
        <f t="shared" si="33"/>
        <v>622</v>
      </c>
      <c r="BE55" s="21">
        <f t="shared" si="33"/>
        <v>1639</v>
      </c>
      <c r="BF55" s="18" t="str">
        <f t="shared" si="25"/>
        <v>Montpelier , VT</v>
      </c>
      <c r="BI55" s="67">
        <f t="shared" si="9"/>
        <v>45</v>
      </c>
      <c r="BJ55" s="68">
        <f t="shared" si="26"/>
        <v>-72.572</v>
      </c>
      <c r="BK55" s="69">
        <f t="shared" si="27"/>
        <v>44.266</v>
      </c>
      <c r="BL55" s="70" t="str">
        <f t="shared" si="28"/>
        <v>VT</v>
      </c>
    </row>
    <row r="56" spans="1:64" ht="12.75" hidden="1">
      <c r="A56" s="4" t="s">
        <v>47</v>
      </c>
      <c r="B56" s="5" t="s">
        <v>96</v>
      </c>
      <c r="C56" s="4">
        <v>18</v>
      </c>
      <c r="D56" s="4">
        <v>122.894</v>
      </c>
      <c r="E56" s="4">
        <v>47.042</v>
      </c>
      <c r="F56" s="19">
        <v>4866692</v>
      </c>
      <c r="G56" s="19">
        <v>33840</v>
      </c>
      <c r="H56" s="20">
        <v>77800</v>
      </c>
      <c r="I56" s="21">
        <f t="shared" si="29"/>
        <v>2168</v>
      </c>
      <c r="J56" s="21">
        <f t="shared" si="29"/>
        <v>1792</v>
      </c>
      <c r="K56" s="21">
        <f t="shared" si="29"/>
        <v>1091</v>
      </c>
      <c r="L56" s="21">
        <f t="shared" si="29"/>
        <v>590</v>
      </c>
      <c r="M56" s="21">
        <f t="shared" si="29"/>
        <v>1031</v>
      </c>
      <c r="N56" s="21">
        <f t="shared" si="29"/>
        <v>2462</v>
      </c>
      <c r="O56" s="21">
        <f t="shared" si="29"/>
        <v>2351</v>
      </c>
      <c r="P56" s="21">
        <f t="shared" si="29"/>
        <v>2413</v>
      </c>
      <c r="Q56" s="21">
        <f t="shared" si="29"/>
        <v>2343</v>
      </c>
      <c r="R56" s="21">
        <f t="shared" si="29"/>
        <v>2194</v>
      </c>
      <c r="S56" s="21">
        <f t="shared" si="30"/>
        <v>1486</v>
      </c>
      <c r="T56" s="21">
        <f t="shared" si="30"/>
        <v>401</v>
      </c>
      <c r="U56" s="21">
        <f t="shared" si="30"/>
        <v>1728</v>
      </c>
      <c r="V56" s="21">
        <f t="shared" si="30"/>
        <v>1893</v>
      </c>
      <c r="W56" s="21">
        <f t="shared" si="30"/>
        <v>1472</v>
      </c>
      <c r="X56" s="21">
        <f t="shared" si="30"/>
        <v>2006</v>
      </c>
      <c r="Y56" s="21">
        <f t="shared" si="30"/>
        <v>2038</v>
      </c>
      <c r="Z56" s="21">
        <f t="shared" si="30"/>
        <v>2522</v>
      </c>
      <c r="AA56" s="21">
        <f t="shared" si="30"/>
        <v>2373</v>
      </c>
      <c r="AB56" s="21">
        <f t="shared" si="30"/>
        <v>2523</v>
      </c>
      <c r="AC56" s="21">
        <f t="shared" si="31"/>
        <v>1882</v>
      </c>
      <c r="AD56" s="21">
        <f t="shared" si="31"/>
        <v>1429</v>
      </c>
      <c r="AE56" s="21">
        <f t="shared" si="31"/>
        <v>1650</v>
      </c>
      <c r="AF56" s="21">
        <f t="shared" si="31"/>
        <v>1993</v>
      </c>
      <c r="AG56" s="21">
        <f t="shared" si="31"/>
        <v>515</v>
      </c>
      <c r="AH56" s="21">
        <f t="shared" si="31"/>
        <v>2383</v>
      </c>
      <c r="AI56" s="21">
        <f t="shared" si="31"/>
        <v>1041</v>
      </c>
      <c r="AJ56" s="21">
        <f t="shared" si="31"/>
        <v>1366</v>
      </c>
      <c r="AK56" s="21">
        <f t="shared" si="31"/>
        <v>2471</v>
      </c>
      <c r="AL56" s="21">
        <f t="shared" si="31"/>
        <v>2413</v>
      </c>
      <c r="AM56" s="21">
        <f t="shared" si="32"/>
        <v>1174</v>
      </c>
      <c r="AN56" s="21">
        <f t="shared" si="32"/>
        <v>568</v>
      </c>
      <c r="AO56" s="21">
        <f t="shared" si="32"/>
        <v>2384</v>
      </c>
      <c r="AP56" s="21">
        <f t="shared" si="32"/>
        <v>2035</v>
      </c>
      <c r="AQ56" s="21">
        <f t="shared" si="32"/>
        <v>1532</v>
      </c>
      <c r="AR56" s="21">
        <f t="shared" si="32"/>
        <v>146</v>
      </c>
      <c r="AS56" s="21">
        <f t="shared" si="32"/>
        <v>2312</v>
      </c>
      <c r="AT56" s="21">
        <f t="shared" si="32"/>
        <v>2519</v>
      </c>
      <c r="AU56" s="21">
        <f t="shared" si="32"/>
        <v>2348</v>
      </c>
      <c r="AV56" s="21">
        <f t="shared" si="32"/>
        <v>1101</v>
      </c>
      <c r="AW56" s="21">
        <f t="shared" si="33"/>
        <v>1989</v>
      </c>
      <c r="AX56" s="21">
        <f t="shared" si="33"/>
        <v>1768</v>
      </c>
      <c r="AY56" s="21">
        <f t="shared" si="33"/>
        <v>696</v>
      </c>
      <c r="AZ56" s="21">
        <f t="shared" si="33"/>
        <v>2377</v>
      </c>
      <c r="BA56" s="21">
        <f t="shared" si="33"/>
        <v>2396</v>
      </c>
      <c r="BB56" s="21">
        <f t="shared" si="33"/>
        <v>0</v>
      </c>
      <c r="BC56" s="21">
        <f t="shared" si="33"/>
        <v>1645</v>
      </c>
      <c r="BD56" s="21">
        <f t="shared" si="33"/>
        <v>2152</v>
      </c>
      <c r="BE56" s="21">
        <f t="shared" si="33"/>
        <v>983</v>
      </c>
      <c r="BF56" s="18" t="str">
        <f t="shared" si="25"/>
        <v>Olympia , WA</v>
      </c>
      <c r="BI56" s="67">
        <f t="shared" si="9"/>
        <v>46</v>
      </c>
      <c r="BJ56" s="68">
        <f t="shared" si="26"/>
        <v>-122.894</v>
      </c>
      <c r="BK56" s="69">
        <f t="shared" si="27"/>
        <v>47.042</v>
      </c>
      <c r="BL56" s="70" t="str">
        <f t="shared" si="28"/>
        <v>WA</v>
      </c>
    </row>
    <row r="57" spans="1:64" ht="12.75" hidden="1">
      <c r="A57" s="4" t="s">
        <v>48</v>
      </c>
      <c r="B57" s="5" t="s">
        <v>97</v>
      </c>
      <c r="C57" s="4">
        <v>16</v>
      </c>
      <c r="D57" s="4">
        <v>89.388</v>
      </c>
      <c r="E57" s="4">
        <v>43.08</v>
      </c>
      <c r="F57" s="19">
        <v>4891769</v>
      </c>
      <c r="G57" s="19">
        <v>191262</v>
      </c>
      <c r="H57" s="20">
        <v>75200</v>
      </c>
      <c r="I57" s="21">
        <f t="shared" si="29"/>
        <v>760</v>
      </c>
      <c r="J57" s="21">
        <f t="shared" si="29"/>
        <v>599</v>
      </c>
      <c r="K57" s="21">
        <f t="shared" si="29"/>
        <v>1389</v>
      </c>
      <c r="L57" s="21">
        <f t="shared" si="29"/>
        <v>1695</v>
      </c>
      <c r="M57" s="21">
        <f t="shared" si="29"/>
        <v>833</v>
      </c>
      <c r="N57" s="21">
        <f t="shared" si="29"/>
        <v>855</v>
      </c>
      <c r="O57" s="21">
        <f t="shared" si="29"/>
        <v>706</v>
      </c>
      <c r="P57" s="21">
        <f t="shared" si="29"/>
        <v>770</v>
      </c>
      <c r="Q57" s="21">
        <f t="shared" si="29"/>
        <v>916</v>
      </c>
      <c r="R57" s="21">
        <f t="shared" si="29"/>
        <v>697</v>
      </c>
      <c r="S57" s="21">
        <f t="shared" si="30"/>
        <v>240</v>
      </c>
      <c r="T57" s="21">
        <f t="shared" si="30"/>
        <v>1343</v>
      </c>
      <c r="U57" s="21">
        <f t="shared" si="30"/>
        <v>228</v>
      </c>
      <c r="V57" s="21">
        <f t="shared" si="30"/>
        <v>283</v>
      </c>
      <c r="W57" s="21">
        <f t="shared" si="30"/>
        <v>431</v>
      </c>
      <c r="X57" s="21">
        <f t="shared" si="30"/>
        <v>413</v>
      </c>
      <c r="Y57" s="21">
        <f t="shared" si="30"/>
        <v>878</v>
      </c>
      <c r="Z57" s="21">
        <f t="shared" si="30"/>
        <v>932</v>
      </c>
      <c r="AA57" s="21">
        <f t="shared" si="30"/>
        <v>728</v>
      </c>
      <c r="AB57" s="21">
        <f t="shared" si="30"/>
        <v>983</v>
      </c>
      <c r="AC57" s="21">
        <f t="shared" si="31"/>
        <v>246</v>
      </c>
      <c r="AD57" s="21">
        <f t="shared" si="31"/>
        <v>225</v>
      </c>
      <c r="AE57" s="21">
        <f t="shared" si="31"/>
        <v>344</v>
      </c>
      <c r="AF57" s="21">
        <f t="shared" si="31"/>
        <v>745</v>
      </c>
      <c r="AG57" s="21">
        <f t="shared" si="31"/>
        <v>1131</v>
      </c>
      <c r="AH57" s="21">
        <f t="shared" si="31"/>
        <v>760</v>
      </c>
      <c r="AI57" s="21">
        <f t="shared" si="31"/>
        <v>612</v>
      </c>
      <c r="AJ57" s="21">
        <f t="shared" si="31"/>
        <v>406</v>
      </c>
      <c r="AK57" s="21">
        <f t="shared" si="31"/>
        <v>897</v>
      </c>
      <c r="AL57" s="21">
        <f t="shared" si="31"/>
        <v>779</v>
      </c>
      <c r="AM57" s="21">
        <f t="shared" si="32"/>
        <v>1019</v>
      </c>
      <c r="AN57" s="21">
        <f t="shared" si="32"/>
        <v>1594</v>
      </c>
      <c r="AO57" s="21">
        <f t="shared" si="32"/>
        <v>789</v>
      </c>
      <c r="AP57" s="21">
        <f t="shared" si="32"/>
        <v>394</v>
      </c>
      <c r="AQ57" s="21">
        <f t="shared" si="32"/>
        <v>682</v>
      </c>
      <c r="AR57" s="21">
        <f t="shared" si="32"/>
        <v>1665</v>
      </c>
      <c r="AS57" s="21">
        <f t="shared" si="32"/>
        <v>673</v>
      </c>
      <c r="AT57" s="21">
        <f t="shared" si="32"/>
        <v>918</v>
      </c>
      <c r="AU57" s="21">
        <f t="shared" si="32"/>
        <v>775</v>
      </c>
      <c r="AV57" s="21">
        <f t="shared" si="32"/>
        <v>553</v>
      </c>
      <c r="AW57" s="21">
        <f t="shared" si="33"/>
        <v>497</v>
      </c>
      <c r="AX57" s="21">
        <f t="shared" si="33"/>
        <v>996</v>
      </c>
      <c r="AY57" s="21">
        <f t="shared" si="33"/>
        <v>1166</v>
      </c>
      <c r="AZ57" s="21">
        <f t="shared" si="33"/>
        <v>735</v>
      </c>
      <c r="BA57" s="21">
        <f t="shared" si="33"/>
        <v>843</v>
      </c>
      <c r="BB57" s="21">
        <f t="shared" si="33"/>
        <v>1645</v>
      </c>
      <c r="BC57" s="21">
        <f t="shared" si="33"/>
        <v>0</v>
      </c>
      <c r="BD57" s="21">
        <f t="shared" si="33"/>
        <v>521</v>
      </c>
      <c r="BE57" s="21">
        <f t="shared" si="33"/>
        <v>800</v>
      </c>
      <c r="BF57" s="18" t="str">
        <f t="shared" si="25"/>
        <v>Madison , WI</v>
      </c>
      <c r="BI57" s="67">
        <f t="shared" si="9"/>
        <v>47</v>
      </c>
      <c r="BJ57" s="68">
        <f t="shared" si="26"/>
        <v>-89.388</v>
      </c>
      <c r="BK57" s="69">
        <f t="shared" si="27"/>
        <v>43.08</v>
      </c>
      <c r="BL57" s="70" t="str">
        <f t="shared" si="28"/>
        <v>WI</v>
      </c>
    </row>
    <row r="58" spans="1:64" ht="12.75" hidden="1">
      <c r="A58" s="4" t="s">
        <v>49</v>
      </c>
      <c r="B58" s="5" t="s">
        <v>98</v>
      </c>
      <c r="C58" s="4">
        <v>34</v>
      </c>
      <c r="D58" s="4">
        <v>81.63</v>
      </c>
      <c r="E58" s="4">
        <v>38.351</v>
      </c>
      <c r="F58" s="19">
        <v>1793477</v>
      </c>
      <c r="G58" s="19">
        <v>57287</v>
      </c>
      <c r="H58" s="20">
        <v>66100</v>
      </c>
      <c r="I58" s="21">
        <f t="shared" si="29"/>
        <v>490</v>
      </c>
      <c r="J58" s="21">
        <f t="shared" si="29"/>
        <v>646</v>
      </c>
      <c r="K58" s="21">
        <f t="shared" si="29"/>
        <v>1727</v>
      </c>
      <c r="L58" s="21">
        <f t="shared" si="29"/>
        <v>2138</v>
      </c>
      <c r="M58" s="21">
        <f t="shared" si="29"/>
        <v>1247</v>
      </c>
      <c r="N58" s="21">
        <f t="shared" si="29"/>
        <v>528</v>
      </c>
      <c r="O58" s="21">
        <f t="shared" si="29"/>
        <v>252</v>
      </c>
      <c r="P58" s="21">
        <f t="shared" si="29"/>
        <v>334</v>
      </c>
      <c r="Q58" s="21">
        <f t="shared" si="29"/>
        <v>566</v>
      </c>
      <c r="R58" s="21">
        <f t="shared" si="29"/>
        <v>353</v>
      </c>
      <c r="S58" s="21">
        <f t="shared" si="30"/>
        <v>672</v>
      </c>
      <c r="T58" s="21">
        <f t="shared" si="30"/>
        <v>1827</v>
      </c>
      <c r="U58" s="21">
        <f t="shared" si="30"/>
        <v>441</v>
      </c>
      <c r="V58" s="21">
        <f t="shared" si="30"/>
        <v>261</v>
      </c>
      <c r="W58" s="21">
        <f t="shared" si="30"/>
        <v>759</v>
      </c>
      <c r="X58" s="21">
        <f t="shared" si="30"/>
        <v>176</v>
      </c>
      <c r="Y58" s="21">
        <f t="shared" si="30"/>
        <v>768</v>
      </c>
      <c r="Z58" s="21">
        <f t="shared" si="30"/>
        <v>622</v>
      </c>
      <c r="AA58" s="21">
        <f t="shared" si="30"/>
        <v>280</v>
      </c>
      <c r="AB58" s="21">
        <f t="shared" si="30"/>
        <v>742</v>
      </c>
      <c r="AC58" s="21">
        <f t="shared" si="31"/>
        <v>338</v>
      </c>
      <c r="AD58" s="21">
        <f t="shared" si="31"/>
        <v>746</v>
      </c>
      <c r="AE58" s="21">
        <f t="shared" si="31"/>
        <v>571</v>
      </c>
      <c r="AF58" s="21">
        <f t="shared" si="31"/>
        <v>638</v>
      </c>
      <c r="AG58" s="21">
        <f t="shared" si="31"/>
        <v>1638</v>
      </c>
      <c r="AH58" s="21">
        <f t="shared" si="31"/>
        <v>239</v>
      </c>
      <c r="AI58" s="21">
        <f t="shared" si="31"/>
        <v>1131</v>
      </c>
      <c r="AJ58" s="21">
        <f t="shared" si="31"/>
        <v>819</v>
      </c>
      <c r="AK58" s="21">
        <f t="shared" si="31"/>
        <v>625</v>
      </c>
      <c r="AL58" s="21">
        <f t="shared" si="31"/>
        <v>389</v>
      </c>
      <c r="AM58" s="21">
        <f t="shared" si="32"/>
        <v>1351</v>
      </c>
      <c r="AN58" s="21">
        <f t="shared" si="32"/>
        <v>2039</v>
      </c>
      <c r="AO58" s="21">
        <f t="shared" si="32"/>
        <v>508</v>
      </c>
      <c r="AP58" s="21">
        <f t="shared" si="32"/>
        <v>135</v>
      </c>
      <c r="AQ58" s="21">
        <f t="shared" si="32"/>
        <v>899</v>
      </c>
      <c r="AR58" s="21">
        <f t="shared" si="32"/>
        <v>2161</v>
      </c>
      <c r="AS58" s="21">
        <f t="shared" si="32"/>
        <v>286</v>
      </c>
      <c r="AT58" s="21">
        <f t="shared" si="32"/>
        <v>590</v>
      </c>
      <c r="AU58" s="21">
        <f t="shared" si="32"/>
        <v>301</v>
      </c>
      <c r="AV58" s="21">
        <f t="shared" si="32"/>
        <v>1052</v>
      </c>
      <c r="AW58" s="21">
        <f t="shared" si="33"/>
        <v>321</v>
      </c>
      <c r="AX58" s="21">
        <f t="shared" si="33"/>
        <v>1072</v>
      </c>
      <c r="AY58" s="21">
        <f t="shared" si="33"/>
        <v>1615</v>
      </c>
      <c r="AZ58" s="21">
        <f t="shared" si="33"/>
        <v>233</v>
      </c>
      <c r="BA58" s="21">
        <f t="shared" si="33"/>
        <v>622</v>
      </c>
      <c r="BB58" s="21">
        <f t="shared" si="33"/>
        <v>2152</v>
      </c>
      <c r="BC58" s="21">
        <f t="shared" si="33"/>
        <v>521</v>
      </c>
      <c r="BD58" s="21">
        <f t="shared" si="33"/>
        <v>0</v>
      </c>
      <c r="BE58" s="21">
        <f t="shared" si="33"/>
        <v>1242</v>
      </c>
      <c r="BF58" s="18" t="str">
        <f t="shared" si="25"/>
        <v>Charleston , WV</v>
      </c>
      <c r="BI58" s="67">
        <f t="shared" si="9"/>
        <v>48</v>
      </c>
      <c r="BJ58" s="68">
        <f t="shared" si="26"/>
        <v>-81.63</v>
      </c>
      <c r="BK58" s="69">
        <f t="shared" si="27"/>
        <v>38.351</v>
      </c>
      <c r="BL58" s="70" t="str">
        <f t="shared" si="28"/>
        <v>WV</v>
      </c>
    </row>
    <row r="59" spans="1:64" ht="13.5" hidden="1" thickBot="1">
      <c r="A59" s="4" t="s">
        <v>50</v>
      </c>
      <c r="B59" s="5" t="s">
        <v>99</v>
      </c>
      <c r="C59" s="4">
        <v>49</v>
      </c>
      <c r="D59" s="4">
        <v>104.792</v>
      </c>
      <c r="E59" s="4">
        <v>41.145</v>
      </c>
      <c r="F59" s="19">
        <v>453588</v>
      </c>
      <c r="G59" s="19">
        <v>50008</v>
      </c>
      <c r="H59" s="20">
        <v>68700</v>
      </c>
      <c r="I59" s="21">
        <f t="shared" si="29"/>
        <v>1188</v>
      </c>
      <c r="J59" s="21">
        <f t="shared" si="29"/>
        <v>809</v>
      </c>
      <c r="K59" s="21">
        <f t="shared" si="29"/>
        <v>660</v>
      </c>
      <c r="L59" s="21">
        <f t="shared" si="29"/>
        <v>901</v>
      </c>
      <c r="M59" s="21">
        <f t="shared" si="29"/>
        <v>95</v>
      </c>
      <c r="N59" s="21">
        <f t="shared" si="29"/>
        <v>1654</v>
      </c>
      <c r="O59" s="21">
        <f t="shared" si="29"/>
        <v>1472</v>
      </c>
      <c r="P59" s="21">
        <f t="shared" si="29"/>
        <v>1545</v>
      </c>
      <c r="Q59" s="21">
        <f t="shared" si="29"/>
        <v>1361</v>
      </c>
      <c r="R59" s="21">
        <f t="shared" si="29"/>
        <v>1224</v>
      </c>
      <c r="S59" s="21">
        <f t="shared" si="30"/>
        <v>580</v>
      </c>
      <c r="T59" s="21">
        <f t="shared" si="30"/>
        <v>607</v>
      </c>
      <c r="U59" s="21">
        <f t="shared" si="30"/>
        <v>801</v>
      </c>
      <c r="V59" s="21">
        <f t="shared" si="30"/>
        <v>983</v>
      </c>
      <c r="W59" s="21">
        <f t="shared" si="30"/>
        <v>502</v>
      </c>
      <c r="X59" s="21">
        <f t="shared" si="30"/>
        <v>1077</v>
      </c>
      <c r="Y59" s="21">
        <f t="shared" si="30"/>
        <v>1062</v>
      </c>
      <c r="Z59" s="21">
        <f t="shared" si="30"/>
        <v>1732</v>
      </c>
      <c r="AA59" s="21">
        <f t="shared" si="30"/>
        <v>1497</v>
      </c>
      <c r="AB59" s="21">
        <f t="shared" si="30"/>
        <v>1779</v>
      </c>
      <c r="AC59" s="21">
        <f t="shared" si="31"/>
        <v>1043</v>
      </c>
      <c r="AD59" s="21">
        <f t="shared" si="31"/>
        <v>645</v>
      </c>
      <c r="AE59" s="21">
        <f t="shared" si="31"/>
        <v>691</v>
      </c>
      <c r="AF59" s="21">
        <f t="shared" si="31"/>
        <v>1010</v>
      </c>
      <c r="AG59" s="21">
        <f t="shared" si="31"/>
        <v>521</v>
      </c>
      <c r="AH59" s="21">
        <f t="shared" si="31"/>
        <v>1454</v>
      </c>
      <c r="AI59" s="21">
        <f t="shared" si="31"/>
        <v>439</v>
      </c>
      <c r="AJ59" s="21">
        <f t="shared" si="31"/>
        <v>423</v>
      </c>
      <c r="AK59" s="21">
        <f t="shared" si="31"/>
        <v>1696</v>
      </c>
      <c r="AL59" s="21">
        <f t="shared" si="31"/>
        <v>1567</v>
      </c>
      <c r="AM59" s="21">
        <f t="shared" si="32"/>
        <v>383</v>
      </c>
      <c r="AN59" s="21">
        <f t="shared" si="32"/>
        <v>801</v>
      </c>
      <c r="AO59" s="21">
        <f t="shared" si="32"/>
        <v>1588</v>
      </c>
      <c r="AP59" s="21">
        <f t="shared" si="32"/>
        <v>1144</v>
      </c>
      <c r="AQ59" s="21">
        <f t="shared" si="32"/>
        <v>556</v>
      </c>
      <c r="AR59" s="21">
        <f t="shared" si="32"/>
        <v>955</v>
      </c>
      <c r="AS59" s="21">
        <f t="shared" si="32"/>
        <v>1457</v>
      </c>
      <c r="AT59" s="21">
        <f t="shared" si="32"/>
        <v>1717</v>
      </c>
      <c r="AU59" s="21">
        <f t="shared" si="32"/>
        <v>1392</v>
      </c>
      <c r="AV59" s="21">
        <f t="shared" si="32"/>
        <v>318</v>
      </c>
      <c r="AW59" s="21">
        <f t="shared" si="33"/>
        <v>1028</v>
      </c>
      <c r="AX59" s="21">
        <f t="shared" si="33"/>
        <v>846</v>
      </c>
      <c r="AY59" s="21">
        <f t="shared" si="33"/>
        <v>373</v>
      </c>
      <c r="AZ59" s="21">
        <f t="shared" si="33"/>
        <v>1475</v>
      </c>
      <c r="BA59" s="21">
        <f t="shared" si="33"/>
        <v>1639</v>
      </c>
      <c r="BB59" s="21">
        <f t="shared" si="33"/>
        <v>983</v>
      </c>
      <c r="BC59" s="21">
        <f t="shared" si="33"/>
        <v>800</v>
      </c>
      <c r="BD59" s="21">
        <f t="shared" si="33"/>
        <v>1242</v>
      </c>
      <c r="BE59" s="21">
        <f t="shared" si="33"/>
        <v>0</v>
      </c>
      <c r="BF59" s="18" t="str">
        <f t="shared" si="25"/>
        <v>Cheyenne , WY</v>
      </c>
      <c r="BI59" s="72">
        <f t="shared" si="9"/>
        <v>49</v>
      </c>
      <c r="BJ59" s="73">
        <f t="shared" si="26"/>
        <v>-104.792</v>
      </c>
      <c r="BK59" s="74">
        <f t="shared" si="27"/>
        <v>41.145</v>
      </c>
      <c r="BL59" s="75" t="str">
        <f t="shared" si="28"/>
        <v>WY</v>
      </c>
    </row>
    <row r="60" spans="1:7" ht="14.25" hidden="1" thickBot="1" thickTop="1">
      <c r="A60" s="76" t="s">
        <v>113</v>
      </c>
      <c r="B60" s="77" t="s">
        <v>114</v>
      </c>
      <c r="C60" s="78"/>
      <c r="D60" s="78"/>
      <c r="E60" s="78"/>
      <c r="F60" s="79"/>
      <c r="G60" s="80"/>
    </row>
    <row r="61" spans="1:5" ht="24.75" thickBot="1" thickTop="1">
      <c r="A61" s="82" t="s">
        <v>118</v>
      </c>
      <c r="B61" s="83"/>
      <c r="C61" s="84"/>
      <c r="D61" s="84"/>
      <c r="E61" s="85"/>
    </row>
    <row r="62" spans="1:5" ht="48.75" thickTop="1">
      <c r="A62" s="86" t="s">
        <v>119</v>
      </c>
      <c r="B62" s="87"/>
      <c r="C62" s="88"/>
      <c r="D62" s="88"/>
      <c r="E62" s="89"/>
    </row>
    <row r="63" spans="1:5" ht="48.75" customHeight="1">
      <c r="A63" s="90" t="s">
        <v>120</v>
      </c>
      <c r="B63" s="91"/>
      <c r="C63" s="92"/>
      <c r="D63" s="92"/>
      <c r="E63" s="93"/>
    </row>
    <row r="64" spans="1:5" ht="60">
      <c r="A64" s="94" t="s">
        <v>121</v>
      </c>
      <c r="B64" s="95"/>
      <c r="C64" s="96"/>
      <c r="D64" s="96"/>
      <c r="E64" s="97"/>
    </row>
    <row r="65" spans="1:5" ht="36">
      <c r="A65" s="98" t="s">
        <v>122</v>
      </c>
      <c r="B65" s="95"/>
      <c r="C65" s="96"/>
      <c r="D65" s="96"/>
      <c r="E65" s="97"/>
    </row>
    <row r="66" spans="1:5" ht="36">
      <c r="A66" s="98" t="s">
        <v>123</v>
      </c>
      <c r="B66" s="95"/>
      <c r="C66" s="96"/>
      <c r="D66" s="96"/>
      <c r="E66" s="97"/>
    </row>
    <row r="67" spans="1:5" ht="36">
      <c r="A67" s="94" t="s">
        <v>124</v>
      </c>
      <c r="B67" s="95"/>
      <c r="C67" s="96"/>
      <c r="D67" s="96"/>
      <c r="E67" s="97"/>
    </row>
    <row r="68" spans="1:5" ht="60">
      <c r="A68" s="86" t="s">
        <v>125</v>
      </c>
      <c r="B68" s="99"/>
      <c r="C68" s="100"/>
      <c r="D68" s="100"/>
      <c r="E68" s="101"/>
    </row>
    <row r="69" spans="1:5" ht="60">
      <c r="A69" s="90" t="s">
        <v>140</v>
      </c>
      <c r="B69" s="102"/>
      <c r="C69" s="103"/>
      <c r="D69" s="103"/>
      <c r="E69" s="104"/>
    </row>
    <row r="70" spans="1:5" ht="48">
      <c r="A70" s="105" t="s">
        <v>126</v>
      </c>
      <c r="B70" s="99"/>
      <c r="C70" s="100"/>
      <c r="D70" s="100"/>
      <c r="E70" s="101"/>
    </row>
    <row r="71" spans="1:5" ht="24">
      <c r="A71" s="90" t="s">
        <v>127</v>
      </c>
      <c r="B71" s="106"/>
      <c r="C71" s="107"/>
      <c r="D71" s="107"/>
      <c r="E71" s="108"/>
    </row>
    <row r="72" spans="1:5" ht="12.75">
      <c r="A72" s="109"/>
      <c r="B72" s="110"/>
      <c r="C72" s="111"/>
      <c r="D72" s="111"/>
      <c r="E72" s="111"/>
    </row>
    <row r="73" spans="1:5" ht="15.75">
      <c r="A73" s="112" t="s">
        <v>128</v>
      </c>
      <c r="B73" s="113"/>
      <c r="C73" s="114"/>
      <c r="D73" s="114"/>
      <c r="E73" s="114"/>
    </row>
    <row r="74" spans="1:5" ht="63.75">
      <c r="A74" s="134" t="s">
        <v>129</v>
      </c>
      <c r="B74" s="113"/>
      <c r="C74" s="114"/>
      <c r="D74" s="114"/>
      <c r="E74" s="114"/>
    </row>
    <row r="76" spans="2:60" ht="15.75">
      <c r="B76" s="116" t="str">
        <f>IF(N132=0,"Distância Total = "&amp;TEXT(C133,"###,000"),IF(N132&gt;1,TEXT(N132,"###")&amp;" cidades não visitadas ",TEXT(N132,"###")&amp;" city not visited"))</f>
        <v>49 cidades não visitadas </v>
      </c>
      <c r="C76" s="117"/>
      <c r="D76" s="117"/>
      <c r="E76" s="117"/>
      <c r="AC76" s="118">
        <f>MIN(AB81:AB541)</f>
        <v>0</v>
      </c>
      <c r="AD76" s="118">
        <f>MIN(AC81:AC541)</f>
        <v>-124.7</v>
      </c>
      <c r="BF76" s="2"/>
      <c r="BH76" s="3"/>
    </row>
    <row r="77" spans="2:60" ht="12.75">
      <c r="B77" s="1"/>
      <c r="U77"/>
      <c r="V77"/>
      <c r="W77"/>
      <c r="X77"/>
      <c r="Y77"/>
      <c r="Z77"/>
      <c r="AA77"/>
      <c r="AC77" s="118">
        <f>MAX(AB81:AB541)</f>
        <v>0</v>
      </c>
      <c r="AD77" s="118">
        <f>MAX(AC81:AC541)</f>
        <v>-67</v>
      </c>
      <c r="BF77" s="2"/>
      <c r="BH77" s="3"/>
    </row>
    <row r="78" spans="2:65" ht="13.5" thickBot="1">
      <c r="B78" s="1"/>
      <c r="U78"/>
      <c r="V78"/>
      <c r="W78"/>
      <c r="X78"/>
      <c r="Y78"/>
      <c r="Z78"/>
      <c r="AA78"/>
      <c r="BF78" s="2"/>
      <c r="BG78" s="3"/>
      <c r="BJ78" s="71"/>
      <c r="BK78" s="71"/>
      <c r="BL78" s="71"/>
      <c r="BM78" s="71"/>
    </row>
    <row r="79" spans="14:60" ht="14.25" thickBot="1" thickTop="1">
      <c r="N79" s="119" t="s">
        <v>136</v>
      </c>
      <c r="U79"/>
      <c r="V79"/>
      <c r="W79"/>
      <c r="X79"/>
      <c r="Y79"/>
      <c r="Z79"/>
      <c r="AA79"/>
      <c r="AC79" s="120" t="s">
        <v>115</v>
      </c>
      <c r="AD79" s="121"/>
      <c r="BF79" s="2"/>
      <c r="BH79" s="3"/>
    </row>
    <row r="80" spans="1:66" s="71" customFormat="1" ht="14.25" thickBot="1" thickTop="1">
      <c r="A80" s="6" t="s">
        <v>130</v>
      </c>
      <c r="B80" s="6" t="s">
        <v>131</v>
      </c>
      <c r="C80" s="7" t="s">
        <v>132</v>
      </c>
      <c r="D80" s="8" t="s">
        <v>133</v>
      </c>
      <c r="E80" s="8"/>
      <c r="F80" s="8"/>
      <c r="G80" s="16" t="s">
        <v>105</v>
      </c>
      <c r="H80" s="8" t="s">
        <v>106</v>
      </c>
      <c r="I80" s="39" t="s">
        <v>110</v>
      </c>
      <c r="J80" s="40" t="s">
        <v>134</v>
      </c>
      <c r="K80" s="40" t="s">
        <v>135</v>
      </c>
      <c r="L80" s="40"/>
      <c r="M80" s="122"/>
      <c r="N80" s="123" t="s">
        <v>137</v>
      </c>
      <c r="Q80" s="2"/>
      <c r="R80" s="2"/>
      <c r="S80" s="2"/>
      <c r="T80" s="2"/>
      <c r="U80"/>
      <c r="V80"/>
      <c r="W80"/>
      <c r="X80"/>
      <c r="Y80"/>
      <c r="Z80"/>
      <c r="AA80"/>
      <c r="AB80" s="2"/>
      <c r="AC80" s="52" t="s">
        <v>105</v>
      </c>
      <c r="AD80" s="53" t="s">
        <v>106</v>
      </c>
      <c r="AE80" s="2"/>
      <c r="AF80"/>
      <c r="AG80"/>
      <c r="AJ80"/>
      <c r="AK80"/>
      <c r="AL80"/>
      <c r="BI80" s="124"/>
      <c r="BK80" s="2"/>
      <c r="BL80" s="2"/>
      <c r="BM80" s="2"/>
      <c r="BN80" s="2"/>
    </row>
    <row r="81" spans="1:61" ht="13.5" thickTop="1">
      <c r="A81" s="54"/>
      <c r="B81" s="55">
        <f aca="true" t="shared" si="34" ref="B81:B112">IF(ISNA(MATCH(A81,B$11:B$59,0)),0,LOOKUP(A81,B$11:B$59,C$11:C$59))</f>
        <v>0</v>
      </c>
      <c r="C81" s="5"/>
      <c r="D81" s="4" t="str">
        <f>IF(ISNA(MATCH(A81,B$11:B$59,0)),"SIGLA DO ESTADO INVÁLIDA ",LOOKUP(A81,B11:B59,BF11:BF59))</f>
        <v>SIGLA DO ESTADO INVÁLIDA </v>
      </c>
      <c r="E81" s="4"/>
      <c r="F81" s="4"/>
      <c r="G81" s="17">
        <f aca="true" t="shared" si="35" ref="G81:G112">IF(B81&lt;&gt;0,-LOOKUP(A81,$B$11:$B$59,$D$11:$D$59),-89.645)</f>
        <v>-89.645</v>
      </c>
      <c r="H81" s="15">
        <f aca="true" t="shared" si="36" ref="H81:H112">IF(B81&lt;&gt;0,LOOKUP(A81,$B$11:$B$59,$E$11:$E$59),90)</f>
        <v>90</v>
      </c>
      <c r="I81" s="34">
        <v>22</v>
      </c>
      <c r="J81" s="35" t="str">
        <f>IF(ISNA(MATCH(I81,B$81:B$129,0)),"NÃO","OK")</f>
        <v>NÃO</v>
      </c>
      <c r="K81" s="35" t="str">
        <f aca="true" t="shared" si="37" ref="K81:K112">A11&amp;", "&amp;B11</f>
        <v>Montgomery , AL</v>
      </c>
      <c r="L81" s="35"/>
      <c r="M81" s="125"/>
      <c r="N81" s="126">
        <f aca="true" t="shared" si="38" ref="N81:N112">IF(J81="OK",0,1)</f>
        <v>1</v>
      </c>
      <c r="U81"/>
      <c r="V81"/>
      <c r="W81"/>
      <c r="X81"/>
      <c r="Y81"/>
      <c r="Z81"/>
      <c r="AA81"/>
      <c r="AC81" s="127">
        <v>-97.3</v>
      </c>
      <c r="AD81" s="128">
        <v>25.9</v>
      </c>
      <c r="AF81"/>
      <c r="AG81"/>
      <c r="AJ81"/>
      <c r="AK81"/>
      <c r="AL81"/>
      <c r="BF81" s="2"/>
      <c r="BI81" s="3"/>
    </row>
    <row r="82" spans="1:61" ht="12.75">
      <c r="A82" s="54"/>
      <c r="B82" s="55">
        <f t="shared" si="34"/>
        <v>0</v>
      </c>
      <c r="C82" s="5">
        <f aca="true" t="shared" si="39" ref="C82:C113">IF(B81&lt;&gt;0,IF(B82&lt;&gt;0,INDEX($I$11:$BE$59,MATCH(A81,B$11:B$59,0),MATCH(A82,B$11:B$59,0)),0),0)</f>
        <v>0</v>
      </c>
      <c r="D82" s="4" t="str">
        <f>IF(ISNA(MATCH(A82,A$81:A81,0)),IF(ISNA(MATCH(A82,B$11:B$59,0)),"SIGLA DO ESTADO INVÁLIDA",LOOKUP(A82,B$11:B$59,BF$11:BF$59)),"ESTADO JÁ FOI INSERIDO")</f>
        <v>SIGLA DO ESTADO INVÁLIDA</v>
      </c>
      <c r="E82" s="4"/>
      <c r="F82" s="4"/>
      <c r="G82" s="17">
        <f t="shared" si="35"/>
        <v>-89.645</v>
      </c>
      <c r="H82" s="15">
        <f t="shared" si="36"/>
        <v>90</v>
      </c>
      <c r="I82" s="34">
        <v>33</v>
      </c>
      <c r="J82" s="35" t="str">
        <f aca="true" t="shared" si="40" ref="J82:J128">IF(ISNA(MATCH(I82,B$81:B$129,0)),"NÃO","OK")</f>
        <v>NÃO</v>
      </c>
      <c r="K82" s="35" t="str">
        <f t="shared" si="37"/>
        <v>Little Rock , AR</v>
      </c>
      <c r="L82" s="35"/>
      <c r="M82" s="125"/>
      <c r="N82" s="126">
        <f t="shared" si="38"/>
        <v>1</v>
      </c>
      <c r="U82"/>
      <c r="V82"/>
      <c r="W82"/>
      <c r="X82"/>
      <c r="Y82"/>
      <c r="Z82"/>
      <c r="AA82"/>
      <c r="AC82" s="129">
        <v>-97.2</v>
      </c>
      <c r="AD82" s="130">
        <v>26</v>
      </c>
      <c r="AF82"/>
      <c r="AG82"/>
      <c r="AJ82"/>
      <c r="AK82"/>
      <c r="AL82"/>
      <c r="BF82" s="2"/>
      <c r="BI82" s="3"/>
    </row>
    <row r="83" spans="1:61" ht="12.75">
      <c r="A83" s="54"/>
      <c r="B83" s="55">
        <f t="shared" si="34"/>
        <v>0</v>
      </c>
      <c r="C83" s="5">
        <f t="shared" si="39"/>
        <v>0</v>
      </c>
      <c r="D83" s="4" t="str">
        <f>IF(ISNA(MATCH(A83,A$81:A82,0)),IF(ISNA(MATCH(A83,B$11:B$59,0)),"SIGLA DO ESTADO INVÁLIDA",LOOKUP(A83,B$11:B$59,BF$11:BF$59)),"ESTADO JÁ FOI INSERIDO")</f>
        <v>SIGLA DO ESTADO INVÁLIDA</v>
      </c>
      <c r="E83" s="4"/>
      <c r="F83" s="4"/>
      <c r="G83" s="17">
        <f t="shared" si="35"/>
        <v>-89.645</v>
      </c>
      <c r="H83" s="15">
        <f t="shared" si="36"/>
        <v>90</v>
      </c>
      <c r="I83" s="34">
        <v>24</v>
      </c>
      <c r="J83" s="35" t="str">
        <f t="shared" si="40"/>
        <v>NÃO</v>
      </c>
      <c r="K83" s="35" t="str">
        <f t="shared" si="37"/>
        <v>Phoenix , AZ</v>
      </c>
      <c r="L83" s="35"/>
      <c r="M83" s="125"/>
      <c r="N83" s="126">
        <f t="shared" si="38"/>
        <v>1</v>
      </c>
      <c r="U83"/>
      <c r="V83"/>
      <c r="W83"/>
      <c r="X83"/>
      <c r="Y83"/>
      <c r="Z83"/>
      <c r="AA83"/>
      <c r="AC83" s="129">
        <v>-97.2</v>
      </c>
      <c r="AD83" s="130">
        <v>26.1</v>
      </c>
      <c r="AF83"/>
      <c r="AG83"/>
      <c r="AJ83"/>
      <c r="AK83"/>
      <c r="AL83"/>
      <c r="BF83" s="2"/>
      <c r="BI83" s="3"/>
    </row>
    <row r="84" spans="1:61" ht="12.75">
      <c r="A84" s="54"/>
      <c r="B84" s="55">
        <f t="shared" si="34"/>
        <v>0</v>
      </c>
      <c r="C84" s="5">
        <f t="shared" si="39"/>
        <v>0</v>
      </c>
      <c r="D84" s="4" t="str">
        <f>IF(ISNA(MATCH(A84,A$81:A83,0)),IF(ISNA(MATCH(A84,B$11:B$59,0)),"SIGLA DO ESTADO INVÁLIDA",LOOKUP(A84,B$11:B$59,BF$11:BF$59)),"ESTADO JÁ FOI INSERIDO")</f>
        <v>SIGLA DO ESTADO INVÁLIDA</v>
      </c>
      <c r="E84" s="4"/>
      <c r="F84" s="4"/>
      <c r="G84" s="17">
        <f t="shared" si="35"/>
        <v>-89.645</v>
      </c>
      <c r="H84" s="15">
        <f t="shared" si="36"/>
        <v>90</v>
      </c>
      <c r="I84" s="34">
        <v>1</v>
      </c>
      <c r="J84" s="35" t="str">
        <f t="shared" si="40"/>
        <v>NÃO</v>
      </c>
      <c r="K84" s="35" t="str">
        <f t="shared" si="37"/>
        <v>Sacramento , CA</v>
      </c>
      <c r="L84" s="35"/>
      <c r="M84" s="125"/>
      <c r="N84" s="126">
        <f t="shared" si="38"/>
        <v>1</v>
      </c>
      <c r="U84"/>
      <c r="V84"/>
      <c r="W84"/>
      <c r="X84"/>
      <c r="Y84"/>
      <c r="Z84"/>
      <c r="AA84"/>
      <c r="AC84" s="129">
        <v>-97.4</v>
      </c>
      <c r="AD84" s="130">
        <v>26.3</v>
      </c>
      <c r="AF84"/>
      <c r="AG84"/>
      <c r="AJ84"/>
      <c r="AK84"/>
      <c r="AL84"/>
      <c r="BF84" s="2"/>
      <c r="BI84" s="3"/>
    </row>
    <row r="85" spans="1:61" ht="12.75">
      <c r="A85" s="54"/>
      <c r="B85" s="55">
        <f t="shared" si="34"/>
        <v>0</v>
      </c>
      <c r="C85" s="5">
        <f t="shared" si="39"/>
        <v>0</v>
      </c>
      <c r="D85" s="4" t="str">
        <f>IF(ISNA(MATCH(A85,A$81:A84,0)),IF(ISNA(MATCH(A85,B$11:B$59,0)),"SIGLA DO ESTADO INVÁLIDA",LOOKUP(A85,B$11:B$59,BF$11:BF$59)),"ESTADO JÁ FOI INSERIDO")</f>
        <v>SIGLA DO ESTADO INVÁLIDA</v>
      </c>
      <c r="E85" s="4"/>
      <c r="F85" s="4"/>
      <c r="G85" s="17">
        <f t="shared" si="35"/>
        <v>-89.645</v>
      </c>
      <c r="H85" s="15">
        <f t="shared" si="36"/>
        <v>90</v>
      </c>
      <c r="I85" s="34">
        <v>26</v>
      </c>
      <c r="J85" s="35" t="str">
        <f t="shared" si="40"/>
        <v>NÃO</v>
      </c>
      <c r="K85" s="35" t="str">
        <f t="shared" si="37"/>
        <v>Denver , CO</v>
      </c>
      <c r="L85" s="35"/>
      <c r="M85" s="125"/>
      <c r="N85" s="126">
        <f t="shared" si="38"/>
        <v>1</v>
      </c>
      <c r="U85"/>
      <c r="V85"/>
      <c r="W85"/>
      <c r="X85"/>
      <c r="Y85"/>
      <c r="Z85"/>
      <c r="AA85"/>
      <c r="AC85" s="129">
        <v>-97.5</v>
      </c>
      <c r="AD85" s="130">
        <v>26.7</v>
      </c>
      <c r="AF85"/>
      <c r="AG85"/>
      <c r="AJ85"/>
      <c r="AK85"/>
      <c r="AL85"/>
      <c r="BF85" s="2"/>
      <c r="BI85" s="3"/>
    </row>
    <row r="86" spans="1:61" ht="12.75">
      <c r="A86" s="54"/>
      <c r="B86" s="55">
        <f t="shared" si="34"/>
        <v>0</v>
      </c>
      <c r="C86" s="5">
        <f t="shared" si="39"/>
        <v>0</v>
      </c>
      <c r="D86" s="4" t="str">
        <f>IF(ISNA(MATCH(A86,A$81:A85,0)),IF(ISNA(MATCH(A86,B$11:B$59,0)),"SIGLA DO ESTADO INVÁLIDA",LOOKUP(A86,B$11:B$59,BF$11:BF$59)),"ESTADO JÁ FOI INSERIDO")</f>
        <v>SIGLA DO ESTADO INVÁLIDA</v>
      </c>
      <c r="E86" s="4"/>
      <c r="F86" s="4"/>
      <c r="G86" s="17">
        <f t="shared" si="35"/>
        <v>-89.645</v>
      </c>
      <c r="H86" s="15">
        <f t="shared" si="36"/>
        <v>90</v>
      </c>
      <c r="I86" s="34">
        <v>27</v>
      </c>
      <c r="J86" s="35" t="str">
        <f t="shared" si="40"/>
        <v>NÃO</v>
      </c>
      <c r="K86" s="35" t="str">
        <f t="shared" si="37"/>
        <v>Hartford , CT</v>
      </c>
      <c r="L86" s="35"/>
      <c r="M86" s="125"/>
      <c r="N86" s="126">
        <f t="shared" si="38"/>
        <v>1</v>
      </c>
      <c r="U86"/>
      <c r="V86"/>
      <c r="W86"/>
      <c r="X86"/>
      <c r="Y86"/>
      <c r="Z86"/>
      <c r="AA86"/>
      <c r="AC86" s="129">
        <v>-97.5</v>
      </c>
      <c r="AD86" s="130">
        <v>27.2</v>
      </c>
      <c r="AF86"/>
      <c r="AG86"/>
      <c r="AJ86"/>
      <c r="AK86"/>
      <c r="AL86"/>
      <c r="BF86" s="2"/>
      <c r="BI86" s="3"/>
    </row>
    <row r="87" spans="1:61" ht="12.75">
      <c r="A87" s="54"/>
      <c r="B87" s="55">
        <f t="shared" si="34"/>
        <v>0</v>
      </c>
      <c r="C87" s="5">
        <f t="shared" si="39"/>
        <v>0</v>
      </c>
      <c r="D87" s="4" t="str">
        <f>IF(ISNA(MATCH(A87,A$81:A86,0)),IF(ISNA(MATCH(A87,B$11:B$59,0)),"SIGLA DO ESTADO INVÁLIDA",LOOKUP(A87,B$11:B$59,BF$11:BF$59)),"ESTADO JÁ FOI INSERIDO")</f>
        <v>SIGLA DO ESTADO INVÁLIDA</v>
      </c>
      <c r="E87" s="4"/>
      <c r="F87" s="4"/>
      <c r="G87" s="17">
        <f t="shared" si="35"/>
        <v>-89.645</v>
      </c>
      <c r="H87" s="15">
        <f t="shared" si="36"/>
        <v>90</v>
      </c>
      <c r="I87" s="34">
        <v>47</v>
      </c>
      <c r="J87" s="35" t="str">
        <f t="shared" si="40"/>
        <v>NÃO</v>
      </c>
      <c r="K87" s="35" t="str">
        <f t="shared" si="37"/>
        <v>Washington , DC</v>
      </c>
      <c r="L87" s="35"/>
      <c r="M87" s="125"/>
      <c r="N87" s="126">
        <f t="shared" si="38"/>
        <v>1</v>
      </c>
      <c r="U87"/>
      <c r="V87"/>
      <c r="W87"/>
      <c r="X87"/>
      <c r="Y87"/>
      <c r="Z87"/>
      <c r="AA87"/>
      <c r="AC87" s="129">
        <v>-97.2</v>
      </c>
      <c r="AD87" s="130">
        <v>27.7</v>
      </c>
      <c r="AF87"/>
      <c r="AG87"/>
      <c r="AJ87"/>
      <c r="AK87"/>
      <c r="AL87"/>
      <c r="BF87" s="2"/>
      <c r="BI87" s="3"/>
    </row>
    <row r="88" spans="1:61" ht="12.75">
      <c r="A88" s="54"/>
      <c r="B88" s="55">
        <f t="shared" si="34"/>
        <v>0</v>
      </c>
      <c r="C88" s="5">
        <f t="shared" si="39"/>
        <v>0</v>
      </c>
      <c r="D88" s="4" t="str">
        <f>IF(ISNA(MATCH(A88,A$81:A87,0)),IF(ISNA(MATCH(A88,B$11:B$59,0)),"SIGLA DO ESTADO INVÁLIDA",LOOKUP(A88,B$11:B$59,BF$11:BF$59)),"ESTADO JÁ FOI INSERIDO")</f>
        <v>SIGLA DO ESTADO INVÁLIDA</v>
      </c>
      <c r="E88" s="4"/>
      <c r="F88" s="4"/>
      <c r="G88" s="17">
        <f t="shared" si="35"/>
        <v>-89.645</v>
      </c>
      <c r="H88" s="15">
        <f t="shared" si="36"/>
        <v>90</v>
      </c>
      <c r="I88" s="34">
        <v>45</v>
      </c>
      <c r="J88" s="35" t="str">
        <f t="shared" si="40"/>
        <v>NÃO</v>
      </c>
      <c r="K88" s="35" t="str">
        <f t="shared" si="37"/>
        <v>Dover , DE</v>
      </c>
      <c r="L88" s="35"/>
      <c r="M88" s="125"/>
      <c r="N88" s="126">
        <f t="shared" si="38"/>
        <v>1</v>
      </c>
      <c r="U88"/>
      <c r="V88"/>
      <c r="W88"/>
      <c r="X88"/>
      <c r="Y88"/>
      <c r="Z88"/>
      <c r="AA88"/>
      <c r="AC88" s="129">
        <v>-96.8</v>
      </c>
      <c r="AD88" s="130">
        <v>28.2</v>
      </c>
      <c r="AF88"/>
      <c r="AG88"/>
      <c r="AJ88"/>
      <c r="AK88"/>
      <c r="AL88"/>
      <c r="BF88" s="2"/>
      <c r="BI88" s="3"/>
    </row>
    <row r="89" spans="1:61" ht="12.75">
      <c r="A89" s="54"/>
      <c r="B89" s="55">
        <f t="shared" si="34"/>
        <v>0</v>
      </c>
      <c r="C89" s="5">
        <f t="shared" si="39"/>
        <v>0</v>
      </c>
      <c r="D89" s="4" t="str">
        <f>IF(ISNA(MATCH(A89,A$81:A88,0)),IF(ISNA(MATCH(A89,B$11:B$59,0)),"SIGLA DO ESTADO INVÁLIDA",LOOKUP(A89,B$11:B$59,BF$11:BF$59)),"ESTADO JÁ FOI INSERIDO")</f>
        <v>SIGLA DO ESTADO INVÁLIDA</v>
      </c>
      <c r="E89" s="4"/>
      <c r="F89" s="4"/>
      <c r="G89" s="17">
        <f t="shared" si="35"/>
        <v>-89.645</v>
      </c>
      <c r="H89" s="15">
        <f t="shared" si="36"/>
        <v>90</v>
      </c>
      <c r="I89" s="34">
        <v>4</v>
      </c>
      <c r="J89" s="35" t="str">
        <f t="shared" si="40"/>
        <v>NÃO</v>
      </c>
      <c r="K89" s="35" t="str">
        <f t="shared" si="37"/>
        <v>Tallahassee , FL</v>
      </c>
      <c r="L89" s="35"/>
      <c r="M89" s="125"/>
      <c r="N89" s="126">
        <f t="shared" si="38"/>
        <v>1</v>
      </c>
      <c r="U89"/>
      <c r="V89"/>
      <c r="W89"/>
      <c r="X89"/>
      <c r="Y89"/>
      <c r="Z89"/>
      <c r="AA89"/>
      <c r="AC89" s="129">
        <v>-96.4</v>
      </c>
      <c r="AD89" s="130">
        <v>28.5</v>
      </c>
      <c r="AF89"/>
      <c r="AG89"/>
      <c r="AJ89"/>
      <c r="AK89"/>
      <c r="AL89"/>
      <c r="BF89" s="2"/>
      <c r="BI89" s="3"/>
    </row>
    <row r="90" spans="1:61" ht="12.75">
      <c r="A90" s="54"/>
      <c r="B90" s="55">
        <f t="shared" si="34"/>
        <v>0</v>
      </c>
      <c r="C90" s="5">
        <f t="shared" si="39"/>
        <v>0</v>
      </c>
      <c r="D90" s="4" t="str">
        <f>IF(ISNA(MATCH(A90,A$81:A89,0)),IF(ISNA(MATCH(A90,B$11:B$59,0)),"SIGLA DO ESTADO INVÁLIDA",LOOKUP(A90,B$11:B$59,BF$11:BF$59)),"ESTADO JÁ FOI INSERIDO")</f>
        <v>SIGLA DO ESTADO INVÁLIDA</v>
      </c>
      <c r="E90" s="4"/>
      <c r="F90" s="4"/>
      <c r="G90" s="17">
        <f t="shared" si="35"/>
        <v>-89.645</v>
      </c>
      <c r="H90" s="15">
        <f t="shared" si="36"/>
        <v>90</v>
      </c>
      <c r="I90" s="34">
        <v>11</v>
      </c>
      <c r="J90" s="35" t="str">
        <f t="shared" si="40"/>
        <v>NÃO</v>
      </c>
      <c r="K90" s="35" t="str">
        <f t="shared" si="37"/>
        <v>Atlanta , GA</v>
      </c>
      <c r="L90" s="35"/>
      <c r="M90" s="125"/>
      <c r="N90" s="126">
        <f t="shared" si="38"/>
        <v>1</v>
      </c>
      <c r="U90"/>
      <c r="V90"/>
      <c r="W90"/>
      <c r="X90"/>
      <c r="Y90"/>
      <c r="Z90"/>
      <c r="AA90"/>
      <c r="AC90" s="129">
        <v>-96</v>
      </c>
      <c r="AD90" s="130">
        <v>28.7</v>
      </c>
      <c r="AF90"/>
      <c r="AG90"/>
      <c r="AJ90"/>
      <c r="AK90"/>
      <c r="AL90"/>
      <c r="BF90" s="2"/>
      <c r="BI90" s="3"/>
    </row>
    <row r="91" spans="1:61" ht="12.75">
      <c r="A91" s="54"/>
      <c r="B91" s="55">
        <f t="shared" si="34"/>
        <v>0</v>
      </c>
      <c r="C91" s="5">
        <f t="shared" si="39"/>
        <v>0</v>
      </c>
      <c r="D91" s="4" t="str">
        <f>IF(ISNA(MATCH(A91,A$81:A90,0)),IF(ISNA(MATCH(A91,B$11:B$59,0)),"SIGLA DO ESTADO INVÁLIDA",LOOKUP(A91,B$11:B$59,BF$11:BF$59)),"ESTADO JÁ FOI INSERIDO")</f>
        <v>SIGLA DO ESTADO INVÁLIDA</v>
      </c>
      <c r="E91" s="4"/>
      <c r="F91" s="4"/>
      <c r="G91" s="17">
        <f t="shared" si="35"/>
        <v>-89.645</v>
      </c>
      <c r="H91" s="15">
        <f t="shared" si="36"/>
        <v>90</v>
      </c>
      <c r="I91" s="34">
        <v>30</v>
      </c>
      <c r="J91" s="35" t="str">
        <f t="shared" si="40"/>
        <v>NÃO</v>
      </c>
      <c r="K91" s="35" t="str">
        <f t="shared" si="37"/>
        <v>Des Moines , IA</v>
      </c>
      <c r="L91" s="35"/>
      <c r="M91" s="125"/>
      <c r="N91" s="126">
        <f t="shared" si="38"/>
        <v>1</v>
      </c>
      <c r="U91"/>
      <c r="V91"/>
      <c r="W91"/>
      <c r="X91"/>
      <c r="Y91"/>
      <c r="Z91"/>
      <c r="AA91"/>
      <c r="AC91" s="129">
        <v>-95.3</v>
      </c>
      <c r="AD91" s="130">
        <v>28.9</v>
      </c>
      <c r="AF91"/>
      <c r="AG91"/>
      <c r="AJ91"/>
      <c r="AK91"/>
      <c r="AL91"/>
      <c r="BF91" s="2"/>
      <c r="BI91" s="3"/>
    </row>
    <row r="92" spans="1:61" ht="12.75">
      <c r="A92" s="54"/>
      <c r="B92" s="55">
        <f t="shared" si="34"/>
        <v>0</v>
      </c>
      <c r="C92" s="5">
        <f t="shared" si="39"/>
        <v>0</v>
      </c>
      <c r="D92" s="4" t="str">
        <f>IF(ISNA(MATCH(A92,A$81:A91,0)),IF(ISNA(MATCH(A92,B$11:B$59,0)),"SIGLA DO ESTADO INVÁLIDA",LOOKUP(A92,B$11:B$59,BF$11:BF$59)),"ESTADO JÁ FOI INSERIDO")</f>
        <v>SIGLA DO ESTADO INVÁLIDA</v>
      </c>
      <c r="E92" s="4"/>
      <c r="F92" s="4"/>
      <c r="G92" s="17">
        <f t="shared" si="35"/>
        <v>-89.645</v>
      </c>
      <c r="H92" s="15">
        <f t="shared" si="36"/>
        <v>90</v>
      </c>
      <c r="I92" s="34">
        <v>41</v>
      </c>
      <c r="J92" s="35" t="str">
        <f t="shared" si="40"/>
        <v>NÃO</v>
      </c>
      <c r="K92" s="35" t="str">
        <f t="shared" si="37"/>
        <v>Boise City , ID</v>
      </c>
      <c r="L92" s="35"/>
      <c r="M92" s="125"/>
      <c r="N92" s="126">
        <f t="shared" si="38"/>
        <v>1</v>
      </c>
      <c r="U92"/>
      <c r="V92"/>
      <c r="W92"/>
      <c r="X92"/>
      <c r="Y92"/>
      <c r="Z92"/>
      <c r="AA92"/>
      <c r="AC92" s="129">
        <v>-94.6</v>
      </c>
      <c r="AD92" s="130">
        <v>29.4</v>
      </c>
      <c r="AF92"/>
      <c r="AG92"/>
      <c r="AJ92"/>
      <c r="AK92"/>
      <c r="AL92"/>
      <c r="BF92" s="2"/>
      <c r="BI92" s="3"/>
    </row>
    <row r="93" spans="1:61" ht="12.75">
      <c r="A93" s="54"/>
      <c r="B93" s="55">
        <f t="shared" si="34"/>
        <v>0</v>
      </c>
      <c r="C93" s="5">
        <f t="shared" si="39"/>
        <v>0</v>
      </c>
      <c r="D93" s="4" t="str">
        <f>IF(ISNA(MATCH(A93,A$81:A92,0)),IF(ISNA(MATCH(A93,B$11:B$59,0)),"SIGLA DO ESTADO INVÁLIDA",LOOKUP(A93,B$11:B$59,BF$11:BF$59)),"ESTADO JÁ FOI INSERIDO")</f>
        <v>SIGLA DO ESTADO INVÁLIDA</v>
      </c>
      <c r="E93" s="4"/>
      <c r="F93" s="4"/>
      <c r="G93" s="17">
        <f t="shared" si="35"/>
        <v>-89.645</v>
      </c>
      <c r="H93" s="15">
        <f t="shared" si="36"/>
        <v>90</v>
      </c>
      <c r="I93" s="34">
        <v>6</v>
      </c>
      <c r="J93" s="35" t="str">
        <f t="shared" si="40"/>
        <v>NÃO</v>
      </c>
      <c r="K93" s="35" t="str">
        <f t="shared" si="37"/>
        <v>Springfield , IL</v>
      </c>
      <c r="L93" s="35"/>
      <c r="M93" s="125"/>
      <c r="N93" s="126">
        <f t="shared" si="38"/>
        <v>1</v>
      </c>
      <c r="U93"/>
      <c r="V93"/>
      <c r="W93"/>
      <c r="X93"/>
      <c r="Y93"/>
      <c r="Z93"/>
      <c r="AA93"/>
      <c r="AC93" s="129">
        <v>-93.9</v>
      </c>
      <c r="AD93" s="130">
        <v>29.7</v>
      </c>
      <c r="AF93"/>
      <c r="AG93"/>
      <c r="AJ93"/>
      <c r="AK93"/>
      <c r="AL93"/>
      <c r="BF93" s="2"/>
      <c r="BI93" s="3"/>
    </row>
    <row r="94" spans="1:61" ht="12.75">
      <c r="A94" s="54"/>
      <c r="B94" s="55">
        <f t="shared" si="34"/>
        <v>0</v>
      </c>
      <c r="C94" s="5">
        <f t="shared" si="39"/>
        <v>0</v>
      </c>
      <c r="D94" s="4" t="str">
        <f>IF(ISNA(MATCH(A94,A$81:A93,0)),IF(ISNA(MATCH(A94,B$11:B$59,0)),"SIGLA DO ESTADO INVÁLIDA",LOOKUP(A94,B$11:B$59,BF$11:BF$59)),"ESTADO JÁ FOI INSERIDO")</f>
        <v>SIGLA DO ESTADO INVÁLIDA</v>
      </c>
      <c r="E94" s="4"/>
      <c r="F94" s="4"/>
      <c r="G94" s="17">
        <f t="shared" si="35"/>
        <v>-89.645</v>
      </c>
      <c r="H94" s="15">
        <f t="shared" si="36"/>
        <v>90</v>
      </c>
      <c r="I94" s="34">
        <v>14</v>
      </c>
      <c r="J94" s="35" t="str">
        <f t="shared" si="40"/>
        <v>NÃO</v>
      </c>
      <c r="K94" s="35" t="str">
        <f t="shared" si="37"/>
        <v>Indianapolis, IN</v>
      </c>
      <c r="L94" s="35"/>
      <c r="M94" s="125"/>
      <c r="N94" s="126">
        <f t="shared" si="38"/>
        <v>1</v>
      </c>
      <c r="U94"/>
      <c r="V94"/>
      <c r="W94"/>
      <c r="X94"/>
      <c r="Y94"/>
      <c r="Z94"/>
      <c r="AA94"/>
      <c r="AC94" s="129">
        <v>-93.4</v>
      </c>
      <c r="AD94" s="130">
        <v>29.8</v>
      </c>
      <c r="AF94"/>
      <c r="AG94"/>
      <c r="AJ94"/>
      <c r="AK94"/>
      <c r="AL94"/>
      <c r="BF94" s="2"/>
      <c r="BI94" s="3"/>
    </row>
    <row r="95" spans="1:61" ht="12.75">
      <c r="A95" s="54"/>
      <c r="B95" s="55">
        <f t="shared" si="34"/>
        <v>0</v>
      </c>
      <c r="C95" s="5">
        <f t="shared" si="39"/>
        <v>0</v>
      </c>
      <c r="D95" s="4" t="str">
        <f>IF(ISNA(MATCH(A95,A$81:A94,0)),IF(ISNA(MATCH(A95,B$11:B$59,0)),"SIGLA DO ESTADO INVÁLIDA",LOOKUP(A95,B$11:B$59,BF$11:BF$59)),"ESTADO JÁ FOI INSERIDO")</f>
        <v>SIGLA DO ESTADO INVÁLIDA</v>
      </c>
      <c r="E95" s="4"/>
      <c r="F95" s="4"/>
      <c r="G95" s="17">
        <f t="shared" si="35"/>
        <v>-89.645</v>
      </c>
      <c r="H95" s="15">
        <f t="shared" si="36"/>
        <v>90</v>
      </c>
      <c r="I95" s="34">
        <v>32</v>
      </c>
      <c r="J95" s="35" t="str">
        <f t="shared" si="40"/>
        <v>NÃO</v>
      </c>
      <c r="K95" s="35" t="str">
        <f t="shared" si="37"/>
        <v>Topeka , KS</v>
      </c>
      <c r="L95" s="35"/>
      <c r="M95" s="125"/>
      <c r="N95" s="126">
        <f t="shared" si="38"/>
        <v>1</v>
      </c>
      <c r="U95"/>
      <c r="V95"/>
      <c r="W95"/>
      <c r="X95"/>
      <c r="Y95"/>
      <c r="Z95"/>
      <c r="AA95"/>
      <c r="AC95" s="129">
        <v>-92.9</v>
      </c>
      <c r="AD95" s="130">
        <v>29.7</v>
      </c>
      <c r="AF95"/>
      <c r="AG95"/>
      <c r="AJ95"/>
      <c r="AK95"/>
      <c r="AL95"/>
      <c r="BF95" s="2"/>
      <c r="BI95" s="3"/>
    </row>
    <row r="96" spans="1:61" ht="12.75">
      <c r="A96" s="54"/>
      <c r="B96" s="55">
        <f t="shared" si="34"/>
        <v>0</v>
      </c>
      <c r="C96" s="5">
        <f t="shared" si="39"/>
        <v>0</v>
      </c>
      <c r="D96" s="4" t="str">
        <f>IF(ISNA(MATCH(A96,A$81:A95,0)),IF(ISNA(MATCH(A96,B$11:B$59,0)),"SIGLA DO ESTADO INVÁLIDA",LOOKUP(A96,B$11:B$59,BF$11:BF$59)),"ESTADO JÁ FOI INSERIDO")</f>
        <v>SIGLA DO ESTADO INVÁLIDA</v>
      </c>
      <c r="E96" s="4"/>
      <c r="F96" s="4"/>
      <c r="G96" s="17">
        <f t="shared" si="35"/>
        <v>-89.645</v>
      </c>
      <c r="H96" s="15">
        <f t="shared" si="36"/>
        <v>90</v>
      </c>
      <c r="I96" s="34">
        <v>23</v>
      </c>
      <c r="J96" s="35" t="str">
        <f t="shared" si="40"/>
        <v>NÃO</v>
      </c>
      <c r="K96" s="35" t="str">
        <f t="shared" si="37"/>
        <v>Frankfort , KY</v>
      </c>
      <c r="L96" s="35"/>
      <c r="M96" s="125"/>
      <c r="N96" s="126">
        <f t="shared" si="38"/>
        <v>1</v>
      </c>
      <c r="U96"/>
      <c r="V96"/>
      <c r="W96"/>
      <c r="X96"/>
      <c r="Y96"/>
      <c r="Z96"/>
      <c r="AA96"/>
      <c r="AC96" s="129">
        <v>-92.5</v>
      </c>
      <c r="AD96" s="130">
        <v>29.5</v>
      </c>
      <c r="AF96"/>
      <c r="AG96"/>
      <c r="AJ96"/>
      <c r="AK96"/>
      <c r="AL96"/>
      <c r="BF96" s="2"/>
      <c r="BI96" s="3"/>
    </row>
    <row r="97" spans="1:61" ht="12.75">
      <c r="A97" s="54"/>
      <c r="B97" s="55">
        <f t="shared" si="34"/>
        <v>0</v>
      </c>
      <c r="C97" s="5">
        <f t="shared" si="39"/>
        <v>0</v>
      </c>
      <c r="D97" s="4" t="str">
        <f>IF(ISNA(MATCH(A97,A$81:A96,0)),IF(ISNA(MATCH(A97,B$11:B$59,0)),"SIGLA DO ESTADO INVÁLIDA",LOOKUP(A97,B$11:B$59,BF$11:BF$59)),"ESTADO JÁ FOI INSERIDO")</f>
        <v>SIGLA DO ESTADO INVÁLIDA</v>
      </c>
      <c r="E97" s="4"/>
      <c r="F97" s="4"/>
      <c r="G97" s="17">
        <f t="shared" si="35"/>
        <v>-89.645</v>
      </c>
      <c r="H97" s="15">
        <f t="shared" si="36"/>
        <v>90</v>
      </c>
      <c r="I97" s="34">
        <v>21</v>
      </c>
      <c r="J97" s="35" t="str">
        <f t="shared" si="40"/>
        <v>NÃO</v>
      </c>
      <c r="K97" s="35" t="str">
        <f t="shared" si="37"/>
        <v>Baton Rouge , LA</v>
      </c>
      <c r="L97" s="35"/>
      <c r="M97" s="125"/>
      <c r="N97" s="126">
        <f t="shared" si="38"/>
        <v>1</v>
      </c>
      <c r="U97"/>
      <c r="V97"/>
      <c r="W97"/>
      <c r="X97"/>
      <c r="Y97"/>
      <c r="Z97"/>
      <c r="AA97"/>
      <c r="AC97" s="129">
        <v>-92.1</v>
      </c>
      <c r="AD97" s="130">
        <v>29.6</v>
      </c>
      <c r="AF97"/>
      <c r="AG97"/>
      <c r="AJ97"/>
      <c r="AK97"/>
      <c r="AL97"/>
      <c r="BF97" s="2"/>
      <c r="BI97" s="3"/>
    </row>
    <row r="98" spans="1:61" ht="12.75">
      <c r="A98" s="54"/>
      <c r="B98" s="55">
        <f t="shared" si="34"/>
        <v>0</v>
      </c>
      <c r="C98" s="5">
        <f t="shared" si="39"/>
        <v>0</v>
      </c>
      <c r="D98" s="4" t="str">
        <f>IF(ISNA(MATCH(A98,A$81:A97,0)),IF(ISNA(MATCH(A98,B$11:B$59,0)),"SIGLA DO ESTADO INVÁLIDA",LOOKUP(A98,B$11:B$59,BF$11:BF$59)),"ESTADO JÁ FOI INSERIDO")</f>
        <v>SIGLA DO ESTADO INVÁLIDA</v>
      </c>
      <c r="E98" s="4"/>
      <c r="F98" s="4"/>
      <c r="G98" s="17">
        <f t="shared" si="35"/>
        <v>-89.645</v>
      </c>
      <c r="H98" s="15">
        <f t="shared" si="36"/>
        <v>90</v>
      </c>
      <c r="I98" s="34">
        <v>13</v>
      </c>
      <c r="J98" s="35" t="str">
        <f t="shared" si="40"/>
        <v>NÃO</v>
      </c>
      <c r="K98" s="35" t="str">
        <f t="shared" si="37"/>
        <v>Boston , MA</v>
      </c>
      <c r="L98" s="35"/>
      <c r="M98" s="125"/>
      <c r="N98" s="126">
        <f t="shared" si="38"/>
        <v>1</v>
      </c>
      <c r="U98"/>
      <c r="V98"/>
      <c r="W98"/>
      <c r="X98"/>
      <c r="Y98"/>
      <c r="Z98"/>
      <c r="AA98"/>
      <c r="AC98" s="129">
        <v>-92</v>
      </c>
      <c r="AD98" s="130">
        <v>29.8</v>
      </c>
      <c r="AF98"/>
      <c r="AG98"/>
      <c r="AJ98"/>
      <c r="AK98"/>
      <c r="AL98"/>
      <c r="BF98" s="2"/>
      <c r="BI98" s="3"/>
    </row>
    <row r="99" spans="1:61" ht="12.75">
      <c r="A99" s="54"/>
      <c r="B99" s="55">
        <f t="shared" si="34"/>
        <v>0</v>
      </c>
      <c r="C99" s="5">
        <f t="shared" si="39"/>
        <v>0</v>
      </c>
      <c r="D99" s="4" t="str">
        <f>IF(ISNA(MATCH(A99,A$81:A98,0)),IF(ISNA(MATCH(A99,B$11:B$59,0)),"SIGLA DO ESTADO INVÁLIDA",LOOKUP(A99,B$11:B$59,BF$11:BF$59)),"ESTADO JÁ FOI INSERIDO")</f>
        <v>SIGLA DO ESTADO INVÁLIDA</v>
      </c>
      <c r="E99" s="4"/>
      <c r="F99" s="4"/>
      <c r="G99" s="17">
        <f t="shared" si="35"/>
        <v>-89.645</v>
      </c>
      <c r="H99" s="15">
        <f t="shared" si="36"/>
        <v>90</v>
      </c>
      <c r="I99" s="34">
        <v>19</v>
      </c>
      <c r="J99" s="35" t="str">
        <f t="shared" si="40"/>
        <v>NÃO</v>
      </c>
      <c r="K99" s="35" t="str">
        <f t="shared" si="37"/>
        <v>Annapolis , MD</v>
      </c>
      <c r="L99" s="35"/>
      <c r="M99" s="125"/>
      <c r="N99" s="126">
        <f t="shared" si="38"/>
        <v>1</v>
      </c>
      <c r="U99"/>
      <c r="V99"/>
      <c r="W99"/>
      <c r="X99"/>
      <c r="Y99"/>
      <c r="Z99"/>
      <c r="AA99"/>
      <c r="AC99" s="129">
        <v>-91.9</v>
      </c>
      <c r="AD99" s="130">
        <v>29.7</v>
      </c>
      <c r="AF99"/>
      <c r="AG99"/>
      <c r="AJ99"/>
      <c r="AK99"/>
      <c r="AL99"/>
      <c r="BF99" s="2"/>
      <c r="BI99" s="3"/>
    </row>
    <row r="100" spans="1:61" ht="12.75">
      <c r="A100" s="54"/>
      <c r="B100" s="55">
        <f t="shared" si="34"/>
        <v>0</v>
      </c>
      <c r="C100" s="5">
        <f t="shared" si="39"/>
        <v>0</v>
      </c>
      <c r="D100" s="4" t="str">
        <f>IF(ISNA(MATCH(A100,A$81:A99,0)),IF(ISNA(MATCH(A100,B$11:B$59,0)),"SIGLA DO ESTADO INVÁLIDA",LOOKUP(A100,B$11:B$59,BF$11:BF$59)),"ESTADO JÁ FOI INSERIDO")</f>
        <v>SIGLA DO ESTADO INVÁLIDA</v>
      </c>
      <c r="E100" s="4"/>
      <c r="F100" s="4"/>
      <c r="G100" s="17">
        <f t="shared" si="35"/>
        <v>-89.645</v>
      </c>
      <c r="H100" s="15">
        <f t="shared" si="36"/>
        <v>90</v>
      </c>
      <c r="I100" s="34">
        <v>38</v>
      </c>
      <c r="J100" s="35" t="str">
        <f t="shared" si="40"/>
        <v>NÃO</v>
      </c>
      <c r="K100" s="35" t="str">
        <f t="shared" si="37"/>
        <v>Augusta , ME</v>
      </c>
      <c r="L100" s="35"/>
      <c r="M100" s="125"/>
      <c r="N100" s="126">
        <f t="shared" si="38"/>
        <v>1</v>
      </c>
      <c r="U100"/>
      <c r="V100"/>
      <c r="W100"/>
      <c r="X100"/>
      <c r="Y100"/>
      <c r="Z100"/>
      <c r="AA100"/>
      <c r="AC100" s="129">
        <v>-91.6</v>
      </c>
      <c r="AD100" s="130">
        <v>29.6</v>
      </c>
      <c r="AF100"/>
      <c r="AG100"/>
      <c r="AJ100"/>
      <c r="AK100"/>
      <c r="AL100"/>
      <c r="BF100" s="2"/>
      <c r="BI100" s="3"/>
    </row>
    <row r="101" spans="1:61" ht="12.75">
      <c r="A101" s="54"/>
      <c r="B101" s="55">
        <f t="shared" si="34"/>
        <v>0</v>
      </c>
      <c r="C101" s="5">
        <f t="shared" si="39"/>
        <v>0</v>
      </c>
      <c r="D101" s="4" t="str">
        <f>IF(ISNA(MATCH(A101,A$81:A100,0)),IF(ISNA(MATCH(A101,B$11:B$59,0)),"SIGLA DO ESTADO INVÁLIDA",LOOKUP(A101,B$11:B$59,BF$11:BF$59)),"ESTADO JÁ FOI INSERIDO")</f>
        <v>SIGLA DO ESTADO INVÁLIDA</v>
      </c>
      <c r="E101" s="4"/>
      <c r="F101" s="4"/>
      <c r="G101" s="17">
        <f t="shared" si="35"/>
        <v>-89.645</v>
      </c>
      <c r="H101" s="15">
        <f t="shared" si="36"/>
        <v>90</v>
      </c>
      <c r="I101" s="34">
        <v>8</v>
      </c>
      <c r="J101" s="35" t="str">
        <f t="shared" si="40"/>
        <v>NÃO</v>
      </c>
      <c r="K101" s="35" t="str">
        <f t="shared" si="37"/>
        <v>Lansing , MI</v>
      </c>
      <c r="L101" s="35"/>
      <c r="M101" s="125"/>
      <c r="N101" s="126">
        <f t="shared" si="38"/>
        <v>1</v>
      </c>
      <c r="U101"/>
      <c r="V101"/>
      <c r="W101"/>
      <c r="X101"/>
      <c r="Y101"/>
      <c r="Z101"/>
      <c r="AA101"/>
      <c r="AC101" s="129">
        <v>-91.3</v>
      </c>
      <c r="AD101" s="130">
        <v>29.5</v>
      </c>
      <c r="AF101"/>
      <c r="AG101"/>
      <c r="AJ101"/>
      <c r="AK101"/>
      <c r="AL101"/>
      <c r="BF101" s="2"/>
      <c r="BI101" s="3"/>
    </row>
    <row r="102" spans="1:61" ht="12.75">
      <c r="A102" s="54"/>
      <c r="B102" s="55">
        <f t="shared" si="34"/>
        <v>0</v>
      </c>
      <c r="C102" s="5">
        <f t="shared" si="39"/>
        <v>0</v>
      </c>
      <c r="D102" s="4" t="str">
        <f>IF(ISNA(MATCH(A102,A$81:A101,0)),IF(ISNA(MATCH(A102,B$11:B$59,0)),"SIGLA DO ESTADO INVÁLIDA",LOOKUP(A102,B$11:B$59,BF$11:BF$59)),"ESTADO JÁ FOI INSERIDO")</f>
        <v>SIGLA DO ESTADO INVÁLIDA</v>
      </c>
      <c r="E102" s="4"/>
      <c r="F102" s="4"/>
      <c r="G102" s="17">
        <f t="shared" si="35"/>
        <v>-89.645</v>
      </c>
      <c r="H102" s="15">
        <f t="shared" si="36"/>
        <v>90</v>
      </c>
      <c r="I102" s="34">
        <v>20</v>
      </c>
      <c r="J102" s="35" t="str">
        <f t="shared" si="40"/>
        <v>NÃO</v>
      </c>
      <c r="K102" s="35" t="str">
        <f t="shared" si="37"/>
        <v>St. Paul , MN</v>
      </c>
      <c r="L102" s="35"/>
      <c r="M102" s="125"/>
      <c r="N102" s="126">
        <f t="shared" si="38"/>
        <v>1</v>
      </c>
      <c r="U102"/>
      <c r="V102"/>
      <c r="W102"/>
      <c r="X102"/>
      <c r="Y102"/>
      <c r="Z102"/>
      <c r="AA102"/>
      <c r="AC102" s="129">
        <v>-91.1</v>
      </c>
      <c r="AD102" s="130">
        <v>29.2</v>
      </c>
      <c r="AF102"/>
      <c r="AG102"/>
      <c r="AJ102"/>
      <c r="AK102"/>
      <c r="AL102"/>
      <c r="BF102" s="2"/>
      <c r="BI102" s="3"/>
    </row>
    <row r="103" spans="1:61" ht="12.75">
      <c r="A103" s="54"/>
      <c r="B103" s="55">
        <f t="shared" si="34"/>
        <v>0</v>
      </c>
      <c r="C103" s="5">
        <f t="shared" si="39"/>
        <v>0</v>
      </c>
      <c r="D103" s="4" t="str">
        <f>IF(ISNA(MATCH(A103,A$81:A102,0)),IF(ISNA(MATCH(A103,B$11:B$59,0)),"SIGLA DO ESTADO INVÁLIDA",LOOKUP(A103,B$11:B$59,BF$11:BF$59)),"ESTADO JÁ FOI INSERIDO")</f>
        <v>SIGLA DO ESTADO INVÁLIDA</v>
      </c>
      <c r="E103" s="4"/>
      <c r="F103" s="4"/>
      <c r="G103" s="17">
        <f t="shared" si="35"/>
        <v>-89.645</v>
      </c>
      <c r="H103" s="15">
        <f t="shared" si="36"/>
        <v>90</v>
      </c>
      <c r="I103" s="34">
        <v>15</v>
      </c>
      <c r="J103" s="35" t="str">
        <f t="shared" si="40"/>
        <v>NÃO</v>
      </c>
      <c r="K103" s="35" t="str">
        <f t="shared" si="37"/>
        <v>Jefferson City , MO</v>
      </c>
      <c r="L103" s="35"/>
      <c r="M103" s="125"/>
      <c r="N103" s="126">
        <f t="shared" si="38"/>
        <v>1</v>
      </c>
      <c r="U103"/>
      <c r="V103"/>
      <c r="W103"/>
      <c r="X103"/>
      <c r="Y103"/>
      <c r="Z103"/>
      <c r="AA103"/>
      <c r="AC103" s="129">
        <v>-90.8</v>
      </c>
      <c r="AD103" s="130">
        <v>29.1</v>
      </c>
      <c r="AF103"/>
      <c r="AG103"/>
      <c r="AJ103"/>
      <c r="AK103"/>
      <c r="AL103"/>
      <c r="BF103" s="2"/>
      <c r="BI103" s="3"/>
    </row>
    <row r="104" spans="1:61" ht="12.75">
      <c r="A104" s="54"/>
      <c r="B104" s="55">
        <f t="shared" si="34"/>
        <v>0</v>
      </c>
      <c r="C104" s="5">
        <f t="shared" si="39"/>
        <v>0</v>
      </c>
      <c r="D104" s="4" t="str">
        <f>IF(ISNA(MATCH(A104,A$81:A103,0)),IF(ISNA(MATCH(A104,B$11:B$59,0)),"SIGLA DO ESTADO INVÁLIDA",LOOKUP(A104,B$11:B$59,BF$11:BF$59)),"ESTADO JÁ FOI INSERIDO")</f>
        <v>SIGLA DO ESTADO INVÁLIDA</v>
      </c>
      <c r="E104" s="4"/>
      <c r="F104" s="4"/>
      <c r="G104" s="17">
        <f t="shared" si="35"/>
        <v>-89.645</v>
      </c>
      <c r="H104" s="15">
        <f t="shared" si="36"/>
        <v>90</v>
      </c>
      <c r="I104" s="34">
        <v>31</v>
      </c>
      <c r="J104" s="35" t="str">
        <f t="shared" si="40"/>
        <v>NÃO</v>
      </c>
      <c r="K104" s="35" t="str">
        <f t="shared" si="37"/>
        <v>Jackson , MS</v>
      </c>
      <c r="L104" s="35"/>
      <c r="M104" s="125"/>
      <c r="N104" s="126">
        <f t="shared" si="38"/>
        <v>1</v>
      </c>
      <c r="U104"/>
      <c r="V104"/>
      <c r="W104"/>
      <c r="X104"/>
      <c r="Y104"/>
      <c r="Z104"/>
      <c r="AA104"/>
      <c r="AC104" s="129">
        <v>-90.5</v>
      </c>
      <c r="AD104" s="130">
        <v>29.3</v>
      </c>
      <c r="AF104"/>
      <c r="AG104"/>
      <c r="AJ104"/>
      <c r="AK104"/>
      <c r="AL104"/>
      <c r="BF104" s="2"/>
      <c r="BI104" s="3"/>
    </row>
    <row r="105" spans="1:61" ht="12.75">
      <c r="A105" s="54"/>
      <c r="B105" s="55">
        <f t="shared" si="34"/>
        <v>0</v>
      </c>
      <c r="C105" s="5">
        <f t="shared" si="39"/>
        <v>0</v>
      </c>
      <c r="D105" s="4" t="str">
        <f>IF(ISNA(MATCH(A105,A$81:A104,0)),IF(ISNA(MATCH(A105,B$11:B$59,0)),"SIGLA DO ESTADO INVÁLIDA",LOOKUP(A105,B$11:B$59,BF$11:BF$59)),"ESTADO JÁ FOI INSERIDO")</f>
        <v>SIGLA DO ESTADO INVÁLIDA</v>
      </c>
      <c r="E105" s="4"/>
      <c r="F105" s="4"/>
      <c r="G105" s="17">
        <f t="shared" si="35"/>
        <v>-89.645</v>
      </c>
      <c r="H105" s="15">
        <f t="shared" si="36"/>
        <v>90</v>
      </c>
      <c r="I105" s="34">
        <v>43</v>
      </c>
      <c r="J105" s="35" t="str">
        <f t="shared" si="40"/>
        <v>NÃO</v>
      </c>
      <c r="K105" s="35" t="str">
        <f t="shared" si="37"/>
        <v>Helena , MT</v>
      </c>
      <c r="L105" s="35"/>
      <c r="M105" s="125"/>
      <c r="N105" s="126">
        <f t="shared" si="38"/>
        <v>1</v>
      </c>
      <c r="U105"/>
      <c r="V105"/>
      <c r="W105"/>
      <c r="X105"/>
      <c r="Y105"/>
      <c r="Z105"/>
      <c r="AA105"/>
      <c r="AC105" s="129">
        <v>-90.3</v>
      </c>
      <c r="AD105" s="130">
        <v>29.1</v>
      </c>
      <c r="AF105"/>
      <c r="AG105"/>
      <c r="AJ105"/>
      <c r="AK105"/>
      <c r="AL105"/>
      <c r="BF105" s="2"/>
      <c r="BI105" s="3"/>
    </row>
    <row r="106" spans="1:61" ht="12.75">
      <c r="A106" s="54"/>
      <c r="B106" s="55">
        <f t="shared" si="34"/>
        <v>0</v>
      </c>
      <c r="C106" s="5">
        <f t="shared" si="39"/>
        <v>0</v>
      </c>
      <c r="D106" s="4" t="str">
        <f>IF(ISNA(MATCH(A106,A$81:A105,0)),IF(ISNA(MATCH(A106,B$11:B$59,0)),"SIGLA DO ESTADO INVÁLIDA",LOOKUP(A106,B$11:B$59,BF$11:BF$59)),"ESTADO JÁ FOI INSERIDO")</f>
        <v>SIGLA DO ESTADO INVÁLIDA</v>
      </c>
      <c r="E106" s="4"/>
      <c r="F106" s="4"/>
      <c r="G106" s="17">
        <f t="shared" si="35"/>
        <v>-89.645</v>
      </c>
      <c r="H106" s="15">
        <f t="shared" si="36"/>
        <v>90</v>
      </c>
      <c r="I106" s="34">
        <v>10</v>
      </c>
      <c r="J106" s="35" t="str">
        <f t="shared" si="40"/>
        <v>NÃO</v>
      </c>
      <c r="K106" s="35" t="str">
        <f t="shared" si="37"/>
        <v>Raleigh , NC</v>
      </c>
      <c r="L106" s="35"/>
      <c r="M106" s="125"/>
      <c r="N106" s="126">
        <f t="shared" si="38"/>
        <v>1</v>
      </c>
      <c r="U106"/>
      <c r="V106"/>
      <c r="W106"/>
      <c r="X106"/>
      <c r="Y106"/>
      <c r="Z106"/>
      <c r="AA106"/>
      <c r="AC106" s="129">
        <v>-90</v>
      </c>
      <c r="AD106" s="130">
        <v>29.2</v>
      </c>
      <c r="AF106"/>
      <c r="AG106"/>
      <c r="AJ106"/>
      <c r="AK106"/>
      <c r="AL106"/>
      <c r="BF106" s="2"/>
      <c r="BI106" s="3"/>
    </row>
    <row r="107" spans="1:61" ht="12.75">
      <c r="A107" s="54"/>
      <c r="B107" s="55">
        <f t="shared" si="34"/>
        <v>0</v>
      </c>
      <c r="C107" s="5">
        <f t="shared" si="39"/>
        <v>0</v>
      </c>
      <c r="D107" s="4" t="str">
        <f>IF(ISNA(MATCH(A107,A$81:A106,0)),IF(ISNA(MATCH(A107,B$11:B$59,0)),"SIGLA DO ESTADO INVÁLIDA",LOOKUP(A107,B$11:B$59,BF$11:BF$59)),"ESTADO JÁ FOI INSERIDO")</f>
        <v>SIGLA DO ESTADO INVÁLIDA</v>
      </c>
      <c r="E107" s="4"/>
      <c r="F107" s="4"/>
      <c r="G107" s="17">
        <f t="shared" si="35"/>
        <v>-89.645</v>
      </c>
      <c r="H107" s="15">
        <f t="shared" si="36"/>
        <v>90</v>
      </c>
      <c r="I107" s="34">
        <v>46</v>
      </c>
      <c r="J107" s="35" t="str">
        <f t="shared" si="40"/>
        <v>NÃO</v>
      </c>
      <c r="K107" s="35" t="str">
        <f t="shared" si="37"/>
        <v>Bismarck , ND</v>
      </c>
      <c r="L107" s="35"/>
      <c r="M107" s="125"/>
      <c r="N107" s="126">
        <f t="shared" si="38"/>
        <v>1</v>
      </c>
      <c r="U107"/>
      <c r="V107"/>
      <c r="W107"/>
      <c r="X107"/>
      <c r="Y107"/>
      <c r="Z107"/>
      <c r="AA107"/>
      <c r="AC107" s="129">
        <v>-90.2</v>
      </c>
      <c r="AD107" s="130">
        <v>29.6</v>
      </c>
      <c r="AF107"/>
      <c r="AG107"/>
      <c r="AJ107"/>
      <c r="AK107"/>
      <c r="AL107"/>
      <c r="BF107" s="2"/>
      <c r="BI107" s="3"/>
    </row>
    <row r="108" spans="1:61" ht="12.75">
      <c r="A108" s="54"/>
      <c r="B108" s="55">
        <f t="shared" si="34"/>
        <v>0</v>
      </c>
      <c r="C108" s="5">
        <f t="shared" si="39"/>
        <v>0</v>
      </c>
      <c r="D108" s="4" t="str">
        <f>IF(ISNA(MATCH(A108,A$81:A107,0)),IF(ISNA(MATCH(A108,B$11:B$59,0)),"SIGLA DO ESTADO INVÁLIDA",LOOKUP(A108,B$11:B$59,BF$11:BF$59)),"ESTADO JÁ FOI INSERIDO")</f>
        <v>SIGLA DO ESTADO INVÁLIDA</v>
      </c>
      <c r="E108" s="4"/>
      <c r="F108" s="4"/>
      <c r="G108" s="17">
        <f t="shared" si="35"/>
        <v>-89.645</v>
      </c>
      <c r="H108" s="15">
        <f t="shared" si="36"/>
        <v>90</v>
      </c>
      <c r="I108" s="34">
        <v>36</v>
      </c>
      <c r="J108" s="35" t="str">
        <f t="shared" si="40"/>
        <v>NÃO</v>
      </c>
      <c r="K108" s="35" t="str">
        <f t="shared" si="37"/>
        <v>Lincoln , NE</v>
      </c>
      <c r="L108" s="35"/>
      <c r="M108" s="125"/>
      <c r="N108" s="126">
        <f t="shared" si="38"/>
        <v>1</v>
      </c>
      <c r="U108"/>
      <c r="V108"/>
      <c r="W108"/>
      <c r="X108"/>
      <c r="Y108"/>
      <c r="Z108"/>
      <c r="AA108"/>
      <c r="AC108" s="129">
        <v>-90</v>
      </c>
      <c r="AD108" s="130">
        <v>29.5</v>
      </c>
      <c r="AF108"/>
      <c r="AG108"/>
      <c r="AJ108"/>
      <c r="AK108"/>
      <c r="AL108"/>
      <c r="BF108" s="2"/>
      <c r="BI108" s="3"/>
    </row>
    <row r="109" spans="1:61" ht="12.75">
      <c r="A109" s="54"/>
      <c r="B109" s="55">
        <f t="shared" si="34"/>
        <v>0</v>
      </c>
      <c r="C109" s="5">
        <f t="shared" si="39"/>
        <v>0</v>
      </c>
      <c r="D109" s="4" t="str">
        <f>IF(ISNA(MATCH(A109,A$81:A108,0)),IF(ISNA(MATCH(A109,B$11:B$59,0)),"SIGLA DO ESTADO INVÁLIDA",LOOKUP(A109,B$11:B$59,BF$11:BF$59)),"ESTADO JÁ FOI INSERIDO")</f>
        <v>SIGLA DO ESTADO INVÁLIDA</v>
      </c>
      <c r="E109" s="4"/>
      <c r="F109" s="4"/>
      <c r="G109" s="17">
        <f t="shared" si="35"/>
        <v>-89.645</v>
      </c>
      <c r="H109" s="15">
        <f t="shared" si="36"/>
        <v>90</v>
      </c>
      <c r="I109" s="34">
        <v>40</v>
      </c>
      <c r="J109" s="35" t="str">
        <f t="shared" si="40"/>
        <v>NÃO</v>
      </c>
      <c r="K109" s="35" t="str">
        <f t="shared" si="37"/>
        <v>Concord , NH</v>
      </c>
      <c r="L109" s="35"/>
      <c r="M109" s="125"/>
      <c r="N109" s="126">
        <f t="shared" si="38"/>
        <v>1</v>
      </c>
      <c r="U109"/>
      <c r="V109"/>
      <c r="W109"/>
      <c r="X109"/>
      <c r="Y109"/>
      <c r="Z109"/>
      <c r="AA109"/>
      <c r="AC109" s="129">
        <v>-89.9</v>
      </c>
      <c r="AD109" s="130">
        <v>29.4</v>
      </c>
      <c r="AF109"/>
      <c r="AG109"/>
      <c r="AJ109"/>
      <c r="AK109"/>
      <c r="AL109"/>
      <c r="BF109" s="2"/>
      <c r="BI109" s="3"/>
    </row>
    <row r="110" spans="1:61" ht="12.75">
      <c r="A110" s="54"/>
      <c r="B110" s="55">
        <f t="shared" si="34"/>
        <v>0</v>
      </c>
      <c r="C110" s="5">
        <f t="shared" si="39"/>
        <v>0</v>
      </c>
      <c r="D110" s="4" t="str">
        <f>IF(ISNA(MATCH(A110,A$81:A109,0)),IF(ISNA(MATCH(A110,B$11:B$59,0)),"SIGLA DO ESTADO INVÁLIDA",LOOKUP(A110,B$11:B$59,BF$11:BF$59)),"ESTADO JÁ FOI INSERIDO")</f>
        <v>SIGLA DO ESTADO INVÁLIDA</v>
      </c>
      <c r="E110" s="4"/>
      <c r="F110" s="4"/>
      <c r="G110" s="17">
        <f t="shared" si="35"/>
        <v>-89.645</v>
      </c>
      <c r="H110" s="15">
        <f t="shared" si="36"/>
        <v>90</v>
      </c>
      <c r="I110" s="34">
        <v>9</v>
      </c>
      <c r="J110" s="35" t="str">
        <f t="shared" si="40"/>
        <v>NÃO</v>
      </c>
      <c r="K110" s="35" t="str">
        <f t="shared" si="37"/>
        <v>Trenton , NJ</v>
      </c>
      <c r="L110" s="35"/>
      <c r="M110" s="125"/>
      <c r="N110" s="126">
        <f t="shared" si="38"/>
        <v>1</v>
      </c>
      <c r="U110"/>
      <c r="V110"/>
      <c r="W110"/>
      <c r="X110"/>
      <c r="Y110"/>
      <c r="Z110"/>
      <c r="AA110"/>
      <c r="AC110" s="129">
        <v>-89.2</v>
      </c>
      <c r="AD110" s="130">
        <v>29</v>
      </c>
      <c r="AF110"/>
      <c r="AG110"/>
      <c r="AJ110"/>
      <c r="AK110"/>
      <c r="AL110"/>
      <c r="BF110" s="2"/>
      <c r="BI110" s="3"/>
    </row>
    <row r="111" spans="1:61" ht="12.75">
      <c r="A111" s="54"/>
      <c r="B111" s="55">
        <f t="shared" si="34"/>
        <v>0</v>
      </c>
      <c r="C111" s="5">
        <f t="shared" si="39"/>
        <v>0</v>
      </c>
      <c r="D111" s="4" t="str">
        <f>IF(ISNA(MATCH(A111,A$81:A110,0)),IF(ISNA(MATCH(A111,B$11:B$59,0)),"SIGLA DO ESTADO INVÁLIDA",LOOKUP(A111,B$11:B$59,BF$11:BF$59)),"ESTADO JÁ FOI INSERIDO")</f>
        <v>SIGLA DO ESTADO INVÁLIDA</v>
      </c>
      <c r="E111" s="4"/>
      <c r="F111" s="4"/>
      <c r="G111" s="17">
        <f t="shared" si="35"/>
        <v>-89.645</v>
      </c>
      <c r="H111" s="15">
        <f t="shared" si="36"/>
        <v>90</v>
      </c>
      <c r="I111" s="34">
        <v>37</v>
      </c>
      <c r="J111" s="35" t="str">
        <f t="shared" si="40"/>
        <v>NÃO</v>
      </c>
      <c r="K111" s="35" t="str">
        <f t="shared" si="37"/>
        <v>Santa Fe , NM</v>
      </c>
      <c r="L111" s="35"/>
      <c r="M111" s="125"/>
      <c r="N111" s="126">
        <f t="shared" si="38"/>
        <v>1</v>
      </c>
      <c r="U111"/>
      <c r="V111"/>
      <c r="W111"/>
      <c r="X111"/>
      <c r="Y111"/>
      <c r="Z111"/>
      <c r="AA111"/>
      <c r="AC111" s="129">
        <v>-89.1</v>
      </c>
      <c r="AD111" s="130">
        <v>29.2</v>
      </c>
      <c r="AF111"/>
      <c r="AG111"/>
      <c r="AJ111"/>
      <c r="AK111"/>
      <c r="AL111"/>
      <c r="BF111" s="2"/>
      <c r="BI111" s="3"/>
    </row>
    <row r="112" spans="1:61" ht="12.75">
      <c r="A112" s="54"/>
      <c r="B112" s="55">
        <f t="shared" si="34"/>
        <v>0</v>
      </c>
      <c r="C112" s="5">
        <f t="shared" si="39"/>
        <v>0</v>
      </c>
      <c r="D112" s="4" t="str">
        <f>IF(ISNA(MATCH(A112,A$81:A111,0)),IF(ISNA(MATCH(A112,B$11:B$59,0)),"SIGLA DO ESTADO INVÁLIDA",LOOKUP(A112,B$11:B$59,BF$11:BF$59)),"ESTADO JÁ FOI INSERIDO")</f>
        <v>SIGLA DO ESTADO INVÁLIDA</v>
      </c>
      <c r="E112" s="4"/>
      <c r="F112" s="4"/>
      <c r="G112" s="17">
        <f t="shared" si="35"/>
        <v>-89.645</v>
      </c>
      <c r="H112" s="15">
        <f t="shared" si="36"/>
        <v>90</v>
      </c>
      <c r="I112" s="34">
        <v>39</v>
      </c>
      <c r="J112" s="35" t="str">
        <f t="shared" si="40"/>
        <v>NÃO</v>
      </c>
      <c r="K112" s="35" t="str">
        <f t="shared" si="37"/>
        <v>Carson City, NV</v>
      </c>
      <c r="L112" s="35"/>
      <c r="M112" s="125"/>
      <c r="N112" s="126">
        <f t="shared" si="38"/>
        <v>1</v>
      </c>
      <c r="U112"/>
      <c r="V112"/>
      <c r="W112"/>
      <c r="X112"/>
      <c r="Y112"/>
      <c r="Z112"/>
      <c r="AA112"/>
      <c r="AC112" s="129">
        <v>-89.7</v>
      </c>
      <c r="AD112" s="130">
        <v>29.6</v>
      </c>
      <c r="AF112"/>
      <c r="AG112"/>
      <c r="AJ112"/>
      <c r="AK112"/>
      <c r="AL112"/>
      <c r="BF112" s="2"/>
      <c r="BI112" s="3"/>
    </row>
    <row r="113" spans="1:61" ht="12.75">
      <c r="A113" s="54"/>
      <c r="B113" s="55">
        <f aca="true" t="shared" si="41" ref="B113:B130">IF(ISNA(MATCH(A113,B$11:B$59,0)),0,LOOKUP(A113,B$11:B$59,C$11:C$59))</f>
        <v>0</v>
      </c>
      <c r="C113" s="5">
        <f t="shared" si="39"/>
        <v>0</v>
      </c>
      <c r="D113" s="4" t="str">
        <f>IF(ISNA(MATCH(A113,A$81:A112,0)),IF(ISNA(MATCH(A113,B$11:B$59,0)),"SIGLA DO ESTADO INVÁLIDA",LOOKUP(A113,B$11:B$59,BF$11:BF$59)),"ESTADO JÁ FOI INSERIDO")</f>
        <v>SIGLA DO ESTADO INVÁLIDA</v>
      </c>
      <c r="E113" s="4"/>
      <c r="F113" s="4"/>
      <c r="G113" s="17">
        <f aca="true" t="shared" si="42" ref="G113:G130">IF(B113&lt;&gt;0,-LOOKUP(A113,$B$11:$B$59,$D$11:$D$59),-89.645)</f>
        <v>-89.645</v>
      </c>
      <c r="H113" s="15">
        <f aca="true" t="shared" si="43" ref="H113:H130">IF(B113&lt;&gt;0,LOOKUP(A113,$B$11:$B$59,$E$11:$E$59),90)</f>
        <v>90</v>
      </c>
      <c r="I113" s="34">
        <v>2</v>
      </c>
      <c r="J113" s="35" t="str">
        <f t="shared" si="40"/>
        <v>NÃO</v>
      </c>
      <c r="K113" s="35" t="str">
        <f aca="true" t="shared" si="44" ref="K113:K129">A43&amp;", "&amp;B43</f>
        <v>Albany , NY</v>
      </c>
      <c r="L113" s="35"/>
      <c r="M113" s="125"/>
      <c r="N113" s="126">
        <f aca="true" t="shared" si="45" ref="N113:N129">IF(J113="OK",0,1)</f>
        <v>1</v>
      </c>
      <c r="U113"/>
      <c r="V113"/>
      <c r="W113"/>
      <c r="X113"/>
      <c r="Y113"/>
      <c r="Z113"/>
      <c r="AA113"/>
      <c r="AC113" s="129">
        <v>-89.3</v>
      </c>
      <c r="AD113" s="130">
        <v>29.7</v>
      </c>
      <c r="AF113"/>
      <c r="AG113"/>
      <c r="AJ113"/>
      <c r="AK113"/>
      <c r="AL113"/>
      <c r="BF113" s="2"/>
      <c r="BI113" s="3"/>
    </row>
    <row r="114" spans="1:61" ht="12.75">
      <c r="A114" s="54"/>
      <c r="B114" s="55">
        <f t="shared" si="41"/>
        <v>0</v>
      </c>
      <c r="C114" s="5">
        <f aca="true" t="shared" si="46" ref="C114:C130">IF(B113&lt;&gt;0,IF(B114&lt;&gt;0,INDEX($I$11:$BE$59,MATCH(A113,B$11:B$59,0),MATCH(A114,B$11:B$59,0)),0),0)</f>
        <v>0</v>
      </c>
      <c r="D114" s="4" t="str">
        <f>IF(ISNA(MATCH(A114,A$81:A113,0)),IF(ISNA(MATCH(A114,B$11:B$59,0)),"SIGLA DO ESTADO INVÁLIDA",LOOKUP(A114,B$11:B$59,BF$11:BF$59)),"ESTADO JÁ FOI INSERIDO")</f>
        <v>SIGLA DO ESTADO INVÁLIDA</v>
      </c>
      <c r="E114" s="4"/>
      <c r="F114" s="4"/>
      <c r="G114" s="17">
        <f t="shared" si="42"/>
        <v>-89.645</v>
      </c>
      <c r="H114" s="15">
        <f t="shared" si="43"/>
        <v>90</v>
      </c>
      <c r="I114" s="34">
        <v>7</v>
      </c>
      <c r="J114" s="35" t="str">
        <f t="shared" si="40"/>
        <v>NÃO</v>
      </c>
      <c r="K114" s="35" t="str">
        <f t="shared" si="44"/>
        <v>Columbus , OH</v>
      </c>
      <c r="L114" s="35"/>
      <c r="M114" s="125"/>
      <c r="N114" s="126">
        <f t="shared" si="45"/>
        <v>1</v>
      </c>
      <c r="U114"/>
      <c r="V114"/>
      <c r="W114"/>
      <c r="X114"/>
      <c r="Y114"/>
      <c r="Z114"/>
      <c r="AA114"/>
      <c r="AC114" s="129">
        <v>-89.7</v>
      </c>
      <c r="AD114" s="130">
        <v>29.9</v>
      </c>
      <c r="AF114"/>
      <c r="AG114"/>
      <c r="AJ114"/>
      <c r="AK114"/>
      <c r="AL114"/>
      <c r="BF114" s="2"/>
      <c r="BI114" s="3"/>
    </row>
    <row r="115" spans="1:61" ht="12.75">
      <c r="A115" s="54"/>
      <c r="B115" s="55">
        <f t="shared" si="41"/>
        <v>0</v>
      </c>
      <c r="C115" s="5">
        <f t="shared" si="46"/>
        <v>0</v>
      </c>
      <c r="D115" s="4" t="str">
        <f>IF(ISNA(MATCH(A115,A$81:A114,0)),IF(ISNA(MATCH(A115,B$11:B$59,0)),"SIGLA DO ESTADO INVÁLIDA",LOOKUP(A115,B$11:B$59,BF$11:BF$59)),"ESTADO JÁ FOI INSERIDO")</f>
        <v>SIGLA DO ESTADO INVÁLIDA</v>
      </c>
      <c r="E115" s="4"/>
      <c r="F115" s="4"/>
      <c r="G115" s="17">
        <f t="shared" si="42"/>
        <v>-89.645</v>
      </c>
      <c r="H115" s="15">
        <f t="shared" si="43"/>
        <v>90</v>
      </c>
      <c r="I115" s="34">
        <v>28</v>
      </c>
      <c r="J115" s="35" t="str">
        <f t="shared" si="40"/>
        <v>NÃO</v>
      </c>
      <c r="K115" s="35" t="str">
        <f t="shared" si="44"/>
        <v>Oklahoma City , OK</v>
      </c>
      <c r="L115" s="35"/>
      <c r="M115" s="125"/>
      <c r="N115" s="126">
        <f t="shared" si="45"/>
        <v>1</v>
      </c>
      <c r="U115"/>
      <c r="V115"/>
      <c r="W115"/>
      <c r="X115"/>
      <c r="Y115"/>
      <c r="Z115"/>
      <c r="AA115"/>
      <c r="AC115" s="129">
        <v>-89.4</v>
      </c>
      <c r="AD115" s="130">
        <v>30.1</v>
      </c>
      <c r="AF115"/>
      <c r="AG115"/>
      <c r="AJ115"/>
      <c r="AK115"/>
      <c r="AL115"/>
      <c r="BF115" s="2"/>
      <c r="BI115" s="3"/>
    </row>
    <row r="116" spans="1:61" ht="12.75">
      <c r="A116" s="54"/>
      <c r="B116" s="55">
        <f t="shared" si="41"/>
        <v>0</v>
      </c>
      <c r="C116" s="5">
        <f t="shared" si="46"/>
        <v>0</v>
      </c>
      <c r="D116" s="4" t="str">
        <f>IF(ISNA(MATCH(A116,A$81:A115,0)),IF(ISNA(MATCH(A116,B$11:B$59,0)),"SIGLA DO ESTADO INVÁLIDA",LOOKUP(A116,B$11:B$59,BF$11:BF$59)),"ESTADO JÁ FOI INSERIDO")</f>
        <v>SIGLA DO ESTADO INVÁLIDA</v>
      </c>
      <c r="E116" s="4"/>
      <c r="F116" s="4"/>
      <c r="G116" s="17">
        <f t="shared" si="42"/>
        <v>-89.645</v>
      </c>
      <c r="H116" s="15">
        <f t="shared" si="43"/>
        <v>90</v>
      </c>
      <c r="I116" s="34">
        <v>29</v>
      </c>
      <c r="J116" s="35" t="str">
        <f t="shared" si="40"/>
        <v>NÃO</v>
      </c>
      <c r="K116" s="35" t="str">
        <f t="shared" si="44"/>
        <v>Salem , OR</v>
      </c>
      <c r="L116" s="35"/>
      <c r="M116" s="125"/>
      <c r="N116" s="126">
        <f t="shared" si="45"/>
        <v>1</v>
      </c>
      <c r="U116"/>
      <c r="V116"/>
      <c r="W116"/>
      <c r="X116"/>
      <c r="Y116"/>
      <c r="Z116"/>
      <c r="AA116"/>
      <c r="AC116" s="129">
        <v>-89.9</v>
      </c>
      <c r="AD116" s="130">
        <v>30</v>
      </c>
      <c r="AF116"/>
      <c r="AG116"/>
      <c r="AJ116"/>
      <c r="AK116"/>
      <c r="AL116"/>
      <c r="BF116" s="2"/>
      <c r="BI116" s="3"/>
    </row>
    <row r="117" spans="1:61" ht="12.75">
      <c r="A117" s="54"/>
      <c r="B117" s="55">
        <f t="shared" si="41"/>
        <v>0</v>
      </c>
      <c r="C117" s="5">
        <f t="shared" si="46"/>
        <v>0</v>
      </c>
      <c r="D117" s="4" t="str">
        <f>IF(ISNA(MATCH(A117,A$81:A116,0)),IF(ISNA(MATCH(A117,B$11:B$59,0)),"SIGLA DO ESTADO INVÁLIDA",LOOKUP(A117,B$11:B$59,BF$11:BF$59)),"ESTADO JÁ FOI INSERIDO")</f>
        <v>SIGLA DO ESTADO INVÁLIDA</v>
      </c>
      <c r="E117" s="4"/>
      <c r="F117" s="4"/>
      <c r="G117" s="17">
        <f t="shared" si="42"/>
        <v>-89.645</v>
      </c>
      <c r="H117" s="15">
        <f t="shared" si="43"/>
        <v>90</v>
      </c>
      <c r="I117" s="34">
        <v>5</v>
      </c>
      <c r="J117" s="35" t="str">
        <f t="shared" si="40"/>
        <v>NÃO</v>
      </c>
      <c r="K117" s="35" t="str">
        <f t="shared" si="44"/>
        <v>Harrisburg , PA</v>
      </c>
      <c r="L117" s="35"/>
      <c r="M117" s="125"/>
      <c r="N117" s="126">
        <f t="shared" si="45"/>
        <v>1</v>
      </c>
      <c r="U117"/>
      <c r="V117"/>
      <c r="W117"/>
      <c r="X117"/>
      <c r="Y117"/>
      <c r="Z117"/>
      <c r="AA117"/>
      <c r="AC117" s="129">
        <v>-89.3</v>
      </c>
      <c r="AD117" s="130">
        <v>30.3</v>
      </c>
      <c r="AF117"/>
      <c r="AG117"/>
      <c r="AJ117"/>
      <c r="AK117"/>
      <c r="AL117"/>
      <c r="BF117" s="2"/>
      <c r="BI117" s="3"/>
    </row>
    <row r="118" spans="1:61" ht="12.75">
      <c r="A118" s="54"/>
      <c r="B118" s="55">
        <f t="shared" si="41"/>
        <v>0</v>
      </c>
      <c r="C118" s="5">
        <f t="shared" si="46"/>
        <v>0</v>
      </c>
      <c r="D118" s="4" t="str">
        <f>IF(ISNA(MATCH(A118,A$81:A117,0)),IF(ISNA(MATCH(A118,B$11:B$59,0)),"SIGLA DO ESTADO INVÁLIDA",LOOKUP(A118,B$11:B$59,BF$11:BF$59)),"ESTADO JÁ FOI INSERIDO")</f>
        <v>SIGLA DO ESTADO INVÁLIDA</v>
      </c>
      <c r="E118" s="4"/>
      <c r="F118" s="4"/>
      <c r="G118" s="17">
        <f t="shared" si="42"/>
        <v>-89.645</v>
      </c>
      <c r="H118" s="15">
        <f t="shared" si="43"/>
        <v>90</v>
      </c>
      <c r="I118" s="34">
        <v>42</v>
      </c>
      <c r="J118" s="35" t="str">
        <f t="shared" si="40"/>
        <v>NÃO</v>
      </c>
      <c r="K118" s="35" t="str">
        <f t="shared" si="44"/>
        <v>Providence , RI</v>
      </c>
      <c r="L118" s="35"/>
      <c r="M118" s="125"/>
      <c r="N118" s="126">
        <f t="shared" si="45"/>
        <v>1</v>
      </c>
      <c r="U118"/>
      <c r="V118"/>
      <c r="W118"/>
      <c r="X118"/>
      <c r="Y118"/>
      <c r="Z118"/>
      <c r="AA118"/>
      <c r="AC118" s="129">
        <v>-88.8</v>
      </c>
      <c r="AD118" s="130">
        <v>30.4</v>
      </c>
      <c r="AF118"/>
      <c r="AG118"/>
      <c r="AJ118"/>
      <c r="AK118"/>
      <c r="AL118"/>
      <c r="BF118" s="2"/>
      <c r="BI118" s="3"/>
    </row>
    <row r="119" spans="1:61" ht="12.75">
      <c r="A119" s="54"/>
      <c r="B119" s="55">
        <f t="shared" si="41"/>
        <v>0</v>
      </c>
      <c r="C119" s="5">
        <f t="shared" si="46"/>
        <v>0</v>
      </c>
      <c r="D119" s="4" t="str">
        <f>IF(ISNA(MATCH(A119,A$81:A118,0)),IF(ISNA(MATCH(A119,B$11:B$59,0)),"SIGLA DO ESTADO INVÁLIDA",LOOKUP(A119,B$11:B$59,BF$11:BF$59)),"ESTADO JÁ FOI INSERIDO")</f>
        <v>SIGLA DO ESTADO INVÁLIDA</v>
      </c>
      <c r="E119" s="4"/>
      <c r="F119" s="4"/>
      <c r="G119" s="17">
        <f t="shared" si="42"/>
        <v>-89.645</v>
      </c>
      <c r="H119" s="15">
        <f t="shared" si="43"/>
        <v>90</v>
      </c>
      <c r="I119" s="34">
        <v>25</v>
      </c>
      <c r="J119" s="35" t="str">
        <f t="shared" si="40"/>
        <v>NÃO</v>
      </c>
      <c r="K119" s="35" t="str">
        <f t="shared" si="44"/>
        <v>Columbia , SC</v>
      </c>
      <c r="L119" s="35"/>
      <c r="M119" s="125"/>
      <c r="N119" s="126">
        <f t="shared" si="45"/>
        <v>1</v>
      </c>
      <c r="U119"/>
      <c r="V119"/>
      <c r="W119"/>
      <c r="X119"/>
      <c r="Y119"/>
      <c r="Z119"/>
      <c r="AA119"/>
      <c r="AC119" s="129">
        <v>-88.5</v>
      </c>
      <c r="AD119" s="130">
        <v>30.3</v>
      </c>
      <c r="AF119"/>
      <c r="AG119"/>
      <c r="AJ119"/>
      <c r="AK119"/>
      <c r="AL119"/>
      <c r="BF119" s="2"/>
      <c r="BI119" s="3"/>
    </row>
    <row r="120" spans="1:61" ht="12.75">
      <c r="A120" s="54"/>
      <c r="B120" s="55">
        <f t="shared" si="41"/>
        <v>0</v>
      </c>
      <c r="C120" s="5">
        <f t="shared" si="46"/>
        <v>0</v>
      </c>
      <c r="D120" s="4" t="str">
        <f>IF(ISNA(MATCH(A120,A$81:A119,0)),IF(ISNA(MATCH(A120,B$11:B$59,0)),"SIGLA DO ESTADO INVÁLIDA",LOOKUP(A120,B$11:B$59,BF$11:BF$59)),"ESTADO JÁ FOI INSERIDO")</f>
        <v>SIGLA DO ESTADO INVÁLIDA</v>
      </c>
      <c r="E120" s="4"/>
      <c r="F120" s="4"/>
      <c r="G120" s="17">
        <f t="shared" si="42"/>
        <v>-89.645</v>
      </c>
      <c r="H120" s="15">
        <f t="shared" si="43"/>
        <v>90</v>
      </c>
      <c r="I120" s="34">
        <v>44</v>
      </c>
      <c r="J120" s="35" t="str">
        <f t="shared" si="40"/>
        <v>NÃO</v>
      </c>
      <c r="K120" s="35" t="str">
        <f t="shared" si="44"/>
        <v>Pierre , SD</v>
      </c>
      <c r="L120" s="35"/>
      <c r="M120" s="125"/>
      <c r="N120" s="126">
        <f t="shared" si="45"/>
        <v>1</v>
      </c>
      <c r="U120"/>
      <c r="V120"/>
      <c r="W120"/>
      <c r="X120"/>
      <c r="Y120"/>
      <c r="Z120"/>
      <c r="AA120"/>
      <c r="AC120" s="129">
        <v>-88.2</v>
      </c>
      <c r="AD120" s="130">
        <v>30.4</v>
      </c>
      <c r="AF120"/>
      <c r="AG120"/>
      <c r="AJ120"/>
      <c r="AK120"/>
      <c r="AL120"/>
      <c r="BF120" s="2"/>
      <c r="BI120" s="3"/>
    </row>
    <row r="121" spans="1:61" ht="12.75">
      <c r="A121" s="54"/>
      <c r="B121" s="55">
        <f t="shared" si="41"/>
        <v>0</v>
      </c>
      <c r="C121" s="5">
        <f t="shared" si="46"/>
        <v>0</v>
      </c>
      <c r="D121" s="4" t="str">
        <f>IF(ISNA(MATCH(A121,A$81:A120,0)),IF(ISNA(MATCH(A121,B$11:B$59,0)),"SIGLA DO ESTADO INVÁLIDA",LOOKUP(A121,B$11:B$59,BF$11:BF$59)),"ESTADO JÁ FOI INSERIDO")</f>
        <v>SIGLA DO ESTADO INVÁLIDA</v>
      </c>
      <c r="E121" s="4"/>
      <c r="F121" s="4"/>
      <c r="G121" s="17">
        <f t="shared" si="42"/>
        <v>-89.645</v>
      </c>
      <c r="H121" s="15">
        <f t="shared" si="43"/>
        <v>90</v>
      </c>
      <c r="I121" s="34">
        <v>17</v>
      </c>
      <c r="J121" s="35" t="str">
        <f t="shared" si="40"/>
        <v>NÃO</v>
      </c>
      <c r="K121" s="35" t="str">
        <f t="shared" si="44"/>
        <v>Nashville-Davidson, TN</v>
      </c>
      <c r="L121" s="35"/>
      <c r="M121" s="125"/>
      <c r="N121" s="126">
        <f t="shared" si="45"/>
        <v>1</v>
      </c>
      <c r="U121"/>
      <c r="V121"/>
      <c r="W121"/>
      <c r="X121"/>
      <c r="Y121"/>
      <c r="Z121"/>
      <c r="AA121"/>
      <c r="AC121" s="129">
        <v>-88</v>
      </c>
      <c r="AD121" s="130">
        <v>30.7</v>
      </c>
      <c r="AF121"/>
      <c r="AG121"/>
      <c r="AJ121"/>
      <c r="AK121"/>
      <c r="AL121"/>
      <c r="BF121" s="2"/>
      <c r="BI121" s="3"/>
    </row>
    <row r="122" spans="1:61" ht="12.75">
      <c r="A122" s="54"/>
      <c r="B122" s="55">
        <f t="shared" si="41"/>
        <v>0</v>
      </c>
      <c r="C122" s="5">
        <f t="shared" si="46"/>
        <v>0</v>
      </c>
      <c r="D122" s="4" t="str">
        <f>IF(ISNA(MATCH(A122,A$81:A121,0)),IF(ISNA(MATCH(A122,B$11:B$59,0)),"SIGLA DO ESTADO INVÁLIDA",LOOKUP(A122,B$11:B$59,BF$11:BF$59)),"ESTADO JÁ FOI INSERIDO")</f>
        <v>SIGLA DO ESTADO INVÁLIDA</v>
      </c>
      <c r="E122" s="4"/>
      <c r="F122" s="4"/>
      <c r="G122" s="17">
        <f t="shared" si="42"/>
        <v>-89.645</v>
      </c>
      <c r="H122" s="15">
        <f t="shared" si="43"/>
        <v>90</v>
      </c>
      <c r="I122" s="34">
        <v>3</v>
      </c>
      <c r="J122" s="35" t="str">
        <f t="shared" si="40"/>
        <v>NÃO</v>
      </c>
      <c r="K122" s="35" t="str">
        <f t="shared" si="44"/>
        <v>Austin , TX</v>
      </c>
      <c r="L122" s="35"/>
      <c r="M122" s="125"/>
      <c r="N122" s="126">
        <f t="shared" si="45"/>
        <v>1</v>
      </c>
      <c r="U122"/>
      <c r="V122"/>
      <c r="W122"/>
      <c r="X122"/>
      <c r="Y122"/>
      <c r="Z122"/>
      <c r="AA122"/>
      <c r="AC122" s="129">
        <v>-87.8</v>
      </c>
      <c r="AD122" s="130">
        <v>30.2</v>
      </c>
      <c r="AF122"/>
      <c r="AG122"/>
      <c r="AJ122"/>
      <c r="AK122"/>
      <c r="AL122"/>
      <c r="BF122" s="2"/>
      <c r="BI122" s="3"/>
    </row>
    <row r="123" spans="1:61" ht="12.75">
      <c r="A123" s="54"/>
      <c r="B123" s="55">
        <f t="shared" si="41"/>
        <v>0</v>
      </c>
      <c r="C123" s="5">
        <f t="shared" si="46"/>
        <v>0</v>
      </c>
      <c r="D123" s="4" t="str">
        <f>IF(ISNA(MATCH(A123,A$81:A122,0)),IF(ISNA(MATCH(A123,B$11:B$59,0)),"SIGLA DO ESTADO INVÁLIDA",LOOKUP(A123,B$11:B$59,BF$11:BF$59)),"ESTADO JÁ FOI INSERIDO")</f>
        <v>SIGLA DO ESTADO INVÁLIDA</v>
      </c>
      <c r="E123" s="4"/>
      <c r="F123" s="4"/>
      <c r="G123" s="17">
        <f t="shared" si="42"/>
        <v>-89.645</v>
      </c>
      <c r="H123" s="15">
        <f t="shared" si="43"/>
        <v>90</v>
      </c>
      <c r="I123" s="34">
        <v>35</v>
      </c>
      <c r="J123" s="35" t="str">
        <f t="shared" si="40"/>
        <v>NÃO</v>
      </c>
      <c r="K123" s="35" t="str">
        <f t="shared" si="44"/>
        <v>Salt Lake City , UT</v>
      </c>
      <c r="L123" s="35"/>
      <c r="M123" s="125"/>
      <c r="N123" s="126">
        <f t="shared" si="45"/>
        <v>1</v>
      </c>
      <c r="U123"/>
      <c r="V123"/>
      <c r="W123"/>
      <c r="X123"/>
      <c r="Y123"/>
      <c r="Z123"/>
      <c r="AA123"/>
      <c r="AC123" s="129">
        <v>-87.1</v>
      </c>
      <c r="AD123" s="130">
        <v>30.5</v>
      </c>
      <c r="AF123"/>
      <c r="AG123"/>
      <c r="AJ123"/>
      <c r="AK123"/>
      <c r="AL123"/>
      <c r="BF123" s="2"/>
      <c r="BI123" s="3"/>
    </row>
    <row r="124" spans="1:61" ht="12.75">
      <c r="A124" s="54"/>
      <c r="B124" s="55">
        <f t="shared" si="41"/>
        <v>0</v>
      </c>
      <c r="C124" s="5">
        <f t="shared" si="46"/>
        <v>0</v>
      </c>
      <c r="D124" s="4" t="str">
        <f>IF(ISNA(MATCH(A124,A$81:A123,0)),IF(ISNA(MATCH(A124,B$11:B$59,0)),"SIGLA DO ESTADO INVÁLIDA",LOOKUP(A124,B$11:B$59,BF$11:BF$59)),"ESTADO JÁ FOI INSERIDO")</f>
        <v>SIGLA DO ESTADO INVÁLIDA</v>
      </c>
      <c r="E124" s="4"/>
      <c r="F124" s="4"/>
      <c r="G124" s="17">
        <f t="shared" si="42"/>
        <v>-89.645</v>
      </c>
      <c r="H124" s="15">
        <f t="shared" si="43"/>
        <v>90</v>
      </c>
      <c r="I124" s="34">
        <v>12</v>
      </c>
      <c r="J124" s="35" t="str">
        <f t="shared" si="40"/>
        <v>NÃO</v>
      </c>
      <c r="K124" s="35" t="str">
        <f t="shared" si="44"/>
        <v>Richmond , VA</v>
      </c>
      <c r="L124" s="35"/>
      <c r="M124" s="125"/>
      <c r="N124" s="126">
        <f t="shared" si="45"/>
        <v>1</v>
      </c>
      <c r="U124"/>
      <c r="V124"/>
      <c r="W124"/>
      <c r="X124"/>
      <c r="Y124"/>
      <c r="Z124"/>
      <c r="AA124"/>
      <c r="AC124" s="129">
        <v>-86.4</v>
      </c>
      <c r="AD124" s="130">
        <v>30.4</v>
      </c>
      <c r="AF124"/>
      <c r="AG124"/>
      <c r="AJ124"/>
      <c r="AK124"/>
      <c r="AL124"/>
      <c r="BF124" s="2"/>
      <c r="BI124" s="3"/>
    </row>
    <row r="125" spans="1:61" ht="12.75">
      <c r="A125" s="54"/>
      <c r="B125" s="55">
        <f t="shared" si="41"/>
        <v>0</v>
      </c>
      <c r="C125" s="5">
        <f t="shared" si="46"/>
        <v>0</v>
      </c>
      <c r="D125" s="4" t="str">
        <f>IF(ISNA(MATCH(A125,A$81:A124,0)),IF(ISNA(MATCH(A125,B$11:B$59,0)),"SIGLA DO ESTADO INVÁLIDA",LOOKUP(A125,B$11:B$59,BF$11:BF$59)),"ESTADO JÁ FOI INSERIDO")</f>
        <v>SIGLA DO ESTADO INVÁLIDA</v>
      </c>
      <c r="E125" s="4"/>
      <c r="F125" s="4"/>
      <c r="G125" s="17">
        <f t="shared" si="42"/>
        <v>-89.645</v>
      </c>
      <c r="H125" s="15">
        <f t="shared" si="43"/>
        <v>90</v>
      </c>
      <c r="I125" s="34">
        <v>48</v>
      </c>
      <c r="J125" s="35" t="str">
        <f t="shared" si="40"/>
        <v>NÃO</v>
      </c>
      <c r="K125" s="35" t="str">
        <f t="shared" si="44"/>
        <v>Montpelier , VT</v>
      </c>
      <c r="L125" s="35"/>
      <c r="M125" s="125"/>
      <c r="N125" s="126">
        <f t="shared" si="45"/>
        <v>1</v>
      </c>
      <c r="U125"/>
      <c r="V125"/>
      <c r="W125"/>
      <c r="X125"/>
      <c r="Y125"/>
      <c r="Z125"/>
      <c r="AA125"/>
      <c r="AC125" s="129">
        <v>-86</v>
      </c>
      <c r="AD125" s="130">
        <v>30.3</v>
      </c>
      <c r="AF125"/>
      <c r="AG125"/>
      <c r="AJ125"/>
      <c r="AK125"/>
      <c r="AL125"/>
      <c r="BF125" s="2"/>
      <c r="BI125" s="3"/>
    </row>
    <row r="126" spans="1:61" ht="12.75">
      <c r="A126" s="54"/>
      <c r="B126" s="55">
        <f t="shared" si="41"/>
        <v>0</v>
      </c>
      <c r="C126" s="5">
        <f t="shared" si="46"/>
        <v>0</v>
      </c>
      <c r="D126" s="4" t="str">
        <f>IF(ISNA(MATCH(A126,A$81:A125,0)),IF(ISNA(MATCH(A126,B$11:B$59,0)),"SIGLA DO ESTADO INVÁLIDA",LOOKUP(A126,B$11:B$59,BF$11:BF$59)),"ESTADO JÁ FOI INSERIDO")</f>
        <v>SIGLA DO ESTADO INVÁLIDA</v>
      </c>
      <c r="E126" s="4"/>
      <c r="F126" s="4"/>
      <c r="G126" s="17">
        <f t="shared" si="42"/>
        <v>-89.645</v>
      </c>
      <c r="H126" s="15">
        <f t="shared" si="43"/>
        <v>90</v>
      </c>
      <c r="I126" s="34">
        <v>18</v>
      </c>
      <c r="J126" s="35" t="str">
        <f t="shared" si="40"/>
        <v>NÃO</v>
      </c>
      <c r="K126" s="35" t="str">
        <f t="shared" si="44"/>
        <v>Olympia , WA</v>
      </c>
      <c r="L126" s="35"/>
      <c r="M126" s="125"/>
      <c r="N126" s="126">
        <f t="shared" si="45"/>
        <v>1</v>
      </c>
      <c r="U126"/>
      <c r="V126"/>
      <c r="W126"/>
      <c r="X126"/>
      <c r="Y126"/>
      <c r="Z126"/>
      <c r="AA126"/>
      <c r="AC126" s="129">
        <v>-85.8</v>
      </c>
      <c r="AD126" s="130">
        <v>30.1</v>
      </c>
      <c r="AF126"/>
      <c r="AG126"/>
      <c r="AJ126"/>
      <c r="AK126"/>
      <c r="AL126"/>
      <c r="BF126" s="2"/>
      <c r="BI126" s="3"/>
    </row>
    <row r="127" spans="1:61" ht="12.75">
      <c r="A127" s="54"/>
      <c r="B127" s="55">
        <f t="shared" si="41"/>
        <v>0</v>
      </c>
      <c r="C127" s="5">
        <f t="shared" si="46"/>
        <v>0</v>
      </c>
      <c r="D127" s="4" t="str">
        <f>IF(ISNA(MATCH(A127,A$81:A126,0)),IF(ISNA(MATCH(A127,B$11:B$59,0)),"SIGLA DO ESTADO INVÁLIDA",LOOKUP(A127,B$11:B$59,BF$11:BF$59)),"ESTADO JÁ FOI INSERIDO")</f>
        <v>SIGLA DO ESTADO INVÁLIDA</v>
      </c>
      <c r="E127" s="4"/>
      <c r="F127" s="4"/>
      <c r="G127" s="17">
        <f t="shared" si="42"/>
        <v>-89.645</v>
      </c>
      <c r="H127" s="15">
        <f t="shared" si="43"/>
        <v>90</v>
      </c>
      <c r="I127" s="34">
        <v>16</v>
      </c>
      <c r="J127" s="35" t="str">
        <f t="shared" si="40"/>
        <v>NÃO</v>
      </c>
      <c r="K127" s="35" t="str">
        <f t="shared" si="44"/>
        <v>Madison , WI</v>
      </c>
      <c r="L127" s="35"/>
      <c r="M127" s="125"/>
      <c r="N127" s="126">
        <f t="shared" si="45"/>
        <v>1</v>
      </c>
      <c r="U127"/>
      <c r="V127"/>
      <c r="W127"/>
      <c r="X127"/>
      <c r="Y127"/>
      <c r="Z127"/>
      <c r="AA127"/>
      <c r="AC127" s="129">
        <v>-85.3</v>
      </c>
      <c r="AD127" s="130">
        <v>29.7</v>
      </c>
      <c r="AF127"/>
      <c r="AG127"/>
      <c r="AJ127"/>
      <c r="AK127"/>
      <c r="AL127"/>
      <c r="BF127" s="2"/>
      <c r="BI127" s="3"/>
    </row>
    <row r="128" spans="1:61" ht="12.75">
      <c r="A128" s="54"/>
      <c r="B128" s="55">
        <f t="shared" si="41"/>
        <v>0</v>
      </c>
      <c r="C128" s="5">
        <f t="shared" si="46"/>
        <v>0</v>
      </c>
      <c r="D128" s="4" t="str">
        <f>IF(ISNA(MATCH(A128,A$81:A127,0)),IF(ISNA(MATCH(A128,B$11:B$59,0)),"SIGLA DO ESTADO INVÁLIDA",LOOKUP(A128,B$11:B$59,BF$11:BF$59)),"ESTADO JÁ FOI INSERIDO")</f>
        <v>SIGLA DO ESTADO INVÁLIDA</v>
      </c>
      <c r="E128" s="4"/>
      <c r="F128" s="4"/>
      <c r="G128" s="17">
        <f t="shared" si="42"/>
        <v>-89.645</v>
      </c>
      <c r="H128" s="15">
        <f t="shared" si="43"/>
        <v>90</v>
      </c>
      <c r="I128" s="34">
        <v>34</v>
      </c>
      <c r="J128" s="35" t="str">
        <f t="shared" si="40"/>
        <v>NÃO</v>
      </c>
      <c r="K128" s="35" t="str">
        <f t="shared" si="44"/>
        <v>Charleston , WV</v>
      </c>
      <c r="L128" s="35"/>
      <c r="M128" s="125"/>
      <c r="N128" s="126">
        <f t="shared" si="45"/>
        <v>1</v>
      </c>
      <c r="U128"/>
      <c r="V128"/>
      <c r="W128"/>
      <c r="X128"/>
      <c r="Y128"/>
      <c r="Z128"/>
      <c r="AA128"/>
      <c r="AC128" s="129">
        <v>-85</v>
      </c>
      <c r="AD128" s="130">
        <v>29.7</v>
      </c>
      <c r="AF128"/>
      <c r="AG128"/>
      <c r="AJ128"/>
      <c r="AK128"/>
      <c r="AL128"/>
      <c r="BF128" s="2"/>
      <c r="BI128" s="3"/>
    </row>
    <row r="129" spans="1:61" ht="12.75">
      <c r="A129" s="54"/>
      <c r="B129" s="55">
        <f t="shared" si="41"/>
        <v>0</v>
      </c>
      <c r="C129" s="5">
        <f t="shared" si="46"/>
        <v>0</v>
      </c>
      <c r="D129" s="4" t="str">
        <f>IF(ISNA(MATCH(A129,A$81:A128,0)),IF(ISNA(MATCH(A129,B$11:B$59,0)),"SIGLA DO ESTADO INVÁLIDA",LOOKUP(A129,B$11:B$59,BF$11:BF$59)),"ESTADO JÁ FOI INSERIDO")</f>
        <v>SIGLA DO ESTADO INVÁLIDA</v>
      </c>
      <c r="E129" s="4"/>
      <c r="F129" s="4"/>
      <c r="G129" s="17">
        <f t="shared" si="42"/>
        <v>-89.645</v>
      </c>
      <c r="H129" s="15">
        <f t="shared" si="43"/>
        <v>90</v>
      </c>
      <c r="I129" s="34">
        <v>49</v>
      </c>
      <c r="J129" s="35" t="str">
        <f>IF(ISNA(MATCH(I129,B$81:B$129,0)),"NÃO","OK")</f>
        <v>NÃO</v>
      </c>
      <c r="K129" s="35" t="str">
        <f t="shared" si="44"/>
        <v>Cheyenne , WY</v>
      </c>
      <c r="L129" s="35"/>
      <c r="M129" s="125"/>
      <c r="N129" s="126">
        <f t="shared" si="45"/>
        <v>1</v>
      </c>
      <c r="U129"/>
      <c r="V129"/>
      <c r="W129"/>
      <c r="X129"/>
      <c r="Y129"/>
      <c r="Z129"/>
      <c r="AA129"/>
      <c r="AC129" s="129">
        <v>-84.3</v>
      </c>
      <c r="AD129" s="130">
        <v>29.8</v>
      </c>
      <c r="AF129"/>
      <c r="AG129"/>
      <c r="AJ129"/>
      <c r="AK129"/>
      <c r="AL129"/>
      <c r="BF129" s="2"/>
      <c r="BI129" s="3"/>
    </row>
    <row r="130" spans="1:61" ht="13.5" thickBot="1">
      <c r="A130" s="56">
        <f>A81</f>
        <v>0</v>
      </c>
      <c r="B130" s="55">
        <f t="shared" si="41"/>
        <v>0</v>
      </c>
      <c r="C130" s="5">
        <f t="shared" si="46"/>
        <v>0</v>
      </c>
      <c r="D130" s="4" t="str">
        <f>D81</f>
        <v>SIGLA DO ESTADO INVÁLIDA </v>
      </c>
      <c r="E130" s="4"/>
      <c r="F130" s="4"/>
      <c r="G130" s="17">
        <f t="shared" si="42"/>
        <v>-89.645</v>
      </c>
      <c r="H130" s="15">
        <f t="shared" si="43"/>
        <v>90</v>
      </c>
      <c r="I130" s="36"/>
      <c r="J130" s="37"/>
      <c r="K130" s="37"/>
      <c r="L130" s="37"/>
      <c r="M130" s="38"/>
      <c r="N130" s="48"/>
      <c r="U130"/>
      <c r="V130"/>
      <c r="W130"/>
      <c r="X130"/>
      <c r="Y130"/>
      <c r="Z130"/>
      <c r="AA130"/>
      <c r="AC130" s="129">
        <v>-84.2</v>
      </c>
      <c r="AD130" s="130">
        <v>30.1</v>
      </c>
      <c r="AF130"/>
      <c r="AG130"/>
      <c r="AJ130"/>
      <c r="AK130"/>
      <c r="AL130"/>
      <c r="BF130" s="2"/>
      <c r="BI130" s="3"/>
    </row>
    <row r="131" spans="1:61" ht="13.5" thickTop="1">
      <c r="A131" s="9"/>
      <c r="B131" s="9"/>
      <c r="C131" s="133"/>
      <c r="D131" s="133"/>
      <c r="E131" s="9"/>
      <c r="F131" s="41" t="s">
        <v>116</v>
      </c>
      <c r="G131" s="42">
        <f>MAX(G81:G130)</f>
        <v>-89.645</v>
      </c>
      <c r="H131" s="43">
        <f>MAX(H81:H130)</f>
        <v>90</v>
      </c>
      <c r="I131" s="17"/>
      <c r="J131" s="15"/>
      <c r="K131" s="4"/>
      <c r="L131" s="4"/>
      <c r="M131" s="4"/>
      <c r="N131" s="47"/>
      <c r="U131"/>
      <c r="V131"/>
      <c r="W131"/>
      <c r="X131"/>
      <c r="Y131"/>
      <c r="Z131"/>
      <c r="AA131"/>
      <c r="AC131" s="129">
        <v>-84</v>
      </c>
      <c r="AD131" s="130">
        <v>30.1</v>
      </c>
      <c r="AJ131"/>
      <c r="AK131"/>
      <c r="AL131"/>
      <c r="BF131" s="2"/>
      <c r="BI131" s="3"/>
    </row>
    <row r="132" spans="1:61" ht="13.5" thickBot="1">
      <c r="A132" s="4"/>
      <c r="B132" s="4"/>
      <c r="C132" s="5"/>
      <c r="D132" s="5"/>
      <c r="E132" s="4"/>
      <c r="F132" s="44" t="s">
        <v>117</v>
      </c>
      <c r="G132" s="45">
        <f>MIN(G81:G130)</f>
        <v>-89.645</v>
      </c>
      <c r="H132" s="46">
        <f>MIN(H81:H130)</f>
        <v>90</v>
      </c>
      <c r="I132" s="17"/>
      <c r="J132" s="15"/>
      <c r="K132" s="49"/>
      <c r="L132" s="13"/>
      <c r="M132" s="50" t="s">
        <v>139</v>
      </c>
      <c r="N132" s="51">
        <f>SUM(N81:N129)</f>
        <v>49</v>
      </c>
      <c r="U132"/>
      <c r="V132"/>
      <c r="W132"/>
      <c r="X132"/>
      <c r="Y132"/>
      <c r="Z132"/>
      <c r="AA132"/>
      <c r="AC132" s="129">
        <v>-83.8</v>
      </c>
      <c r="AD132" s="130">
        <v>30</v>
      </c>
      <c r="AJ132"/>
      <c r="AK132"/>
      <c r="AL132"/>
      <c r="BF132" s="2"/>
      <c r="BI132" s="3"/>
    </row>
    <row r="133" spans="1:61" ht="18.75" thickTop="1">
      <c r="A133" s="4"/>
      <c r="B133" s="4"/>
      <c r="C133" s="10">
        <f>IF(N132=0,SUM(C82:C130),-1000)</f>
        <v>-1000</v>
      </c>
      <c r="D133" s="11" t="s">
        <v>138</v>
      </c>
      <c r="E133" s="12"/>
      <c r="F133" s="13"/>
      <c r="G133" s="14"/>
      <c r="H133" s="4"/>
      <c r="I133" s="17"/>
      <c r="J133" s="15"/>
      <c r="K133" s="4"/>
      <c r="L133" s="4"/>
      <c r="M133" s="4"/>
      <c r="N133" s="47"/>
      <c r="U133"/>
      <c r="V133"/>
      <c r="W133"/>
      <c r="X133"/>
      <c r="Y133"/>
      <c r="Z133"/>
      <c r="AA133"/>
      <c r="AC133" s="129">
        <v>-83.4</v>
      </c>
      <c r="AD133" s="130">
        <v>29.5</v>
      </c>
      <c r="AJ133"/>
      <c r="AK133"/>
      <c r="AL133"/>
      <c r="BF133" s="2"/>
      <c r="BI133" s="3"/>
    </row>
    <row r="134" spans="1:61" ht="12.75">
      <c r="A134" s="4"/>
      <c r="B134" s="4"/>
      <c r="C134" s="5"/>
      <c r="D134" s="5"/>
      <c r="E134" s="4"/>
      <c r="F134" s="4"/>
      <c r="G134" s="4"/>
      <c r="H134" s="4"/>
      <c r="I134" s="17"/>
      <c r="J134" s="15"/>
      <c r="K134" s="4"/>
      <c r="L134" s="4"/>
      <c r="M134" s="4"/>
      <c r="N134" s="47"/>
      <c r="AC134" s="129">
        <v>-83.1</v>
      </c>
      <c r="AD134" s="130">
        <v>29.2</v>
      </c>
      <c r="AJ134"/>
      <c r="AK134"/>
      <c r="AL134"/>
      <c r="BF134" s="2"/>
      <c r="BI134" s="3"/>
    </row>
    <row r="135" spans="29:60" ht="12.75">
      <c r="AC135" s="129">
        <v>-82.8</v>
      </c>
      <c r="AD135" s="130">
        <v>29.2</v>
      </c>
      <c r="AJ135"/>
      <c r="AK135"/>
      <c r="AL135"/>
      <c r="BF135" s="2"/>
      <c r="BH135" s="3"/>
    </row>
    <row r="136" spans="29:60" ht="12.75">
      <c r="AC136" s="129">
        <v>-82.7</v>
      </c>
      <c r="AD136" s="130">
        <v>28.7</v>
      </c>
      <c r="BF136" s="2"/>
      <c r="BH136" s="3"/>
    </row>
    <row r="137" spans="29:60" ht="12.75">
      <c r="AC137" s="129">
        <v>-82.8</v>
      </c>
      <c r="AD137" s="130">
        <v>28</v>
      </c>
      <c r="BF137" s="2"/>
      <c r="BH137" s="3"/>
    </row>
    <row r="138" spans="29:60" ht="12.75">
      <c r="AC138" s="129">
        <v>-82.7</v>
      </c>
      <c r="AD138" s="130">
        <v>27.7</v>
      </c>
      <c r="BF138" s="2"/>
      <c r="BH138" s="3"/>
    </row>
    <row r="139" spans="29:60" ht="12.75">
      <c r="AC139" s="129">
        <v>-82.7</v>
      </c>
      <c r="AD139" s="130">
        <v>28</v>
      </c>
      <c r="BF139" s="2"/>
      <c r="BH139" s="3"/>
    </row>
    <row r="140" spans="29:60" ht="12.75">
      <c r="AC140" s="129">
        <v>-82.6</v>
      </c>
      <c r="AD140" s="130">
        <v>27.8</v>
      </c>
      <c r="BF140" s="2"/>
      <c r="BH140" s="3"/>
    </row>
    <row r="141" spans="29:60" ht="12.75">
      <c r="AC141" s="129">
        <v>-82.6</v>
      </c>
      <c r="AD141" s="130">
        <v>28</v>
      </c>
      <c r="BF141" s="2"/>
      <c r="BH141" s="3"/>
    </row>
    <row r="142" spans="29:60" ht="12.75">
      <c r="AC142" s="129">
        <v>-82.5</v>
      </c>
      <c r="AD142" s="130">
        <v>27.8</v>
      </c>
      <c r="BF142" s="2"/>
      <c r="BH142" s="3"/>
    </row>
    <row r="143" spans="29:60" ht="12.75">
      <c r="AC143" s="129">
        <v>-82.6</v>
      </c>
      <c r="AD143" s="130">
        <v>27.6</v>
      </c>
      <c r="BF143" s="2"/>
      <c r="BH143" s="3"/>
    </row>
    <row r="144" spans="29:60" ht="12.75">
      <c r="AC144" s="129">
        <v>-82.7</v>
      </c>
      <c r="AD144" s="130">
        <v>27.5</v>
      </c>
      <c r="BF144" s="2"/>
      <c r="BH144" s="3"/>
    </row>
    <row r="145" spans="29:60" ht="12.75">
      <c r="AC145" s="129">
        <v>-82.6</v>
      </c>
      <c r="AD145" s="130">
        <v>27.3</v>
      </c>
      <c r="BF145" s="2"/>
      <c r="BH145" s="3"/>
    </row>
    <row r="146" spans="29:60" ht="12.75">
      <c r="AC146" s="129">
        <v>-82.4</v>
      </c>
      <c r="AD146" s="130">
        <v>27</v>
      </c>
      <c r="BF146" s="2"/>
      <c r="BH146" s="3"/>
    </row>
    <row r="147" spans="29:60" ht="12.75">
      <c r="AC147" s="129">
        <v>-82.2</v>
      </c>
      <c r="AD147" s="130">
        <v>26.8</v>
      </c>
      <c r="BF147" s="2"/>
      <c r="BH147" s="3"/>
    </row>
    <row r="148" spans="29:60" ht="12.75">
      <c r="AC148" s="129">
        <v>-82.2</v>
      </c>
      <c r="AD148" s="130">
        <v>27</v>
      </c>
      <c r="BF148" s="2"/>
      <c r="BH148" s="3"/>
    </row>
    <row r="149" spans="29:60" ht="12.75">
      <c r="AC149" s="129">
        <v>-82</v>
      </c>
      <c r="AD149" s="130">
        <v>27</v>
      </c>
      <c r="BF149" s="2"/>
      <c r="BH149" s="3"/>
    </row>
    <row r="150" spans="29:60" ht="12.75">
      <c r="AC150" s="129">
        <v>-82.1</v>
      </c>
      <c r="AD150" s="130">
        <v>26.8</v>
      </c>
      <c r="BF150" s="2"/>
      <c r="BH150" s="3"/>
    </row>
    <row r="151" spans="29:60" ht="12.75">
      <c r="AC151" s="129">
        <v>-82</v>
      </c>
      <c r="AD151" s="130">
        <v>26.6</v>
      </c>
      <c r="BF151" s="2"/>
      <c r="BH151" s="3"/>
    </row>
    <row r="152" spans="29:60" ht="12.75">
      <c r="AC152" s="129">
        <v>-81.8</v>
      </c>
      <c r="AD152" s="130">
        <v>26.3</v>
      </c>
      <c r="BF152" s="2"/>
      <c r="BH152" s="3"/>
    </row>
    <row r="153" spans="29:60" ht="12.75">
      <c r="AC153" s="129">
        <v>-81.7</v>
      </c>
      <c r="AD153" s="130">
        <v>26</v>
      </c>
      <c r="BF153" s="2"/>
      <c r="BH153" s="3"/>
    </row>
    <row r="154" spans="29:60" ht="12.75">
      <c r="AC154" s="129">
        <v>-81.4</v>
      </c>
      <c r="AD154" s="130">
        <v>25.9</v>
      </c>
      <c r="BF154" s="2"/>
      <c r="BH154" s="3"/>
    </row>
    <row r="155" spans="29:60" ht="12.75">
      <c r="AC155" s="129">
        <v>-81.2</v>
      </c>
      <c r="AD155" s="130">
        <v>25.5</v>
      </c>
      <c r="BF155" s="2"/>
      <c r="BH155" s="3"/>
    </row>
    <row r="156" spans="29:60" ht="12.75">
      <c r="AC156" s="129">
        <v>-81.1</v>
      </c>
      <c r="AD156" s="130">
        <v>25.2</v>
      </c>
      <c r="BF156" s="2"/>
      <c r="BH156" s="3"/>
    </row>
    <row r="157" spans="29:60" ht="12.75">
      <c r="AC157" s="129">
        <v>-80.7</v>
      </c>
      <c r="AD157" s="130">
        <v>25.2</v>
      </c>
      <c r="BF157" s="2"/>
      <c r="BH157" s="3"/>
    </row>
    <row r="158" spans="29:60" ht="12.75">
      <c r="AC158" s="129">
        <v>-80.3</v>
      </c>
      <c r="AD158" s="130">
        <v>25.4</v>
      </c>
      <c r="BF158" s="2"/>
      <c r="BH158" s="3"/>
    </row>
    <row r="159" spans="29:60" ht="12.75">
      <c r="AC159" s="129">
        <v>-80.3</v>
      </c>
      <c r="AD159" s="130">
        <v>25.6</v>
      </c>
      <c r="BF159" s="2"/>
      <c r="BH159" s="3"/>
    </row>
    <row r="160" spans="29:60" ht="12.75">
      <c r="AC160" s="129">
        <v>-80.1</v>
      </c>
      <c r="AD160" s="130">
        <v>26</v>
      </c>
      <c r="BF160" s="2"/>
      <c r="BH160" s="3"/>
    </row>
    <row r="161" spans="29:60" ht="12.75">
      <c r="AC161" s="129">
        <v>-80</v>
      </c>
      <c r="AD161" s="130">
        <v>26.8</v>
      </c>
      <c r="BF161" s="2"/>
      <c r="BH161" s="3"/>
    </row>
    <row r="162" spans="29:60" ht="12.75">
      <c r="AC162" s="129">
        <v>-80.5</v>
      </c>
      <c r="AD162" s="130">
        <v>28</v>
      </c>
      <c r="BF162" s="2"/>
      <c r="BH162" s="3"/>
    </row>
    <row r="163" spans="29:60" ht="12.75">
      <c r="AC163" s="129">
        <v>-81.3</v>
      </c>
      <c r="AD163" s="130">
        <v>30</v>
      </c>
      <c r="BF163" s="2"/>
      <c r="BH163" s="3"/>
    </row>
    <row r="164" spans="29:60" ht="12.75">
      <c r="AC164" s="129">
        <v>-81.3</v>
      </c>
      <c r="AD164" s="130">
        <v>31.2</v>
      </c>
      <c r="BF164" s="2"/>
      <c r="BH164" s="3"/>
    </row>
    <row r="165" spans="29:60" ht="12.75">
      <c r="AC165" s="129">
        <v>-80.8</v>
      </c>
      <c r="AD165" s="130">
        <v>32</v>
      </c>
      <c r="BF165" s="2"/>
      <c r="BH165" s="3"/>
    </row>
    <row r="166" spans="29:60" ht="12.75">
      <c r="AC166" s="129">
        <v>-80</v>
      </c>
      <c r="AD166" s="130">
        <v>32.7</v>
      </c>
      <c r="BF166" s="2"/>
      <c r="BH166" s="3"/>
    </row>
    <row r="167" spans="29:60" ht="12.75">
      <c r="AC167" s="129">
        <v>-79.1</v>
      </c>
      <c r="AD167" s="130">
        <v>33.3</v>
      </c>
      <c r="BF167" s="2"/>
      <c r="BH167" s="3"/>
    </row>
    <row r="168" spans="29:60" ht="12.75">
      <c r="AC168" s="129">
        <v>-78</v>
      </c>
      <c r="AD168" s="130">
        <v>33.9</v>
      </c>
      <c r="BF168" s="2"/>
      <c r="BH168" s="3"/>
    </row>
    <row r="169" spans="29:60" ht="12.75">
      <c r="AC169" s="129">
        <v>-77.9</v>
      </c>
      <c r="AD169" s="130">
        <v>34</v>
      </c>
      <c r="BF169" s="2"/>
      <c r="BH169" s="3"/>
    </row>
    <row r="170" spans="29:60" ht="12.75">
      <c r="AC170" s="129">
        <v>-77.7</v>
      </c>
      <c r="AD170" s="130">
        <v>34.3</v>
      </c>
      <c r="BF170" s="2"/>
      <c r="BH170" s="3"/>
    </row>
    <row r="171" spans="29:60" ht="12.75">
      <c r="AC171" s="129">
        <v>-77.1</v>
      </c>
      <c r="AD171" s="130">
        <v>34.6</v>
      </c>
      <c r="BF171" s="2"/>
      <c r="BH171" s="3"/>
    </row>
    <row r="172" spans="29:60" ht="12.75">
      <c r="AC172" s="129">
        <v>-76.5</v>
      </c>
      <c r="AD172" s="130">
        <v>34.7</v>
      </c>
      <c r="BF172" s="2"/>
      <c r="BH172" s="3"/>
    </row>
    <row r="173" spans="29:60" ht="12.75">
      <c r="AC173" s="129">
        <v>-76.3</v>
      </c>
      <c r="AD173" s="130">
        <v>35</v>
      </c>
      <c r="BF173" s="2"/>
      <c r="BH173" s="3"/>
    </row>
    <row r="174" spans="29:60" ht="12.75">
      <c r="AC174" s="129">
        <v>-76.4</v>
      </c>
      <c r="AD174" s="130">
        <v>35.1</v>
      </c>
      <c r="BF174" s="2"/>
      <c r="BH174" s="3"/>
    </row>
    <row r="175" spans="29:60" ht="12.75">
      <c r="AC175" s="129">
        <v>-76.7</v>
      </c>
      <c r="AD175" s="130">
        <v>34.9</v>
      </c>
      <c r="BF175" s="2"/>
      <c r="BH175" s="3"/>
    </row>
    <row r="176" spans="29:60" ht="12.75">
      <c r="AC176" s="129">
        <v>-77.2</v>
      </c>
      <c r="AD176" s="130">
        <v>35.3</v>
      </c>
      <c r="BF176" s="2"/>
      <c r="BH176" s="3"/>
    </row>
    <row r="177" spans="29:60" ht="12.75">
      <c r="AC177" s="129">
        <v>-76.8</v>
      </c>
      <c r="AD177" s="130">
        <v>35</v>
      </c>
      <c r="BF177" s="2"/>
      <c r="BH177" s="3"/>
    </row>
    <row r="178" spans="29:60" ht="12.75">
      <c r="AC178" s="129">
        <v>-76.5</v>
      </c>
      <c r="AD178" s="130">
        <v>35.3</v>
      </c>
      <c r="BF178" s="2"/>
      <c r="BH178" s="3"/>
    </row>
    <row r="179" spans="29:60" ht="12.75">
      <c r="AC179" s="129">
        <v>-77</v>
      </c>
      <c r="AD179" s="130">
        <v>35.5</v>
      </c>
      <c r="BF179" s="2"/>
      <c r="BH179" s="3"/>
    </row>
    <row r="180" spans="29:60" ht="12.75">
      <c r="AC180" s="129">
        <v>-76.1</v>
      </c>
      <c r="AD180" s="130">
        <v>35.4</v>
      </c>
      <c r="BF180" s="2"/>
      <c r="BH180" s="3"/>
    </row>
    <row r="181" spans="29:60" ht="12.75">
      <c r="AC181" s="129">
        <v>-75.7</v>
      </c>
      <c r="AD181" s="130">
        <v>35.7</v>
      </c>
      <c r="BF181" s="2"/>
      <c r="BH181" s="3"/>
    </row>
    <row r="182" spans="29:60" ht="12.75">
      <c r="AC182" s="129">
        <v>-75.8</v>
      </c>
      <c r="AD182" s="130">
        <v>36</v>
      </c>
      <c r="BF182" s="2"/>
      <c r="BH182" s="3"/>
    </row>
    <row r="183" spans="29:60" ht="12.75">
      <c r="AC183" s="129">
        <v>-76.1</v>
      </c>
      <c r="AD183" s="130">
        <v>35.7</v>
      </c>
      <c r="BF183" s="2"/>
      <c r="BH183" s="3"/>
    </row>
    <row r="184" spans="29:60" ht="12.75">
      <c r="AC184" s="129">
        <v>-76</v>
      </c>
      <c r="AD184" s="130">
        <v>36</v>
      </c>
      <c r="BF184" s="2"/>
      <c r="BH184" s="3"/>
    </row>
    <row r="185" spans="29:60" ht="12.75">
      <c r="AC185" s="129">
        <v>-76.7</v>
      </c>
      <c r="AD185" s="130">
        <v>35.9</v>
      </c>
      <c r="BF185" s="2"/>
      <c r="BH185" s="3"/>
    </row>
    <row r="186" spans="29:60" ht="12.75">
      <c r="AC186" s="129">
        <v>-76.7</v>
      </c>
      <c r="AD186" s="130">
        <v>36</v>
      </c>
      <c r="BF186" s="2"/>
      <c r="BH186" s="3"/>
    </row>
    <row r="187" spans="29:60" ht="12.75">
      <c r="AC187" s="129">
        <v>-76.5</v>
      </c>
      <c r="AD187" s="130">
        <v>36</v>
      </c>
      <c r="BF187" s="2"/>
      <c r="BH187" s="3"/>
    </row>
    <row r="188" spans="29:60" ht="12.75">
      <c r="AC188" s="129">
        <v>-75.9</v>
      </c>
      <c r="AD188" s="130">
        <v>36.2</v>
      </c>
      <c r="BF188" s="2"/>
      <c r="BH188" s="3"/>
    </row>
    <row r="189" spans="29:60" ht="12.75">
      <c r="AC189" s="129">
        <v>-76</v>
      </c>
      <c r="AD189" s="130">
        <v>36.9</v>
      </c>
      <c r="BF189" s="2"/>
      <c r="BH189" s="3"/>
    </row>
    <row r="190" spans="29:60" ht="12.75">
      <c r="AC190" s="129">
        <v>-76.4</v>
      </c>
      <c r="AD190" s="130">
        <v>36.8</v>
      </c>
      <c r="BF190" s="2"/>
      <c r="BH190" s="3"/>
    </row>
    <row r="191" spans="29:60" ht="12.75">
      <c r="AC191" s="129">
        <v>-77</v>
      </c>
      <c r="AD191" s="130">
        <v>37.3</v>
      </c>
      <c r="BF191" s="2"/>
      <c r="BH191" s="3"/>
    </row>
    <row r="192" spans="29:60" ht="12.75">
      <c r="AC192" s="129">
        <v>-76.6</v>
      </c>
      <c r="AD192" s="130">
        <v>37.2</v>
      </c>
      <c r="BF192" s="2"/>
      <c r="BH192" s="3"/>
    </row>
    <row r="193" spans="29:60" ht="12.75">
      <c r="AC193" s="129">
        <v>-76.4</v>
      </c>
      <c r="AD193" s="130">
        <v>37</v>
      </c>
      <c r="BF193" s="2"/>
      <c r="BH193" s="3"/>
    </row>
    <row r="194" spans="29:60" ht="12.75">
      <c r="AC194" s="129">
        <v>-76.8</v>
      </c>
      <c r="AD194" s="130">
        <v>37.5</v>
      </c>
      <c r="BF194" s="2"/>
      <c r="BH194" s="3"/>
    </row>
    <row r="195" spans="29:60" ht="12.75">
      <c r="AC195" s="129">
        <v>-76.4</v>
      </c>
      <c r="AD195" s="130">
        <v>37.3</v>
      </c>
      <c r="BF195" s="2"/>
      <c r="BH195" s="3"/>
    </row>
    <row r="196" spans="29:60" ht="12.75">
      <c r="AC196" s="129">
        <v>-76.2</v>
      </c>
      <c r="AD196" s="130">
        <v>37.5</v>
      </c>
      <c r="BF196" s="2"/>
      <c r="BH196" s="3"/>
    </row>
    <row r="197" spans="29:60" ht="12.75">
      <c r="AC197" s="129">
        <v>-76.8</v>
      </c>
      <c r="AD197" s="130">
        <v>37.9</v>
      </c>
      <c r="BF197" s="2"/>
      <c r="BH197" s="3"/>
    </row>
    <row r="198" spans="29:60" ht="12.75">
      <c r="AC198" s="129">
        <v>-76.3</v>
      </c>
      <c r="AD198" s="130">
        <v>37.6</v>
      </c>
      <c r="BF198" s="2"/>
      <c r="BH198" s="3"/>
    </row>
    <row r="199" spans="29:60" ht="12.75">
      <c r="AC199" s="129">
        <v>-76.2</v>
      </c>
      <c r="AD199" s="130">
        <v>37.9</v>
      </c>
      <c r="BF199" s="2"/>
      <c r="BH199" s="3"/>
    </row>
    <row r="200" spans="29:60" ht="12.75">
      <c r="AC200" s="129">
        <v>-77</v>
      </c>
      <c r="AD200" s="130">
        <v>38.4</v>
      </c>
      <c r="BF200" s="2"/>
      <c r="BH200" s="3"/>
    </row>
    <row r="201" spans="29:60" ht="12.75">
      <c r="AC201" s="129">
        <v>-77.3</v>
      </c>
      <c r="AD201" s="130">
        <v>38.4</v>
      </c>
      <c r="BF201" s="2"/>
      <c r="BH201" s="3"/>
    </row>
    <row r="202" spans="29:60" ht="12.75">
      <c r="AC202" s="129">
        <v>-77.1</v>
      </c>
      <c r="AD202" s="130">
        <v>38.7</v>
      </c>
      <c r="BF202" s="2"/>
      <c r="BH202" s="3"/>
    </row>
    <row r="203" spans="29:60" ht="12.75">
      <c r="AC203" s="129">
        <v>-77.2</v>
      </c>
      <c r="AD203" s="130">
        <v>38.4</v>
      </c>
      <c r="BF203" s="2"/>
      <c r="BH203" s="3"/>
    </row>
    <row r="204" spans="29:60" ht="12.75">
      <c r="AC204" s="129">
        <v>-77</v>
      </c>
      <c r="AD204" s="130">
        <v>38.5</v>
      </c>
      <c r="BF204" s="2"/>
      <c r="BH204" s="3"/>
    </row>
    <row r="205" spans="29:60" ht="12.75">
      <c r="AC205" s="129">
        <v>-76.3</v>
      </c>
      <c r="AD205" s="130">
        <v>38.1</v>
      </c>
      <c r="BF205" s="2"/>
      <c r="BH205" s="3"/>
    </row>
    <row r="206" spans="29:60" ht="12.75">
      <c r="AC206" s="129">
        <v>-76.4</v>
      </c>
      <c r="AD206" s="130">
        <v>38.4</v>
      </c>
      <c r="BF206" s="2"/>
      <c r="BH206" s="3"/>
    </row>
    <row r="207" spans="29:60" ht="12.75">
      <c r="AC207" s="129">
        <v>-76.4</v>
      </c>
      <c r="AD207" s="130">
        <v>39</v>
      </c>
      <c r="BF207" s="2"/>
      <c r="BH207" s="3"/>
    </row>
    <row r="208" spans="29:60" ht="12.75">
      <c r="AC208" s="129">
        <v>-76</v>
      </c>
      <c r="AD208" s="130">
        <v>39.6</v>
      </c>
      <c r="BF208" s="2"/>
      <c r="BH208" s="3"/>
    </row>
    <row r="209" spans="29:60" ht="12.75">
      <c r="AC209" s="129">
        <v>-76.3</v>
      </c>
      <c r="AD209" s="130">
        <v>39</v>
      </c>
      <c r="BF209" s="2"/>
      <c r="BH209" s="3"/>
    </row>
    <row r="210" spans="29:60" ht="12.75">
      <c r="AC210" s="129">
        <v>-76.3</v>
      </c>
      <c r="AD210" s="130">
        <v>38.5</v>
      </c>
      <c r="BF210" s="2"/>
      <c r="BH210" s="3"/>
    </row>
    <row r="211" spans="29:60" ht="12.75">
      <c r="AC211" s="129">
        <v>-76</v>
      </c>
      <c r="AD211" s="130">
        <v>38.3</v>
      </c>
      <c r="BF211" s="2"/>
      <c r="BH211" s="3"/>
    </row>
    <row r="212" spans="29:60" ht="12.75">
      <c r="AC212" s="129">
        <v>-75.8</v>
      </c>
      <c r="AD212" s="130">
        <v>37.9</v>
      </c>
      <c r="BF212" s="2"/>
      <c r="BH212" s="3"/>
    </row>
    <row r="213" spans="29:60" ht="12.75">
      <c r="AC213" s="129">
        <v>-75.9</v>
      </c>
      <c r="AD213" s="130">
        <v>37.1</v>
      </c>
      <c r="BF213" s="2"/>
      <c r="BH213" s="3"/>
    </row>
    <row r="214" spans="29:60" ht="12.75">
      <c r="AC214" s="129">
        <v>-75.4</v>
      </c>
      <c r="AD214" s="130">
        <v>37.9</v>
      </c>
      <c r="BF214" s="2"/>
      <c r="BH214" s="3"/>
    </row>
    <row r="215" spans="29:60" ht="12.75">
      <c r="AC215" s="129">
        <v>-75</v>
      </c>
      <c r="AD215" s="130">
        <v>38.6</v>
      </c>
      <c r="BF215" s="2"/>
      <c r="BH215" s="3"/>
    </row>
    <row r="216" spans="29:60" ht="12.75">
      <c r="AC216" s="129">
        <v>-75.4</v>
      </c>
      <c r="AD216" s="130">
        <v>39.3</v>
      </c>
      <c r="BF216" s="2"/>
      <c r="BH216" s="3"/>
    </row>
    <row r="217" spans="29:60" ht="12.75">
      <c r="AC217" s="129">
        <v>-75.6</v>
      </c>
      <c r="AD217" s="130">
        <v>39.6</v>
      </c>
      <c r="BF217" s="2"/>
      <c r="BH217" s="3"/>
    </row>
    <row r="218" spans="29:60" ht="12.75">
      <c r="AC218" s="129">
        <v>-75.4</v>
      </c>
      <c r="AD218" s="130">
        <v>39.8</v>
      </c>
      <c r="BF218" s="2"/>
      <c r="BH218" s="3"/>
    </row>
    <row r="219" spans="29:60" ht="12.75">
      <c r="AC219" s="129">
        <v>-75.4</v>
      </c>
      <c r="AD219" s="130">
        <v>39.4</v>
      </c>
      <c r="BF219" s="2"/>
      <c r="BH219" s="3"/>
    </row>
    <row r="220" spans="29:60" ht="12.75">
      <c r="AC220" s="129">
        <v>-75.1</v>
      </c>
      <c r="AD220" s="130">
        <v>39.2</v>
      </c>
      <c r="BF220" s="2"/>
      <c r="BH220" s="3"/>
    </row>
    <row r="221" spans="29:60" ht="12.75">
      <c r="AC221" s="129">
        <v>-74.9</v>
      </c>
      <c r="AD221" s="130">
        <v>38.9</v>
      </c>
      <c r="BF221" s="2"/>
      <c r="BH221" s="3"/>
    </row>
    <row r="222" spans="29:60" ht="12.75">
      <c r="AC222" s="129">
        <v>-74.5</v>
      </c>
      <c r="AD222" s="130">
        <v>39.3</v>
      </c>
      <c r="BF222" s="2"/>
      <c r="BH222" s="3"/>
    </row>
    <row r="223" spans="29:60" ht="12.75">
      <c r="AC223" s="129">
        <v>-74.1</v>
      </c>
      <c r="AD223" s="130">
        <v>39.7</v>
      </c>
      <c r="BF223" s="2"/>
      <c r="BH223" s="3"/>
    </row>
    <row r="224" spans="29:60" ht="12.75">
      <c r="AC224" s="129">
        <v>-74</v>
      </c>
      <c r="AD224" s="130">
        <v>40.2</v>
      </c>
      <c r="BF224" s="2"/>
      <c r="BH224" s="3"/>
    </row>
    <row r="225" spans="29:60" ht="12.75">
      <c r="AC225" s="129">
        <v>-74</v>
      </c>
      <c r="AD225" s="130">
        <v>40.4</v>
      </c>
      <c r="BF225" s="2"/>
      <c r="BH225" s="3"/>
    </row>
    <row r="226" spans="29:60" ht="12.75">
      <c r="AC226" s="129">
        <v>-74.3</v>
      </c>
      <c r="AD226" s="130">
        <v>40.5</v>
      </c>
      <c r="BF226" s="2"/>
      <c r="BH226" s="3"/>
    </row>
    <row r="227" spans="29:60" ht="12.75">
      <c r="AC227" s="129">
        <v>-74.1</v>
      </c>
      <c r="AD227" s="130">
        <v>40.6</v>
      </c>
      <c r="BF227" s="2"/>
      <c r="BH227" s="3"/>
    </row>
    <row r="228" spans="29:60" ht="12.75">
      <c r="AC228" s="129">
        <v>-73.8</v>
      </c>
      <c r="AD228" s="130">
        <v>40.6</v>
      </c>
      <c r="BF228" s="2"/>
      <c r="BH228" s="3"/>
    </row>
    <row r="229" spans="29:60" ht="12.75">
      <c r="AC229" s="129">
        <v>-72.8</v>
      </c>
      <c r="AD229" s="130">
        <v>40.7</v>
      </c>
      <c r="BF229" s="2"/>
      <c r="BH229" s="3"/>
    </row>
    <row r="230" spans="29:60" ht="12.75">
      <c r="AC230" s="129">
        <v>-71.8</v>
      </c>
      <c r="AD230" s="130">
        <v>41.1</v>
      </c>
      <c r="BF230" s="2"/>
      <c r="BH230" s="3"/>
    </row>
    <row r="231" spans="29:60" ht="12.75">
      <c r="AC231" s="129">
        <v>-72.3</v>
      </c>
      <c r="AD231" s="130">
        <v>41</v>
      </c>
      <c r="BF231" s="2"/>
      <c r="BH231" s="3"/>
    </row>
    <row r="232" spans="29:60" ht="12.75">
      <c r="AC232" s="129">
        <v>-72.2</v>
      </c>
      <c r="AD232" s="130">
        <v>41.2</v>
      </c>
      <c r="BF232" s="2"/>
      <c r="BH232" s="3"/>
    </row>
    <row r="233" spans="29:60" ht="12.75">
      <c r="AC233" s="129">
        <v>-72.6</v>
      </c>
      <c r="AD233" s="130">
        <v>41</v>
      </c>
      <c r="BF233" s="2"/>
      <c r="BH233" s="3"/>
    </row>
    <row r="234" spans="29:60" ht="12.75">
      <c r="AC234" s="129">
        <v>-73</v>
      </c>
      <c r="AD234" s="130">
        <v>41</v>
      </c>
      <c r="BF234" s="2"/>
      <c r="BH234" s="3"/>
    </row>
    <row r="235" spans="29:60" ht="12.75">
      <c r="AC235" s="129">
        <v>-73.4</v>
      </c>
      <c r="AD235" s="130">
        <v>40.9</v>
      </c>
      <c r="BF235" s="2"/>
      <c r="BH235" s="3"/>
    </row>
    <row r="236" spans="29:60" ht="12.75">
      <c r="AC236" s="129">
        <v>-73.8</v>
      </c>
      <c r="AD236" s="130">
        <v>40.8</v>
      </c>
      <c r="BF236" s="2"/>
      <c r="BH236" s="3"/>
    </row>
    <row r="237" spans="29:60" ht="12.75">
      <c r="AC237" s="129">
        <v>-73.6</v>
      </c>
      <c r="AD237" s="130">
        <v>41</v>
      </c>
      <c r="BF237" s="2"/>
      <c r="BH237" s="3"/>
    </row>
    <row r="238" spans="29:60" ht="12.75">
      <c r="AC238" s="129">
        <v>-73.3</v>
      </c>
      <c r="AD238" s="130">
        <v>41.1</v>
      </c>
      <c r="BF238" s="2"/>
      <c r="BH238" s="3"/>
    </row>
    <row r="239" spans="29:60" ht="12.75">
      <c r="AC239" s="129">
        <v>-72.9</v>
      </c>
      <c r="AD239" s="130">
        <v>41.2</v>
      </c>
      <c r="BF239" s="2"/>
      <c r="BH239" s="3"/>
    </row>
    <row r="240" spans="29:60" ht="12.75">
      <c r="AC240" s="129">
        <v>-72.3</v>
      </c>
      <c r="AD240" s="130">
        <v>41.3</v>
      </c>
      <c r="BF240" s="2"/>
      <c r="BH240" s="3"/>
    </row>
    <row r="241" spans="29:60" ht="12.75">
      <c r="AC241" s="129">
        <v>-71.8</v>
      </c>
      <c r="AD241" s="130">
        <v>41.3</v>
      </c>
      <c r="BF241" s="2"/>
      <c r="BH241" s="3"/>
    </row>
    <row r="242" spans="29:60" ht="12.75">
      <c r="AC242" s="129">
        <v>-71.5</v>
      </c>
      <c r="AD242" s="130">
        <v>41.4</v>
      </c>
      <c r="BF242" s="2"/>
      <c r="BH242" s="3"/>
    </row>
    <row r="243" spans="29:60" ht="12.75">
      <c r="AC243" s="129">
        <v>-71.3</v>
      </c>
      <c r="AD243" s="130">
        <v>41.7</v>
      </c>
      <c r="BF243" s="2"/>
      <c r="BH243" s="3"/>
    </row>
    <row r="244" spans="29:60" ht="12.75">
      <c r="AC244" s="129">
        <v>-71.1</v>
      </c>
      <c r="AD244" s="130">
        <v>41.7</v>
      </c>
      <c r="BF244" s="2"/>
      <c r="BH244" s="3"/>
    </row>
    <row r="245" spans="29:60" ht="12.75">
      <c r="AC245" s="129">
        <v>-71.1</v>
      </c>
      <c r="AD245" s="130">
        <v>41.5</v>
      </c>
      <c r="BF245" s="2"/>
      <c r="BH245" s="3"/>
    </row>
    <row r="246" spans="29:60" ht="12.75">
      <c r="AC246" s="129">
        <v>-70.9</v>
      </c>
      <c r="AD246" s="130">
        <v>41.5</v>
      </c>
      <c r="BF246" s="2"/>
      <c r="BH246" s="3"/>
    </row>
    <row r="247" spans="29:60" ht="12.75">
      <c r="AC247" s="129">
        <v>-70.6</v>
      </c>
      <c r="AD247" s="130">
        <v>41.7</v>
      </c>
      <c r="BF247" s="2"/>
      <c r="BH247" s="3"/>
    </row>
    <row r="248" spans="29:60" ht="12.75">
      <c r="AC248" s="129">
        <v>-70.6</v>
      </c>
      <c r="AD248" s="130">
        <v>41.5</v>
      </c>
      <c r="BF248" s="2"/>
      <c r="BH248" s="3"/>
    </row>
    <row r="249" spans="29:60" ht="12.75">
      <c r="AC249" s="129">
        <v>-70</v>
      </c>
      <c r="AD249" s="130">
        <v>41.7</v>
      </c>
      <c r="BF249" s="2"/>
      <c r="BH249" s="3"/>
    </row>
    <row r="250" spans="29:60" ht="12.75">
      <c r="AC250" s="129">
        <v>-70</v>
      </c>
      <c r="AD250" s="130">
        <v>42</v>
      </c>
      <c r="BF250" s="2"/>
      <c r="BH250" s="3"/>
    </row>
    <row r="251" spans="29:60" ht="12.75">
      <c r="AC251" s="129">
        <v>-70.2</v>
      </c>
      <c r="AD251" s="130">
        <v>42.1</v>
      </c>
      <c r="BF251" s="2"/>
      <c r="BH251" s="3"/>
    </row>
    <row r="252" spans="29:60" ht="12.75">
      <c r="AC252" s="129">
        <v>-70</v>
      </c>
      <c r="AD252" s="130">
        <v>41.8</v>
      </c>
      <c r="BF252" s="2"/>
      <c r="BH252" s="3"/>
    </row>
    <row r="253" spans="29:60" ht="12.75">
      <c r="AC253" s="129">
        <v>-70.3</v>
      </c>
      <c r="AD253" s="130">
        <v>41.7</v>
      </c>
      <c r="BF253" s="2"/>
      <c r="BH253" s="3"/>
    </row>
    <row r="254" spans="29:60" ht="12.75">
      <c r="AC254" s="129">
        <v>-70.6</v>
      </c>
      <c r="AD254" s="130">
        <v>42</v>
      </c>
      <c r="BF254" s="2"/>
      <c r="BH254" s="3"/>
    </row>
    <row r="255" spans="29:60" ht="12.75">
      <c r="AC255" s="129">
        <v>-70.8</v>
      </c>
      <c r="AD255" s="130">
        <v>42.2</v>
      </c>
      <c r="BF255" s="2"/>
      <c r="BH255" s="3"/>
    </row>
    <row r="256" spans="29:60" ht="12.75">
      <c r="AC256" s="129">
        <v>-71</v>
      </c>
      <c r="AD256" s="130">
        <v>42.2</v>
      </c>
      <c r="BF256" s="2"/>
      <c r="BH256" s="3"/>
    </row>
    <row r="257" spans="29:60" ht="12.75">
      <c r="AC257" s="129">
        <v>-70.9</v>
      </c>
      <c r="AD257" s="130">
        <v>42.5</v>
      </c>
      <c r="BF257" s="2"/>
      <c r="BH257" s="3"/>
    </row>
    <row r="258" spans="29:60" ht="12.75">
      <c r="AC258" s="129">
        <v>-70.6</v>
      </c>
      <c r="AD258" s="130">
        <v>42.6</v>
      </c>
      <c r="BF258" s="2"/>
      <c r="BH258" s="3"/>
    </row>
    <row r="259" spans="29:60" ht="12.75">
      <c r="AC259" s="129">
        <v>-70.8</v>
      </c>
      <c r="AD259" s="130">
        <v>42.9</v>
      </c>
      <c r="BF259" s="2"/>
      <c r="BH259" s="3"/>
    </row>
    <row r="260" spans="29:60" ht="12.75">
      <c r="AC260" s="129">
        <v>-70</v>
      </c>
      <c r="AD260" s="130">
        <v>43.9</v>
      </c>
      <c r="BF260" s="2"/>
      <c r="BH260" s="3"/>
    </row>
    <row r="261" spans="29:60" ht="12.75">
      <c r="AC261" s="129">
        <v>-69.5</v>
      </c>
      <c r="AD261" s="130">
        <v>43.9</v>
      </c>
      <c r="BF261" s="2"/>
      <c r="BH261" s="3"/>
    </row>
    <row r="262" spans="29:60" ht="12.75">
      <c r="AC262" s="129">
        <v>-69.4</v>
      </c>
      <c r="AD262" s="130">
        <v>44</v>
      </c>
      <c r="BF262" s="2"/>
      <c r="BH262" s="3"/>
    </row>
    <row r="263" spans="29:60" ht="12.75">
      <c r="AC263" s="129">
        <v>-69.1</v>
      </c>
      <c r="AD263" s="130">
        <v>44.1</v>
      </c>
      <c r="BF263" s="2"/>
      <c r="BH263" s="3"/>
    </row>
    <row r="264" spans="29:60" ht="12.75">
      <c r="AC264" s="129">
        <v>-68.8</v>
      </c>
      <c r="AD264" s="130">
        <v>44.6</v>
      </c>
      <c r="BF264" s="2"/>
      <c r="BH264" s="3"/>
    </row>
    <row r="265" spans="29:60" ht="12.75">
      <c r="AC265" s="129">
        <v>-68.6</v>
      </c>
      <c r="AD265" s="130">
        <v>44.2</v>
      </c>
      <c r="BF265" s="2"/>
      <c r="BH265" s="3"/>
    </row>
    <row r="266" spans="29:60" ht="12.75">
      <c r="AC266" s="129">
        <v>-68</v>
      </c>
      <c r="AD266" s="130">
        <v>44.4</v>
      </c>
      <c r="BF266" s="2"/>
      <c r="BH266" s="3"/>
    </row>
    <row r="267" spans="29:60" ht="12.75">
      <c r="AC267" s="129">
        <v>-67</v>
      </c>
      <c r="AD267" s="130">
        <v>44.8</v>
      </c>
      <c r="BF267" s="2"/>
      <c r="BH267" s="3"/>
    </row>
    <row r="268" spans="29:60" ht="12.75">
      <c r="AC268" s="129">
        <v>-67.2</v>
      </c>
      <c r="AD268" s="130">
        <v>45.2</v>
      </c>
      <c r="BF268" s="2"/>
      <c r="BH268" s="3"/>
    </row>
    <row r="269" spans="29:60" ht="12.75">
      <c r="AC269" s="129">
        <v>-67.5</v>
      </c>
      <c r="AD269" s="130">
        <v>45.2</v>
      </c>
      <c r="BF269" s="2"/>
      <c r="BH269" s="3"/>
    </row>
    <row r="270" spans="29:60" ht="12.75">
      <c r="AC270" s="129">
        <v>-67.6</v>
      </c>
      <c r="AD270" s="130">
        <v>45.5</v>
      </c>
      <c r="BF270" s="2"/>
      <c r="BH270" s="3"/>
    </row>
    <row r="271" spans="29:60" ht="12.75">
      <c r="AC271" s="129">
        <v>-67.8</v>
      </c>
      <c r="AD271" s="130">
        <v>45.8</v>
      </c>
      <c r="BF271" s="2"/>
      <c r="BH271" s="3"/>
    </row>
    <row r="272" spans="29:60" ht="12.75">
      <c r="AC272" s="129">
        <v>-67.8</v>
      </c>
      <c r="AD272" s="130">
        <v>46</v>
      </c>
      <c r="BF272" s="2"/>
      <c r="BH272" s="3"/>
    </row>
    <row r="273" spans="29:60" ht="12.75">
      <c r="AC273" s="129">
        <v>-67.8</v>
      </c>
      <c r="AD273" s="130">
        <v>47.1</v>
      </c>
      <c r="BF273" s="2"/>
      <c r="BH273" s="3"/>
    </row>
    <row r="274" spans="29:60" ht="12.75">
      <c r="AC274" s="129">
        <v>-68</v>
      </c>
      <c r="AD274" s="130">
        <v>47.2</v>
      </c>
      <c r="BF274" s="2"/>
      <c r="BH274" s="3"/>
    </row>
    <row r="275" spans="29:60" ht="12.75">
      <c r="AC275" s="129">
        <v>-68.4</v>
      </c>
      <c r="AD275" s="130">
        <v>47.4</v>
      </c>
      <c r="BF275" s="2"/>
      <c r="BH275" s="3"/>
    </row>
    <row r="276" spans="29:60" ht="12.75">
      <c r="AC276" s="129">
        <v>-69</v>
      </c>
      <c r="AD276" s="130">
        <v>47.3</v>
      </c>
      <c r="BF276" s="2"/>
      <c r="BH276" s="3"/>
    </row>
    <row r="277" spans="29:60" ht="12.75">
      <c r="AC277" s="129">
        <v>-69.3</v>
      </c>
      <c r="AD277" s="130">
        <v>47.5</v>
      </c>
      <c r="BF277" s="2"/>
      <c r="BH277" s="3"/>
    </row>
    <row r="278" spans="29:60" ht="12.75">
      <c r="AC278" s="129">
        <v>-70</v>
      </c>
      <c r="AD278" s="130">
        <v>46.8</v>
      </c>
      <c r="BF278" s="2"/>
      <c r="BH278" s="3"/>
    </row>
    <row r="279" spans="29:60" ht="12.75">
      <c r="AC279" s="129">
        <v>-70.1</v>
      </c>
      <c r="AD279" s="130">
        <v>46.5</v>
      </c>
      <c r="BF279" s="2"/>
      <c r="BH279" s="3"/>
    </row>
    <row r="280" spans="29:60" ht="12.75">
      <c r="AC280" s="129">
        <v>-70.3</v>
      </c>
      <c r="AD280" s="130">
        <v>46.3</v>
      </c>
      <c r="BF280" s="2"/>
      <c r="BH280" s="3"/>
    </row>
    <row r="281" spans="29:60" ht="12.75">
      <c r="AC281" s="129">
        <v>-70.3</v>
      </c>
      <c r="AD281" s="130">
        <v>46</v>
      </c>
      <c r="BF281" s="2"/>
      <c r="BH281" s="3"/>
    </row>
    <row r="282" spans="29:60" ht="12.75">
      <c r="AC282" s="129">
        <v>-71.1</v>
      </c>
      <c r="AD282" s="130">
        <v>45.9</v>
      </c>
      <c r="BF282" s="2"/>
      <c r="BH282" s="3"/>
    </row>
    <row r="283" spans="29:60" ht="12.75">
      <c r="AC283" s="129">
        <v>-71.6</v>
      </c>
      <c r="AD283" s="130">
        <v>45</v>
      </c>
      <c r="BF283" s="2"/>
      <c r="BH283" s="3"/>
    </row>
    <row r="284" spans="29:60" ht="12.75">
      <c r="AC284" s="129">
        <v>-72</v>
      </c>
      <c r="AD284" s="130">
        <v>45</v>
      </c>
      <c r="BF284" s="2"/>
      <c r="BH284" s="3"/>
    </row>
    <row r="285" spans="29:60" ht="12.75">
      <c r="AC285" s="129">
        <v>-74</v>
      </c>
      <c r="AD285" s="130">
        <v>45</v>
      </c>
      <c r="BF285" s="2"/>
      <c r="BH285" s="3"/>
    </row>
    <row r="286" spans="29:60" ht="12.75">
      <c r="AC286" s="129">
        <v>-74.6</v>
      </c>
      <c r="AD286" s="130">
        <v>45</v>
      </c>
      <c r="BF286" s="2"/>
      <c r="BH286" s="3"/>
    </row>
    <row r="287" spans="29:60" ht="12.75">
      <c r="AC287" s="129">
        <v>-75.3</v>
      </c>
      <c r="AD287" s="130">
        <v>44.8</v>
      </c>
      <c r="BF287" s="2"/>
      <c r="BH287" s="3"/>
    </row>
    <row r="288" spans="29:60" ht="12.75">
      <c r="AC288" s="129">
        <v>-76</v>
      </c>
      <c r="AD288" s="130">
        <v>44.2</v>
      </c>
      <c r="BF288" s="2"/>
      <c r="BH288" s="3"/>
    </row>
    <row r="289" spans="29:60" ht="12.75">
      <c r="AC289" s="129">
        <v>-76.4</v>
      </c>
      <c r="AD289" s="130">
        <v>44.1</v>
      </c>
      <c r="BF289" s="2"/>
      <c r="BH289" s="3"/>
    </row>
    <row r="290" spans="29:60" ht="12.75">
      <c r="AC290" s="129">
        <v>-76.4</v>
      </c>
      <c r="AD290" s="130">
        <v>44</v>
      </c>
      <c r="BF290" s="2"/>
      <c r="BH290" s="3"/>
    </row>
    <row r="291" spans="29:60" ht="12.75">
      <c r="AC291" s="129">
        <v>-76.1</v>
      </c>
      <c r="AD291" s="130">
        <v>44</v>
      </c>
      <c r="BF291" s="2"/>
      <c r="BH291" s="3"/>
    </row>
    <row r="292" spans="29:60" ht="12.75">
      <c r="AC292" s="129">
        <v>-76.3</v>
      </c>
      <c r="AD292" s="130">
        <v>43.9</v>
      </c>
      <c r="BF292" s="2"/>
      <c r="BH292" s="3"/>
    </row>
    <row r="293" spans="29:60" ht="12.75">
      <c r="AC293" s="129">
        <v>-76.3</v>
      </c>
      <c r="AD293" s="130">
        <v>43.5</v>
      </c>
      <c r="BF293" s="2"/>
      <c r="BH293" s="3"/>
    </row>
    <row r="294" spans="29:60" ht="12.75">
      <c r="AC294" s="129">
        <v>-76.9</v>
      </c>
      <c r="AD294" s="130">
        <v>43.3</v>
      </c>
      <c r="BF294" s="2"/>
      <c r="BH294" s="3"/>
    </row>
    <row r="295" spans="29:60" ht="12.75">
      <c r="AC295" s="129">
        <v>-77.7</v>
      </c>
      <c r="AD295" s="130">
        <v>43.2</v>
      </c>
      <c r="BF295" s="2"/>
      <c r="BH295" s="3"/>
    </row>
    <row r="296" spans="29:60" ht="12.75">
      <c r="AC296" s="129">
        <v>-78</v>
      </c>
      <c r="AD296" s="130">
        <v>43.3</v>
      </c>
      <c r="BF296" s="2"/>
      <c r="BH296" s="3"/>
    </row>
    <row r="297" spans="29:60" ht="12.75">
      <c r="AC297" s="129">
        <v>-78.5</v>
      </c>
      <c r="AD297" s="130">
        <v>43.4</v>
      </c>
      <c r="BF297" s="2"/>
      <c r="BH297" s="3"/>
    </row>
    <row r="298" spans="29:60" ht="12.75">
      <c r="AC298" s="129">
        <v>-79.1</v>
      </c>
      <c r="AD298" s="130">
        <v>43.3</v>
      </c>
      <c r="BF298" s="2"/>
      <c r="BH298" s="3"/>
    </row>
    <row r="299" spans="29:60" ht="12.75">
      <c r="AC299" s="129">
        <v>-79.1</v>
      </c>
      <c r="AD299" s="130">
        <v>43.1</v>
      </c>
      <c r="BF299" s="2"/>
      <c r="BH299" s="3"/>
    </row>
    <row r="300" spans="29:60" ht="12.75">
      <c r="AC300" s="129">
        <v>-78.9</v>
      </c>
      <c r="AD300" s="130">
        <v>42.9</v>
      </c>
      <c r="BF300" s="2"/>
      <c r="BH300" s="3"/>
    </row>
    <row r="301" spans="29:60" ht="12.75">
      <c r="AC301" s="129">
        <v>-79.3</v>
      </c>
      <c r="AD301" s="130">
        <v>42.5</v>
      </c>
      <c r="BF301" s="2"/>
      <c r="BH301" s="3"/>
    </row>
    <row r="302" spans="29:60" ht="12.75">
      <c r="AC302" s="129">
        <v>-80</v>
      </c>
      <c r="AD302" s="130">
        <v>42.2</v>
      </c>
      <c r="BF302" s="2"/>
      <c r="BH302" s="3"/>
    </row>
    <row r="303" spans="29:60" ht="12.75">
      <c r="AC303" s="129">
        <v>-80.5</v>
      </c>
      <c r="AD303" s="130">
        <v>42</v>
      </c>
      <c r="BF303" s="2"/>
      <c r="BH303" s="3"/>
    </row>
    <row r="304" spans="29:60" ht="12.75">
      <c r="AC304" s="129">
        <v>-81.4</v>
      </c>
      <c r="AD304" s="130">
        <v>41.7</v>
      </c>
      <c r="BF304" s="2"/>
      <c r="BH304" s="3"/>
    </row>
    <row r="305" spans="29:60" ht="12.75">
      <c r="AC305" s="129">
        <v>-82</v>
      </c>
      <c r="AD305" s="130">
        <v>41.5</v>
      </c>
      <c r="BF305" s="2"/>
      <c r="BH305" s="3"/>
    </row>
    <row r="306" spans="29:60" ht="12.75">
      <c r="AC306" s="129">
        <v>-82.7</v>
      </c>
      <c r="AD306" s="130">
        <v>41.5</v>
      </c>
      <c r="BF306" s="2"/>
      <c r="BH306" s="3"/>
    </row>
    <row r="307" spans="29:60" ht="12.75">
      <c r="AC307" s="129">
        <v>-83.5</v>
      </c>
      <c r="AD307" s="130">
        <v>41.7</v>
      </c>
      <c r="BF307" s="2"/>
      <c r="BH307" s="3"/>
    </row>
    <row r="308" spans="29:60" ht="12.75">
      <c r="AC308" s="129">
        <v>-83.2</v>
      </c>
      <c r="AD308" s="130">
        <v>42</v>
      </c>
      <c r="BF308" s="2"/>
      <c r="BH308" s="3"/>
    </row>
    <row r="309" spans="29:60" ht="12.75">
      <c r="AC309" s="129">
        <v>-82.6</v>
      </c>
      <c r="AD309" s="130">
        <v>42.7</v>
      </c>
      <c r="BF309" s="2"/>
      <c r="BH309" s="3"/>
    </row>
    <row r="310" spans="29:60" ht="12.75">
      <c r="AC310" s="129">
        <v>-82.4</v>
      </c>
      <c r="AD310" s="130">
        <v>43</v>
      </c>
      <c r="BF310" s="2"/>
      <c r="BH310" s="3"/>
    </row>
    <row r="311" spans="29:60" ht="12.75">
      <c r="AC311" s="129">
        <v>-82.7</v>
      </c>
      <c r="AD311" s="130">
        <v>44</v>
      </c>
      <c r="BF311" s="2"/>
      <c r="BH311" s="3"/>
    </row>
    <row r="312" spans="29:60" ht="12.75">
      <c r="AC312" s="129">
        <v>-82.9</v>
      </c>
      <c r="AD312" s="130">
        <v>44.1</v>
      </c>
      <c r="BF312" s="2"/>
      <c r="BH312" s="3"/>
    </row>
    <row r="313" spans="29:60" ht="12.75">
      <c r="AC313" s="129">
        <v>-83.1</v>
      </c>
      <c r="AD313" s="130">
        <v>44</v>
      </c>
      <c r="BF313" s="2"/>
      <c r="BH313" s="3"/>
    </row>
    <row r="314" spans="29:60" ht="12.75">
      <c r="AC314" s="129">
        <v>-83.7</v>
      </c>
      <c r="AD314" s="130">
        <v>43.6</v>
      </c>
      <c r="BF314" s="2"/>
      <c r="BH314" s="3"/>
    </row>
    <row r="315" spans="29:60" ht="12.75">
      <c r="AC315" s="129">
        <v>-83.9</v>
      </c>
      <c r="AD315" s="130">
        <v>43.7</v>
      </c>
      <c r="BF315" s="2"/>
      <c r="BH315" s="3"/>
    </row>
    <row r="316" spans="29:60" ht="12.75">
      <c r="AC316" s="129">
        <v>-83.8</v>
      </c>
      <c r="AD316" s="130">
        <v>44</v>
      </c>
      <c r="BF316" s="2"/>
      <c r="BH316" s="3"/>
    </row>
    <row r="317" spans="29:60" ht="12.75">
      <c r="AC317" s="129">
        <v>-83.6</v>
      </c>
      <c r="AD317" s="130">
        <v>44</v>
      </c>
      <c r="BF317" s="2"/>
      <c r="BH317" s="3"/>
    </row>
    <row r="318" spans="29:60" ht="12.75">
      <c r="AC318" s="129">
        <v>-83.4</v>
      </c>
      <c r="AD318" s="130">
        <v>44.3</v>
      </c>
      <c r="BF318" s="2"/>
      <c r="BH318" s="3"/>
    </row>
    <row r="319" spans="29:60" ht="12.75">
      <c r="AC319" s="129">
        <v>-83.3</v>
      </c>
      <c r="AD319" s="130">
        <v>45.1</v>
      </c>
      <c r="BF319" s="2"/>
      <c r="BH319" s="3"/>
    </row>
    <row r="320" spans="29:60" ht="12.75">
      <c r="AC320" s="129">
        <v>-83.5</v>
      </c>
      <c r="AD320" s="130">
        <v>45.4</v>
      </c>
      <c r="BF320" s="2"/>
      <c r="BH320" s="3"/>
    </row>
    <row r="321" spans="29:60" ht="12.75">
      <c r="AC321" s="129">
        <v>-84</v>
      </c>
      <c r="AD321" s="130">
        <v>45.5</v>
      </c>
      <c r="BF321" s="2"/>
      <c r="BH321" s="3"/>
    </row>
    <row r="322" spans="29:60" ht="12.75">
      <c r="AC322" s="129">
        <v>-85</v>
      </c>
      <c r="AD322" s="130">
        <v>45.8</v>
      </c>
      <c r="BF322" s="2"/>
      <c r="BH322" s="3"/>
    </row>
    <row r="323" spans="29:60" ht="12.75">
      <c r="AC323" s="129">
        <v>-85.1</v>
      </c>
      <c r="AD323" s="130">
        <v>45.5</v>
      </c>
      <c r="BF323" s="2"/>
      <c r="BH323" s="3"/>
    </row>
    <row r="324" spans="29:60" ht="12.75">
      <c r="AC324" s="129">
        <v>-85</v>
      </c>
      <c r="AD324" s="130">
        <v>45.4</v>
      </c>
      <c r="BF324" s="2"/>
      <c r="BH324" s="3"/>
    </row>
    <row r="325" spans="29:60" ht="12.75">
      <c r="AC325" s="129">
        <v>-85.3</v>
      </c>
      <c r="AD325" s="130">
        <v>45.3</v>
      </c>
      <c r="BF325" s="2"/>
      <c r="BH325" s="3"/>
    </row>
    <row r="326" spans="29:60" ht="12.75">
      <c r="AC326" s="129">
        <v>-85.6</v>
      </c>
      <c r="AD326" s="130">
        <v>44.8</v>
      </c>
      <c r="BF326" s="2"/>
      <c r="BH326" s="3"/>
    </row>
    <row r="327" spans="29:60" ht="12.75">
      <c r="AC327" s="129">
        <v>-85.6</v>
      </c>
      <c r="AD327" s="130">
        <v>45.2</v>
      </c>
      <c r="BF327" s="2"/>
      <c r="BH327" s="3"/>
    </row>
    <row r="328" spans="29:60" ht="12.75">
      <c r="AC328" s="129">
        <v>-86</v>
      </c>
      <c r="AD328" s="130">
        <v>44.9</v>
      </c>
      <c r="BF328" s="2"/>
      <c r="BH328" s="3"/>
    </row>
    <row r="329" spans="29:60" ht="12.75">
      <c r="AC329" s="129">
        <v>-86.5</v>
      </c>
      <c r="AD329" s="130">
        <v>44</v>
      </c>
      <c r="BF329" s="2"/>
      <c r="BH329" s="3"/>
    </row>
    <row r="330" spans="29:60" ht="12.75">
      <c r="AC330" s="129">
        <v>-86.5</v>
      </c>
      <c r="AD330" s="130">
        <v>43.6</v>
      </c>
      <c r="BF330" s="2"/>
      <c r="BH330" s="3"/>
    </row>
    <row r="331" spans="29:60" ht="12.75">
      <c r="AC331" s="129">
        <v>-86.2</v>
      </c>
      <c r="AD331" s="130">
        <v>43.1</v>
      </c>
      <c r="BF331" s="2"/>
      <c r="BH331" s="3"/>
    </row>
    <row r="332" spans="29:60" ht="12.75">
      <c r="AC332" s="129">
        <v>-86.6</v>
      </c>
      <c r="AD332" s="130">
        <v>42</v>
      </c>
      <c r="BF332" s="2"/>
      <c r="BH332" s="3"/>
    </row>
    <row r="333" spans="29:60" ht="12.75">
      <c r="AC333" s="129">
        <v>-87</v>
      </c>
      <c r="AD333" s="130">
        <v>41.7</v>
      </c>
      <c r="BF333" s="2"/>
      <c r="BH333" s="3"/>
    </row>
    <row r="334" spans="29:60" ht="12.75">
      <c r="AC334" s="129">
        <v>-87.3</v>
      </c>
      <c r="AD334" s="130">
        <v>41.6</v>
      </c>
      <c r="BF334" s="2"/>
      <c r="BH334" s="3"/>
    </row>
    <row r="335" spans="29:60" ht="12.75">
      <c r="AC335" s="129">
        <v>-87.6</v>
      </c>
      <c r="AD335" s="130">
        <v>41.7</v>
      </c>
      <c r="BF335" s="2"/>
      <c r="BH335" s="3"/>
    </row>
    <row r="336" spans="29:60" ht="12.75">
      <c r="AC336" s="129">
        <v>-87.6</v>
      </c>
      <c r="AD336" s="130">
        <v>42</v>
      </c>
      <c r="BF336" s="2"/>
      <c r="BH336" s="3"/>
    </row>
    <row r="337" spans="29:60" ht="12.75">
      <c r="AC337" s="129">
        <v>-87.8</v>
      </c>
      <c r="AD337" s="130">
        <v>42.2</v>
      </c>
      <c r="BF337" s="2"/>
      <c r="BH337" s="3"/>
    </row>
    <row r="338" spans="29:60" ht="12.75">
      <c r="AC338" s="129">
        <v>-87.8</v>
      </c>
      <c r="AD338" s="130">
        <v>42.7</v>
      </c>
      <c r="BF338" s="2"/>
      <c r="BH338" s="3"/>
    </row>
    <row r="339" spans="29:60" ht="12.75">
      <c r="AC339" s="129">
        <v>-87.9</v>
      </c>
      <c r="AD339" s="130">
        <v>43.1</v>
      </c>
      <c r="BF339" s="2"/>
      <c r="BH339" s="3"/>
    </row>
    <row r="340" spans="29:60" ht="12.75">
      <c r="AC340" s="129">
        <v>-87.7</v>
      </c>
      <c r="AD340" s="130">
        <v>43.7</v>
      </c>
      <c r="BF340" s="2"/>
      <c r="BH340" s="3"/>
    </row>
    <row r="341" spans="29:60" ht="12.75">
      <c r="AC341" s="129">
        <v>-87.7</v>
      </c>
      <c r="AD341" s="130">
        <v>44</v>
      </c>
      <c r="BF341" s="2"/>
      <c r="BH341" s="3"/>
    </row>
    <row r="342" spans="29:60" ht="12.75">
      <c r="AC342" s="129">
        <v>-87.6</v>
      </c>
      <c r="AD342" s="130">
        <v>44.2</v>
      </c>
      <c r="BF342" s="2"/>
      <c r="BH342" s="3"/>
    </row>
    <row r="343" spans="29:60" ht="12.75">
      <c r="AC343" s="129">
        <v>-87.6</v>
      </c>
      <c r="AD343" s="130">
        <v>44.3</v>
      </c>
      <c r="BF343" s="2"/>
      <c r="BH343" s="3"/>
    </row>
    <row r="344" spans="29:60" ht="12.75">
      <c r="AC344" s="129">
        <v>-87</v>
      </c>
      <c r="AD344" s="130">
        <v>45.3</v>
      </c>
      <c r="BF344" s="2"/>
      <c r="BH344" s="3"/>
    </row>
    <row r="345" spans="29:60" ht="12.75">
      <c r="AC345" s="129">
        <v>-87.1</v>
      </c>
      <c r="AD345" s="130">
        <v>45.3</v>
      </c>
      <c r="BF345" s="2"/>
      <c r="BH345" s="3"/>
    </row>
    <row r="346" spans="29:60" ht="12.75">
      <c r="AC346" s="129">
        <v>-87.6</v>
      </c>
      <c r="AD346" s="130">
        <v>44.9</v>
      </c>
      <c r="BF346" s="2"/>
      <c r="BH346" s="3"/>
    </row>
    <row r="347" spans="29:60" ht="12.75">
      <c r="AC347" s="129">
        <v>-88.1</v>
      </c>
      <c r="AD347" s="130">
        <v>44.5</v>
      </c>
      <c r="BF347" s="2"/>
      <c r="BH347" s="3"/>
    </row>
    <row r="348" spans="29:60" ht="12.75">
      <c r="AC348" s="129">
        <v>-87.8</v>
      </c>
      <c r="AD348" s="130">
        <v>45</v>
      </c>
      <c r="BF348" s="2"/>
      <c r="BH348" s="3"/>
    </row>
    <row r="349" spans="29:60" ht="12.75">
      <c r="AC349" s="129">
        <v>-87</v>
      </c>
      <c r="AD349" s="130">
        <v>45.9</v>
      </c>
      <c r="BF349" s="2"/>
      <c r="BH349" s="3"/>
    </row>
    <row r="350" spans="29:60" ht="12.75">
      <c r="AC350" s="129">
        <v>-86.9</v>
      </c>
      <c r="AD350" s="130">
        <v>45.7</v>
      </c>
      <c r="BF350" s="2"/>
      <c r="BH350" s="3"/>
    </row>
    <row r="351" spans="29:60" ht="12.75">
      <c r="AC351" s="129">
        <v>-86.8</v>
      </c>
      <c r="AD351" s="130">
        <v>45.9</v>
      </c>
      <c r="BF351" s="2"/>
      <c r="BH351" s="3"/>
    </row>
    <row r="352" spans="29:60" ht="12.75">
      <c r="AC352" s="129">
        <v>-86.5</v>
      </c>
      <c r="AD352" s="130">
        <v>45.9</v>
      </c>
      <c r="BF352" s="2"/>
      <c r="BH352" s="3"/>
    </row>
    <row r="353" spans="29:60" ht="12.75">
      <c r="AC353" s="129">
        <v>-86.7</v>
      </c>
      <c r="AD353" s="130">
        <v>45.7</v>
      </c>
      <c r="BF353" s="2"/>
      <c r="BH353" s="3"/>
    </row>
    <row r="354" spans="29:60" ht="12.75">
      <c r="AC354" s="129">
        <v>-86.3</v>
      </c>
      <c r="AD354" s="130">
        <v>45.9</v>
      </c>
      <c r="BF354" s="2"/>
      <c r="BH354" s="3"/>
    </row>
    <row r="355" spans="29:60" ht="12.75">
      <c r="AC355" s="129">
        <v>-86</v>
      </c>
      <c r="AD355" s="130">
        <v>46</v>
      </c>
      <c r="BF355" s="2"/>
      <c r="BH355" s="3"/>
    </row>
    <row r="356" spans="29:60" ht="12.75">
      <c r="AC356" s="129">
        <v>-85.7</v>
      </c>
      <c r="AD356" s="130">
        <v>46</v>
      </c>
      <c r="BF356" s="2"/>
      <c r="BH356" s="3"/>
    </row>
    <row r="357" spans="29:60" ht="12.75">
      <c r="AC357" s="129">
        <v>-85.5</v>
      </c>
      <c r="AD357" s="130">
        <v>46.1</v>
      </c>
      <c r="BF357" s="2"/>
      <c r="BH357" s="3"/>
    </row>
    <row r="358" spans="29:60" ht="12.75">
      <c r="AC358" s="129">
        <v>-85</v>
      </c>
      <c r="AD358" s="130">
        <v>46</v>
      </c>
      <c r="BF358" s="2"/>
      <c r="BH358" s="3"/>
    </row>
    <row r="359" spans="29:60" ht="12.75">
      <c r="AC359" s="129">
        <v>-84.7</v>
      </c>
      <c r="AD359" s="130">
        <v>45.8</v>
      </c>
      <c r="BF359" s="2"/>
      <c r="BH359" s="3"/>
    </row>
    <row r="360" spans="29:60" ht="12.75">
      <c r="AC360" s="129">
        <v>-84.6</v>
      </c>
      <c r="AD360" s="130">
        <v>46</v>
      </c>
      <c r="BF360" s="2"/>
      <c r="BH360" s="3"/>
    </row>
    <row r="361" spans="29:60" ht="12.75">
      <c r="AC361" s="129">
        <v>-83.9</v>
      </c>
      <c r="AD361" s="130">
        <v>46</v>
      </c>
      <c r="BF361" s="2"/>
      <c r="BH361" s="3"/>
    </row>
    <row r="362" spans="29:60" ht="12.75">
      <c r="AC362" s="129">
        <v>-84.3</v>
      </c>
      <c r="AD362" s="130">
        <v>46.5</v>
      </c>
      <c r="BF362" s="2"/>
      <c r="BH362" s="3"/>
    </row>
    <row r="363" spans="29:60" ht="12.75">
      <c r="AC363" s="129">
        <v>-84.6</v>
      </c>
      <c r="AD363" s="130">
        <v>46.5</v>
      </c>
      <c r="BF363" s="2"/>
      <c r="BH363" s="3"/>
    </row>
    <row r="364" spans="29:60" ht="12.75">
      <c r="AC364" s="129">
        <v>-85.1</v>
      </c>
      <c r="AD364" s="130">
        <v>46.6</v>
      </c>
      <c r="BF364" s="2"/>
      <c r="BH364" s="3"/>
    </row>
    <row r="365" spans="29:60" ht="12.75">
      <c r="AC365" s="129">
        <v>-86</v>
      </c>
      <c r="AD365" s="130">
        <v>46.7</v>
      </c>
      <c r="BF365" s="2"/>
      <c r="BH365" s="3"/>
    </row>
    <row r="366" spans="29:60" ht="12.75">
      <c r="AC366" s="129">
        <v>-86.2</v>
      </c>
      <c r="AD366" s="130">
        <v>46.7</v>
      </c>
      <c r="BF366" s="2"/>
      <c r="BH366" s="3"/>
    </row>
    <row r="367" spans="29:60" ht="12.75">
      <c r="AC367" s="129">
        <v>-86.7</v>
      </c>
      <c r="AD367" s="130">
        <v>46.4</v>
      </c>
      <c r="BF367" s="2"/>
      <c r="BH367" s="3"/>
    </row>
    <row r="368" spans="29:60" ht="12.75">
      <c r="AC368" s="129">
        <v>-87.1</v>
      </c>
      <c r="AD368" s="130">
        <v>46.6</v>
      </c>
      <c r="BF368" s="2"/>
      <c r="BH368" s="3"/>
    </row>
    <row r="369" spans="29:60" ht="12.75">
      <c r="AC369" s="129">
        <v>-88</v>
      </c>
      <c r="AD369" s="130">
        <v>46.9</v>
      </c>
      <c r="BF369" s="2"/>
      <c r="BH369" s="3"/>
    </row>
    <row r="370" spans="29:60" ht="12.75">
      <c r="AC370" s="129">
        <v>-88.3</v>
      </c>
      <c r="AD370" s="130">
        <v>46.9</v>
      </c>
      <c r="BF370" s="2"/>
      <c r="BH370" s="3"/>
    </row>
    <row r="371" spans="29:60" ht="12.75">
      <c r="AC371" s="129">
        <v>-88.5</v>
      </c>
      <c r="AD371" s="130">
        <v>46.8</v>
      </c>
      <c r="BF371" s="2"/>
      <c r="BH371" s="3"/>
    </row>
    <row r="372" spans="29:60" ht="12.75">
      <c r="AC372" s="129">
        <v>-88.4</v>
      </c>
      <c r="AD372" s="130">
        <v>47.1</v>
      </c>
      <c r="BF372" s="2"/>
      <c r="BH372" s="3"/>
    </row>
    <row r="373" spans="29:60" ht="12.75">
      <c r="AC373" s="129">
        <v>-87.8</v>
      </c>
      <c r="AD373" s="130">
        <v>47.4</v>
      </c>
      <c r="BF373" s="2"/>
      <c r="BH373" s="3"/>
    </row>
    <row r="374" spans="29:60" ht="12.75">
      <c r="AC374" s="129">
        <v>-88.3</v>
      </c>
      <c r="AD374" s="130">
        <v>47.5</v>
      </c>
      <c r="BF374" s="2"/>
      <c r="BH374" s="3"/>
    </row>
    <row r="375" spans="29:60" ht="12.75">
      <c r="AC375" s="129">
        <v>-89.4</v>
      </c>
      <c r="AD375" s="130">
        <v>46.9</v>
      </c>
      <c r="BF375" s="2"/>
      <c r="BH375" s="3"/>
    </row>
    <row r="376" spans="29:60" ht="12.75">
      <c r="AC376" s="129">
        <v>-89.7</v>
      </c>
      <c r="AD376" s="130">
        <v>46.9</v>
      </c>
      <c r="BF376" s="2"/>
      <c r="BH376" s="3"/>
    </row>
    <row r="377" spans="29:60" ht="12.75">
      <c r="AC377" s="129">
        <v>-90.4</v>
      </c>
      <c r="AD377" s="130">
        <v>46.6</v>
      </c>
      <c r="BF377" s="2"/>
      <c r="BH377" s="3"/>
    </row>
    <row r="378" spans="29:60" ht="12.75">
      <c r="AC378" s="129">
        <v>-90.9</v>
      </c>
      <c r="AD378" s="130">
        <v>46.6</v>
      </c>
      <c r="BF378" s="2"/>
      <c r="BH378" s="3"/>
    </row>
    <row r="379" spans="29:60" ht="12.75">
      <c r="AC379" s="129">
        <v>-90.8</v>
      </c>
      <c r="AD379" s="130">
        <v>47</v>
      </c>
      <c r="BF379" s="2"/>
      <c r="BH379" s="3"/>
    </row>
    <row r="380" spans="29:60" ht="12.75">
      <c r="AC380" s="129">
        <v>-91.1</v>
      </c>
      <c r="AD380" s="130">
        <v>46.9</v>
      </c>
      <c r="BF380" s="2"/>
      <c r="BH380" s="3"/>
    </row>
    <row r="381" spans="29:60" ht="12.75">
      <c r="AC381" s="129">
        <v>-92.1</v>
      </c>
      <c r="AD381" s="130">
        <v>46.8</v>
      </c>
      <c r="BF381" s="2"/>
      <c r="BH381" s="3"/>
    </row>
    <row r="382" spans="29:60" ht="12.75">
      <c r="AC382" s="129">
        <v>-91.7</v>
      </c>
      <c r="AD382" s="130">
        <v>47.1</v>
      </c>
      <c r="BF382" s="2"/>
      <c r="BH382" s="3"/>
    </row>
    <row r="383" spans="29:60" ht="12.75">
      <c r="AC383" s="129">
        <v>-90.8</v>
      </c>
      <c r="AD383" s="130">
        <v>47.6</v>
      </c>
      <c r="BF383" s="2"/>
      <c r="BH383" s="3"/>
    </row>
    <row r="384" spans="29:60" ht="12.75">
      <c r="AC384" s="129">
        <v>-90.2</v>
      </c>
      <c r="AD384" s="130">
        <v>47.8</v>
      </c>
      <c r="BF384" s="2"/>
      <c r="BH384" s="3"/>
    </row>
    <row r="385" spans="29:60" ht="12.75">
      <c r="AC385" s="129">
        <v>-89.6</v>
      </c>
      <c r="AD385" s="130">
        <v>48</v>
      </c>
      <c r="BF385" s="2"/>
      <c r="BH385" s="3"/>
    </row>
    <row r="386" spans="29:60" ht="12.75">
      <c r="AC386" s="129">
        <v>-90</v>
      </c>
      <c r="AD386" s="130">
        <v>48.1</v>
      </c>
      <c r="BF386" s="2"/>
      <c r="BH386" s="3"/>
    </row>
    <row r="387" spans="29:60" ht="12.75">
      <c r="AC387" s="129">
        <v>-90.5</v>
      </c>
      <c r="AD387" s="130">
        <v>48.1</v>
      </c>
      <c r="BF387" s="2"/>
      <c r="BH387" s="3"/>
    </row>
    <row r="388" spans="29:60" ht="12.75">
      <c r="AC388" s="129">
        <v>-91</v>
      </c>
      <c r="AD388" s="130">
        <v>48.2</v>
      </c>
      <c r="BF388" s="2"/>
      <c r="BH388" s="3"/>
    </row>
    <row r="389" spans="29:60" ht="12.75">
      <c r="AC389" s="129">
        <v>-91.6</v>
      </c>
      <c r="AD389" s="130">
        <v>48</v>
      </c>
      <c r="BF389" s="2"/>
      <c r="BH389" s="3"/>
    </row>
    <row r="390" spans="29:60" ht="12.75">
      <c r="AC390" s="129">
        <v>-92</v>
      </c>
      <c r="AD390" s="130">
        <v>48.2</v>
      </c>
      <c r="BF390" s="2"/>
      <c r="BH390" s="3"/>
    </row>
    <row r="391" spans="29:60" ht="12.75">
      <c r="AC391" s="129">
        <v>-92.3</v>
      </c>
      <c r="AD391" s="130">
        <v>48.3</v>
      </c>
      <c r="BF391" s="2"/>
      <c r="BH391" s="3"/>
    </row>
    <row r="392" spans="29:60" ht="12.75">
      <c r="AC392" s="129">
        <v>-92.5</v>
      </c>
      <c r="AD392" s="130">
        <v>48.3</v>
      </c>
      <c r="BF392" s="2"/>
      <c r="BH392" s="3"/>
    </row>
    <row r="393" spans="29:60" ht="12.75">
      <c r="AC393" s="129">
        <v>-92.5</v>
      </c>
      <c r="AD393" s="130">
        <v>48.4</v>
      </c>
      <c r="BF393" s="2"/>
      <c r="BH393" s="3"/>
    </row>
    <row r="394" spans="29:60" ht="12.75">
      <c r="AC394" s="129">
        <v>-92.7</v>
      </c>
      <c r="AD394" s="130">
        <v>48.5</v>
      </c>
      <c r="BF394" s="2"/>
      <c r="BH394" s="3"/>
    </row>
    <row r="395" spans="29:60" ht="12.75">
      <c r="AC395" s="129">
        <v>-93.3</v>
      </c>
      <c r="AD395" s="130">
        <v>48.7</v>
      </c>
      <c r="BF395" s="2"/>
      <c r="BH395" s="3"/>
    </row>
    <row r="396" spans="29:60" ht="12.75">
      <c r="AC396" s="129">
        <v>-93.8</v>
      </c>
      <c r="AD396" s="130">
        <v>48.6</v>
      </c>
      <c r="BF396" s="2"/>
      <c r="BH396" s="3"/>
    </row>
    <row r="397" spans="29:60" ht="12.75">
      <c r="AC397" s="129">
        <v>-94</v>
      </c>
      <c r="AD397" s="130">
        <v>48.7</v>
      </c>
      <c r="BF397" s="2"/>
      <c r="BH397" s="3"/>
    </row>
    <row r="398" spans="29:60" ht="12.75">
      <c r="AC398" s="129">
        <v>-94.5</v>
      </c>
      <c r="AD398" s="130">
        <v>48.7</v>
      </c>
      <c r="BF398" s="2"/>
      <c r="BH398" s="3"/>
    </row>
    <row r="399" spans="29:60" ht="12.75">
      <c r="AC399" s="129">
        <v>-94.7</v>
      </c>
      <c r="AD399" s="130">
        <v>48.9</v>
      </c>
      <c r="BF399" s="2"/>
      <c r="BH399" s="3"/>
    </row>
    <row r="400" spans="29:60" ht="12.75">
      <c r="AC400" s="129">
        <v>-95</v>
      </c>
      <c r="AD400" s="130">
        <v>49</v>
      </c>
      <c r="BF400" s="2"/>
      <c r="BH400" s="3"/>
    </row>
    <row r="401" spans="29:60" ht="12.75">
      <c r="AC401" s="129">
        <v>-95.3</v>
      </c>
      <c r="AD401" s="130">
        <v>48.9</v>
      </c>
      <c r="BF401" s="2"/>
      <c r="BH401" s="3"/>
    </row>
    <row r="402" spans="29:60" ht="12.75">
      <c r="AC402" s="129">
        <v>-96</v>
      </c>
      <c r="AD402" s="130">
        <v>49</v>
      </c>
      <c r="BF402" s="2"/>
      <c r="BH402" s="3"/>
    </row>
    <row r="403" spans="29:60" ht="12.75">
      <c r="AC403" s="129">
        <v>-96.5</v>
      </c>
      <c r="AD403" s="130">
        <v>49</v>
      </c>
      <c r="BF403" s="2"/>
      <c r="BH403" s="3"/>
    </row>
    <row r="404" spans="29:60" ht="12.75">
      <c r="AC404" s="129">
        <v>-97</v>
      </c>
      <c r="AD404" s="130">
        <v>49</v>
      </c>
      <c r="BF404" s="2"/>
      <c r="BH404" s="3"/>
    </row>
    <row r="405" spans="29:60" ht="12.75">
      <c r="AC405" s="129">
        <v>-97.5</v>
      </c>
      <c r="AD405" s="130">
        <v>49</v>
      </c>
      <c r="BF405" s="2"/>
      <c r="BH405" s="3"/>
    </row>
    <row r="406" spans="29:60" ht="12.75">
      <c r="AC406" s="129">
        <v>-98</v>
      </c>
      <c r="AD406" s="130">
        <v>49</v>
      </c>
      <c r="BF406" s="2"/>
      <c r="BH406" s="3"/>
    </row>
    <row r="407" spans="29:60" ht="12.75">
      <c r="AC407" s="129">
        <v>-98.5</v>
      </c>
      <c r="AD407" s="130">
        <v>49</v>
      </c>
      <c r="BF407" s="2"/>
      <c r="BH407" s="3"/>
    </row>
    <row r="408" spans="29:60" ht="12.75">
      <c r="AC408" s="129">
        <v>-99</v>
      </c>
      <c r="AD408" s="130">
        <v>49</v>
      </c>
      <c r="BF408" s="2"/>
      <c r="BH408" s="3"/>
    </row>
    <row r="409" spans="29:60" ht="12.75">
      <c r="AC409" s="129">
        <v>-99.5</v>
      </c>
      <c r="AD409" s="130">
        <v>49</v>
      </c>
      <c r="BF409" s="2"/>
      <c r="BH409" s="3"/>
    </row>
    <row r="410" spans="29:60" ht="12.75">
      <c r="AC410" s="129">
        <v>-100</v>
      </c>
      <c r="AD410" s="130">
        <v>49</v>
      </c>
      <c r="BF410" s="2"/>
      <c r="BH410" s="3"/>
    </row>
    <row r="411" spans="29:60" ht="12.75">
      <c r="AC411" s="129">
        <v>-100.5</v>
      </c>
      <c r="AD411" s="130">
        <v>49</v>
      </c>
      <c r="BF411" s="2"/>
      <c r="BH411" s="3"/>
    </row>
    <row r="412" spans="29:60" ht="12.75">
      <c r="AC412" s="129">
        <v>-101</v>
      </c>
      <c r="AD412" s="130">
        <v>49</v>
      </c>
      <c r="BF412" s="2"/>
      <c r="BH412" s="3"/>
    </row>
    <row r="413" spans="29:60" ht="12.75">
      <c r="AC413" s="129">
        <v>-101.5</v>
      </c>
      <c r="AD413" s="130">
        <v>49</v>
      </c>
      <c r="BF413" s="2"/>
      <c r="BH413" s="3"/>
    </row>
    <row r="414" spans="29:60" ht="12.75">
      <c r="AC414" s="129">
        <v>-102</v>
      </c>
      <c r="AD414" s="130">
        <v>49</v>
      </c>
      <c r="BF414" s="2"/>
      <c r="BH414" s="3"/>
    </row>
    <row r="415" spans="29:60" ht="12.75">
      <c r="AC415" s="129">
        <v>-102.5</v>
      </c>
      <c r="AD415" s="130">
        <v>49</v>
      </c>
      <c r="BF415" s="2"/>
      <c r="BH415" s="3"/>
    </row>
    <row r="416" spans="29:60" ht="12.75">
      <c r="AC416" s="129">
        <v>-103</v>
      </c>
      <c r="AD416" s="130">
        <v>49</v>
      </c>
      <c r="BF416" s="2"/>
      <c r="BH416" s="3"/>
    </row>
    <row r="417" spans="29:60" ht="12.75">
      <c r="AC417" s="129">
        <v>-103.5</v>
      </c>
      <c r="AD417" s="130">
        <v>49</v>
      </c>
      <c r="BF417" s="2"/>
      <c r="BH417" s="3"/>
    </row>
    <row r="418" spans="29:60" ht="12.75">
      <c r="AC418" s="129">
        <v>-104</v>
      </c>
      <c r="AD418" s="130">
        <v>49</v>
      </c>
      <c r="BF418" s="2"/>
      <c r="BH418" s="3"/>
    </row>
    <row r="419" spans="29:60" ht="12.75">
      <c r="AC419" s="129">
        <v>-104.5</v>
      </c>
      <c r="AD419" s="130">
        <v>49</v>
      </c>
      <c r="BF419" s="2"/>
      <c r="BH419" s="3"/>
    </row>
    <row r="420" spans="29:60" ht="12.75">
      <c r="AC420" s="129">
        <v>-105</v>
      </c>
      <c r="AD420" s="130">
        <v>49</v>
      </c>
      <c r="BF420" s="2"/>
      <c r="BH420" s="3"/>
    </row>
    <row r="421" spans="29:60" ht="12.75">
      <c r="AC421" s="129">
        <v>-105.5</v>
      </c>
      <c r="AD421" s="130">
        <v>49</v>
      </c>
      <c r="BF421" s="2"/>
      <c r="BH421" s="3"/>
    </row>
    <row r="422" spans="29:60" ht="12.75">
      <c r="AC422" s="129">
        <v>-106</v>
      </c>
      <c r="AD422" s="130">
        <v>49</v>
      </c>
      <c r="BF422" s="2"/>
      <c r="BH422" s="3"/>
    </row>
    <row r="423" spans="29:60" ht="12.75">
      <c r="AC423" s="129">
        <v>-106.5</v>
      </c>
      <c r="AD423" s="130">
        <v>49</v>
      </c>
      <c r="BF423" s="2"/>
      <c r="BH423" s="3"/>
    </row>
    <row r="424" spans="29:60" ht="12.75">
      <c r="AC424" s="129">
        <v>-107</v>
      </c>
      <c r="AD424" s="130">
        <v>49</v>
      </c>
      <c r="BF424" s="2"/>
      <c r="BH424" s="3"/>
    </row>
    <row r="425" spans="29:60" ht="12.75">
      <c r="AC425" s="129">
        <v>-107.5</v>
      </c>
      <c r="AD425" s="130">
        <v>49</v>
      </c>
      <c r="BF425" s="2"/>
      <c r="BH425" s="3"/>
    </row>
    <row r="426" spans="29:60" ht="12.75">
      <c r="AC426" s="129">
        <v>-108</v>
      </c>
      <c r="AD426" s="130">
        <v>49</v>
      </c>
      <c r="BF426" s="2"/>
      <c r="BH426" s="3"/>
    </row>
    <row r="427" spans="29:60" ht="12.75">
      <c r="AC427" s="129">
        <v>-108.5</v>
      </c>
      <c r="AD427" s="130">
        <v>49</v>
      </c>
      <c r="BF427" s="2"/>
      <c r="BH427" s="3"/>
    </row>
    <row r="428" spans="29:60" ht="12.75">
      <c r="AC428" s="129">
        <v>-109</v>
      </c>
      <c r="AD428" s="130">
        <v>49</v>
      </c>
      <c r="BF428" s="2"/>
      <c r="BH428" s="3"/>
    </row>
    <row r="429" spans="29:60" ht="12.75">
      <c r="AC429" s="129">
        <v>-109.5</v>
      </c>
      <c r="AD429" s="130">
        <v>49</v>
      </c>
      <c r="BF429" s="2"/>
      <c r="BH429" s="3"/>
    </row>
    <row r="430" spans="29:60" ht="12.75">
      <c r="AC430" s="129">
        <v>-110</v>
      </c>
      <c r="AD430" s="130">
        <v>49</v>
      </c>
      <c r="BF430" s="2"/>
      <c r="BH430" s="3"/>
    </row>
    <row r="431" spans="29:60" ht="12.75">
      <c r="AC431" s="129">
        <v>-110.5</v>
      </c>
      <c r="AD431" s="130">
        <v>49</v>
      </c>
      <c r="BF431" s="2"/>
      <c r="BH431" s="3"/>
    </row>
    <row r="432" spans="29:60" ht="12.75">
      <c r="AC432" s="129">
        <v>-111</v>
      </c>
      <c r="AD432" s="130">
        <v>49</v>
      </c>
      <c r="BF432" s="2"/>
      <c r="BH432" s="3"/>
    </row>
    <row r="433" spans="29:60" ht="12.75">
      <c r="AC433" s="129">
        <v>-111.5</v>
      </c>
      <c r="AD433" s="130">
        <v>49</v>
      </c>
      <c r="BF433" s="2"/>
      <c r="BH433" s="3"/>
    </row>
    <row r="434" spans="29:60" ht="12.75">
      <c r="AC434" s="129">
        <v>-112</v>
      </c>
      <c r="AD434" s="130">
        <v>49</v>
      </c>
      <c r="BF434" s="2"/>
      <c r="BH434" s="3"/>
    </row>
    <row r="435" spans="29:60" ht="12.75">
      <c r="AC435" s="129">
        <v>-112.5</v>
      </c>
      <c r="AD435" s="130">
        <v>49</v>
      </c>
      <c r="BF435" s="2"/>
      <c r="BH435" s="3"/>
    </row>
    <row r="436" spans="29:60" ht="12.75">
      <c r="AC436" s="129">
        <v>-113</v>
      </c>
      <c r="AD436" s="130">
        <v>49</v>
      </c>
      <c r="BF436" s="2"/>
      <c r="BH436" s="3"/>
    </row>
    <row r="437" spans="29:60" ht="12.75">
      <c r="AC437" s="129">
        <v>-113.5</v>
      </c>
      <c r="AD437" s="130">
        <v>49</v>
      </c>
      <c r="BF437" s="2"/>
      <c r="BH437" s="3"/>
    </row>
    <row r="438" spans="29:60" ht="12.75">
      <c r="AC438" s="129">
        <v>-114</v>
      </c>
      <c r="AD438" s="130">
        <v>49</v>
      </c>
      <c r="BF438" s="2"/>
      <c r="BH438" s="3"/>
    </row>
    <row r="439" spans="29:60" ht="12.75">
      <c r="AC439" s="129">
        <v>-114.5</v>
      </c>
      <c r="AD439" s="130">
        <v>49</v>
      </c>
      <c r="BF439" s="2"/>
      <c r="BH439" s="3"/>
    </row>
    <row r="440" spans="29:60" ht="12.75">
      <c r="AC440" s="129">
        <v>-115</v>
      </c>
      <c r="AD440" s="130">
        <v>49</v>
      </c>
      <c r="BF440" s="2"/>
      <c r="BH440" s="3"/>
    </row>
    <row r="441" spans="29:60" ht="12.75">
      <c r="AC441" s="129">
        <v>-115.5</v>
      </c>
      <c r="AD441" s="130">
        <v>49</v>
      </c>
      <c r="BF441" s="2"/>
      <c r="BH441" s="3"/>
    </row>
    <row r="442" spans="29:60" ht="12.75">
      <c r="AC442" s="129">
        <v>-116</v>
      </c>
      <c r="AD442" s="130">
        <v>49</v>
      </c>
      <c r="BF442" s="2"/>
      <c r="BH442" s="3"/>
    </row>
    <row r="443" spans="29:60" ht="12.75">
      <c r="AC443" s="129">
        <v>-116.5</v>
      </c>
      <c r="AD443" s="130">
        <v>49</v>
      </c>
      <c r="BF443" s="2"/>
      <c r="BH443" s="3"/>
    </row>
    <row r="444" spans="29:60" ht="12.75">
      <c r="AC444" s="129">
        <v>-117</v>
      </c>
      <c r="AD444" s="130">
        <v>49</v>
      </c>
      <c r="BF444" s="2"/>
      <c r="BH444" s="3"/>
    </row>
    <row r="445" spans="29:60" ht="12.75">
      <c r="AC445" s="129">
        <v>-117.5</v>
      </c>
      <c r="AD445" s="130">
        <v>49</v>
      </c>
      <c r="BF445" s="2"/>
      <c r="BH445" s="3"/>
    </row>
    <row r="446" spans="29:60" ht="12.75">
      <c r="AC446" s="129">
        <v>-118</v>
      </c>
      <c r="AD446" s="130">
        <v>49</v>
      </c>
      <c r="BF446" s="2"/>
      <c r="BH446" s="3"/>
    </row>
    <row r="447" spans="29:60" ht="12.75">
      <c r="AC447" s="129">
        <v>-118.5</v>
      </c>
      <c r="AD447" s="130">
        <v>49</v>
      </c>
      <c r="BF447" s="2"/>
      <c r="BH447" s="3"/>
    </row>
    <row r="448" spans="29:60" ht="12.75">
      <c r="AC448" s="129">
        <v>-119</v>
      </c>
      <c r="AD448" s="130">
        <v>49</v>
      </c>
      <c r="BF448" s="2"/>
      <c r="BH448" s="3"/>
    </row>
    <row r="449" spans="29:60" ht="12.75">
      <c r="AC449" s="129">
        <v>-119.5</v>
      </c>
      <c r="AD449" s="130">
        <v>49</v>
      </c>
      <c r="BF449" s="2"/>
      <c r="BH449" s="3"/>
    </row>
    <row r="450" spans="29:60" ht="12.75">
      <c r="AC450" s="129">
        <v>-120</v>
      </c>
      <c r="AD450" s="130">
        <v>49</v>
      </c>
      <c r="BF450" s="2"/>
      <c r="BH450" s="3"/>
    </row>
    <row r="451" spans="29:60" ht="12.75">
      <c r="AC451" s="129">
        <v>-120.5</v>
      </c>
      <c r="AD451" s="130">
        <v>49</v>
      </c>
      <c r="BF451" s="2"/>
      <c r="BH451" s="3"/>
    </row>
    <row r="452" spans="29:60" ht="12.75">
      <c r="AC452" s="129">
        <v>-121</v>
      </c>
      <c r="AD452" s="130">
        <v>49</v>
      </c>
      <c r="BF452" s="2"/>
      <c r="BH452" s="3"/>
    </row>
    <row r="453" spans="29:60" ht="12.75">
      <c r="AC453" s="129">
        <v>-121.5</v>
      </c>
      <c r="AD453" s="130">
        <v>49</v>
      </c>
      <c r="BF453" s="2"/>
      <c r="BH453" s="3"/>
    </row>
    <row r="454" spans="29:60" ht="12.75">
      <c r="AC454" s="129">
        <v>-122</v>
      </c>
      <c r="AD454" s="130">
        <v>49</v>
      </c>
      <c r="BF454" s="2"/>
      <c r="BH454" s="3"/>
    </row>
    <row r="455" spans="29:60" ht="12.75">
      <c r="AC455" s="129">
        <v>-122.7</v>
      </c>
      <c r="AD455" s="130">
        <v>49</v>
      </c>
      <c r="BF455" s="2"/>
      <c r="BH455" s="3"/>
    </row>
    <row r="456" spans="29:60" ht="12.75">
      <c r="AC456" s="129">
        <v>-122.2</v>
      </c>
      <c r="AD456" s="130">
        <v>48</v>
      </c>
      <c r="BF456" s="2"/>
      <c r="BH456" s="3"/>
    </row>
    <row r="457" spans="29:60" ht="12.75">
      <c r="AC457" s="129">
        <v>-122.3</v>
      </c>
      <c r="AD457" s="130">
        <v>47.6</v>
      </c>
      <c r="BF457" s="2"/>
      <c r="BH457" s="3"/>
    </row>
    <row r="458" spans="29:60" ht="12.75">
      <c r="AC458" s="129">
        <v>-122.3</v>
      </c>
      <c r="AD458" s="130">
        <v>47.4</v>
      </c>
      <c r="BF458" s="2"/>
      <c r="BH458" s="3"/>
    </row>
    <row r="459" spans="29:60" ht="12.75">
      <c r="AC459" s="129">
        <v>-122.9</v>
      </c>
      <c r="AD459" s="130">
        <v>47</v>
      </c>
      <c r="BF459" s="2"/>
      <c r="BH459" s="3"/>
    </row>
    <row r="460" spans="29:60" ht="12.75">
      <c r="AC460" s="129">
        <v>-123</v>
      </c>
      <c r="AD460" s="130">
        <v>47.2</v>
      </c>
      <c r="BF460" s="2"/>
      <c r="BH460" s="3"/>
    </row>
    <row r="461" spans="29:60" ht="12.75">
      <c r="AC461" s="129">
        <v>-122.8</v>
      </c>
      <c r="AD461" s="130">
        <v>47.4</v>
      </c>
      <c r="BF461" s="2"/>
      <c r="BH461" s="3"/>
    </row>
    <row r="462" spans="29:60" ht="12.75">
      <c r="AC462" s="129">
        <v>-122.7</v>
      </c>
      <c r="AD462" s="130">
        <v>47.2</v>
      </c>
      <c r="BF462" s="2"/>
      <c r="BH462" s="3"/>
    </row>
    <row r="463" spans="29:60" ht="12.75">
      <c r="AC463" s="129">
        <v>-122.6</v>
      </c>
      <c r="AD463" s="130">
        <v>47.3</v>
      </c>
      <c r="BF463" s="2"/>
      <c r="BH463" s="3"/>
    </row>
    <row r="464" spans="29:60" ht="12.75">
      <c r="AC464" s="129">
        <v>-122.5</v>
      </c>
      <c r="AD464" s="130">
        <v>47.6</v>
      </c>
      <c r="BF464" s="2"/>
      <c r="BH464" s="3"/>
    </row>
    <row r="465" spans="29:60" ht="12.75">
      <c r="AC465" s="129">
        <v>-122.5</v>
      </c>
      <c r="AD465" s="130">
        <v>47.9</v>
      </c>
      <c r="BF465" s="2"/>
      <c r="BH465" s="3"/>
    </row>
    <row r="466" spans="29:60" ht="12.75">
      <c r="AC466" s="129">
        <v>-122.7</v>
      </c>
      <c r="AD466" s="130">
        <v>48</v>
      </c>
      <c r="BF466" s="2"/>
      <c r="BH466" s="3"/>
    </row>
    <row r="467" spans="29:60" ht="12.75">
      <c r="AC467" s="129">
        <v>-124</v>
      </c>
      <c r="AD467" s="130">
        <v>48.2</v>
      </c>
      <c r="BF467" s="2"/>
      <c r="BH467" s="3"/>
    </row>
    <row r="468" spans="29:60" ht="12.75">
      <c r="AC468" s="129">
        <v>-124.7</v>
      </c>
      <c r="AD468" s="130">
        <v>48.4</v>
      </c>
      <c r="BF468" s="2"/>
      <c r="BH468" s="3"/>
    </row>
    <row r="469" spans="29:60" ht="12.75">
      <c r="AC469" s="129">
        <v>-124.7</v>
      </c>
      <c r="AD469" s="130">
        <v>48</v>
      </c>
      <c r="BF469" s="2"/>
      <c r="BH469" s="3"/>
    </row>
    <row r="470" spans="29:60" ht="12.75">
      <c r="AC470" s="129">
        <v>-124</v>
      </c>
      <c r="AD470" s="130">
        <v>46.7</v>
      </c>
      <c r="BF470" s="2"/>
      <c r="BH470" s="3"/>
    </row>
    <row r="471" spans="29:60" ht="12.75">
      <c r="AC471" s="129">
        <v>-123.9</v>
      </c>
      <c r="AD471" s="130">
        <v>46</v>
      </c>
      <c r="BF471" s="2"/>
      <c r="BH471" s="3"/>
    </row>
    <row r="472" spans="29:60" ht="12.75">
      <c r="AC472" s="129">
        <v>-124.1</v>
      </c>
      <c r="AD472" s="130">
        <v>44</v>
      </c>
      <c r="BF472" s="2"/>
      <c r="BH472" s="3"/>
    </row>
    <row r="473" spans="29:60" ht="12.75">
      <c r="AC473" s="129">
        <v>-124.6</v>
      </c>
      <c r="AD473" s="130">
        <v>42.8</v>
      </c>
      <c r="BF473" s="2"/>
      <c r="BH473" s="3"/>
    </row>
    <row r="474" spans="29:60" ht="12.75">
      <c r="AC474" s="129">
        <v>-124.3</v>
      </c>
      <c r="AD474" s="130">
        <v>42</v>
      </c>
      <c r="BF474" s="2"/>
      <c r="BH474" s="3"/>
    </row>
    <row r="475" spans="29:60" ht="12.75">
      <c r="AC475" s="129">
        <v>-124.1</v>
      </c>
      <c r="AD475" s="130">
        <v>41.5</v>
      </c>
      <c r="BF475" s="2"/>
      <c r="BH475" s="3"/>
    </row>
    <row r="476" spans="29:60" ht="12.75">
      <c r="AC476" s="129">
        <v>-124.4</v>
      </c>
      <c r="AD476" s="130">
        <v>40.4</v>
      </c>
      <c r="BF476" s="2"/>
      <c r="BH476" s="3"/>
    </row>
    <row r="477" spans="29:60" ht="12.75">
      <c r="AC477" s="129">
        <v>-124</v>
      </c>
      <c r="AD477" s="130">
        <v>40</v>
      </c>
      <c r="BF477" s="2"/>
      <c r="BH477" s="3"/>
    </row>
    <row r="478" spans="29:60" ht="12.75">
      <c r="AC478" s="129">
        <v>-123.7</v>
      </c>
      <c r="AD478" s="130">
        <v>39</v>
      </c>
      <c r="BF478" s="2"/>
      <c r="BH478" s="3"/>
    </row>
    <row r="479" spans="29:60" ht="12.75">
      <c r="AC479" s="129">
        <v>-122.8</v>
      </c>
      <c r="AD479" s="130">
        <v>38</v>
      </c>
      <c r="BF479" s="2"/>
      <c r="BH479" s="3"/>
    </row>
    <row r="480" spans="29:60" ht="12.75">
      <c r="AC480" s="129">
        <v>-122.5</v>
      </c>
      <c r="AD480" s="130">
        <v>37.8</v>
      </c>
      <c r="BF480" s="2"/>
      <c r="BH480" s="3"/>
    </row>
    <row r="481" spans="29:60" ht="12.75">
      <c r="AC481" s="129">
        <v>-122.4</v>
      </c>
      <c r="AD481" s="130">
        <v>38</v>
      </c>
      <c r="BF481" s="2"/>
      <c r="BH481" s="3"/>
    </row>
    <row r="482" spans="29:60" ht="12.75">
      <c r="AC482" s="129">
        <v>-122.5</v>
      </c>
      <c r="AD482" s="130">
        <v>38.2</v>
      </c>
      <c r="BF482" s="2"/>
      <c r="BH482" s="3"/>
    </row>
    <row r="483" spans="29:60" ht="12.75">
      <c r="AC483" s="129">
        <v>-122</v>
      </c>
      <c r="AD483" s="130">
        <v>38.1</v>
      </c>
      <c r="BF483" s="2"/>
      <c r="BH483" s="3"/>
    </row>
    <row r="484" spans="29:60" ht="12.75">
      <c r="AC484" s="129">
        <v>-122.4</v>
      </c>
      <c r="AD484" s="130">
        <v>38</v>
      </c>
      <c r="BF484" s="2"/>
      <c r="BH484" s="3"/>
    </row>
    <row r="485" spans="29:60" ht="12.75">
      <c r="AC485" s="129">
        <v>-121.9</v>
      </c>
      <c r="AD485" s="130">
        <v>37.5</v>
      </c>
      <c r="BF485" s="2"/>
      <c r="BH485" s="3"/>
    </row>
    <row r="486" spans="29:60" ht="12.75">
      <c r="AC486" s="129">
        <v>-122.4</v>
      </c>
      <c r="AD486" s="130">
        <v>37.8</v>
      </c>
      <c r="BF486" s="2"/>
      <c r="BH486" s="3"/>
    </row>
    <row r="487" spans="29:60" ht="12.75">
      <c r="AC487" s="129">
        <v>-122.5</v>
      </c>
      <c r="AD487" s="130">
        <v>37.5</v>
      </c>
      <c r="BF487" s="2"/>
      <c r="BH487" s="3"/>
    </row>
    <row r="488" spans="29:60" ht="12.75">
      <c r="AC488" s="129">
        <v>-122.4</v>
      </c>
      <c r="AD488" s="130">
        <v>37.2</v>
      </c>
      <c r="BF488" s="2"/>
      <c r="BH488" s="3"/>
    </row>
    <row r="489" spans="29:60" ht="12.75">
      <c r="AC489" s="129">
        <v>-122</v>
      </c>
      <c r="AD489" s="130">
        <v>37</v>
      </c>
      <c r="BF489" s="2"/>
      <c r="BH489" s="3"/>
    </row>
    <row r="490" spans="29:60" ht="12.75">
      <c r="AC490" s="129">
        <v>-121.8</v>
      </c>
      <c r="AD490" s="130">
        <v>36.8</v>
      </c>
      <c r="BF490" s="2"/>
      <c r="BH490" s="3"/>
    </row>
    <row r="491" spans="29:60" ht="12.75">
      <c r="AC491" s="129">
        <v>-121.9</v>
      </c>
      <c r="AD491" s="130">
        <v>36.6</v>
      </c>
      <c r="BF491" s="2"/>
      <c r="BH491" s="3"/>
    </row>
    <row r="492" spans="29:60" ht="12.75">
      <c r="AC492" s="129">
        <v>-121.9</v>
      </c>
      <c r="AD492" s="130">
        <v>36.3</v>
      </c>
      <c r="BF492" s="2"/>
      <c r="BH492" s="3"/>
    </row>
    <row r="493" spans="29:60" ht="12.75">
      <c r="AC493" s="129">
        <v>-121.5</v>
      </c>
      <c r="AD493" s="130">
        <v>36</v>
      </c>
      <c r="BF493" s="2"/>
      <c r="BH493" s="3"/>
    </row>
    <row r="494" spans="29:60" ht="12.75">
      <c r="AC494" s="129">
        <v>-120.6</v>
      </c>
      <c r="AD494" s="130">
        <v>35</v>
      </c>
      <c r="BF494" s="2"/>
      <c r="BH494" s="3"/>
    </row>
    <row r="495" spans="29:60" ht="12.75">
      <c r="AC495" s="129">
        <v>-120.6</v>
      </c>
      <c r="AD495" s="130">
        <v>34.6</v>
      </c>
      <c r="BF495" s="2"/>
      <c r="BH495" s="3"/>
    </row>
    <row r="496" spans="29:60" ht="12.75">
      <c r="AC496" s="129">
        <v>-120.4</v>
      </c>
      <c r="AD496" s="130">
        <v>34.4</v>
      </c>
      <c r="BF496" s="2"/>
      <c r="BH496" s="3"/>
    </row>
    <row r="497" spans="29:60" ht="12.75">
      <c r="AC497" s="129">
        <v>-120</v>
      </c>
      <c r="AD497" s="130">
        <v>34.4</v>
      </c>
      <c r="BF497" s="2"/>
      <c r="BH497" s="3"/>
    </row>
    <row r="498" spans="29:60" ht="12.75">
      <c r="AC498" s="129">
        <v>-119.3</v>
      </c>
      <c r="AD498" s="130">
        <v>34.3</v>
      </c>
      <c r="BF498" s="2"/>
      <c r="BH498" s="3"/>
    </row>
    <row r="499" spans="29:60" ht="12.75">
      <c r="AC499" s="129">
        <v>-119</v>
      </c>
      <c r="AD499" s="130">
        <v>34</v>
      </c>
      <c r="BF499" s="2"/>
      <c r="BH499" s="3"/>
    </row>
    <row r="500" spans="29:60" ht="12.75">
      <c r="AC500" s="129">
        <v>-118.5</v>
      </c>
      <c r="AD500" s="130">
        <v>34</v>
      </c>
      <c r="BF500" s="2"/>
      <c r="BH500" s="3"/>
    </row>
    <row r="501" spans="29:60" ht="12.75">
      <c r="AC501" s="129">
        <v>-118.4</v>
      </c>
      <c r="AD501" s="130">
        <v>33.7</v>
      </c>
      <c r="BF501" s="2"/>
      <c r="BH501" s="3"/>
    </row>
    <row r="502" spans="29:60" ht="12.75">
      <c r="AC502" s="129">
        <v>-118</v>
      </c>
      <c r="AD502" s="130">
        <v>33.6</v>
      </c>
      <c r="BF502" s="2"/>
      <c r="BH502" s="3"/>
    </row>
    <row r="503" spans="29:60" ht="12.75">
      <c r="AC503" s="129">
        <v>-117.5</v>
      </c>
      <c r="AD503" s="130">
        <v>33.3</v>
      </c>
      <c r="BF503" s="2"/>
      <c r="BH503" s="3"/>
    </row>
    <row r="504" spans="29:60" ht="12.75">
      <c r="AC504" s="129">
        <v>-117.4</v>
      </c>
      <c r="AD504" s="130">
        <v>32.8</v>
      </c>
      <c r="BF504" s="2"/>
      <c r="BH504" s="3"/>
    </row>
    <row r="505" spans="29:60" ht="12.75">
      <c r="AC505" s="129">
        <v>-117.1</v>
      </c>
      <c r="AD505" s="130">
        <v>32.5</v>
      </c>
      <c r="BF505" s="2"/>
      <c r="BH505" s="3"/>
    </row>
    <row r="506" spans="29:60" ht="12.75">
      <c r="AC506" s="129">
        <v>-116.5</v>
      </c>
      <c r="AD506" s="130">
        <v>32.5</v>
      </c>
      <c r="BF506" s="2"/>
      <c r="BH506" s="3"/>
    </row>
    <row r="507" spans="29:60" ht="12.75">
      <c r="AC507" s="129">
        <v>-116</v>
      </c>
      <c r="AD507" s="130">
        <v>32.6</v>
      </c>
      <c r="BF507" s="2"/>
      <c r="BH507" s="3"/>
    </row>
    <row r="508" spans="29:60" ht="12.75">
      <c r="AC508" s="129">
        <v>-114.7</v>
      </c>
      <c r="AD508" s="130">
        <v>32.7</v>
      </c>
      <c r="BF508" s="2"/>
      <c r="BH508" s="3"/>
    </row>
    <row r="509" spans="29:60" ht="12.75">
      <c r="AC509" s="129">
        <v>-114.8</v>
      </c>
      <c r="AD509" s="130">
        <v>32.5</v>
      </c>
      <c r="BF509" s="2"/>
      <c r="BH509" s="3"/>
    </row>
    <row r="510" spans="29:60" ht="12.75">
      <c r="AC510" s="129">
        <v>-114</v>
      </c>
      <c r="AD510" s="130">
        <v>32.3</v>
      </c>
      <c r="BF510" s="2"/>
      <c r="BH510" s="3"/>
    </row>
    <row r="511" spans="29:60" ht="12.75">
      <c r="AC511" s="129">
        <v>-113.2</v>
      </c>
      <c r="AD511" s="130">
        <v>32</v>
      </c>
      <c r="BF511" s="2"/>
      <c r="BH511" s="3"/>
    </row>
    <row r="512" spans="29:60" ht="12.75">
      <c r="AC512" s="129">
        <v>-112</v>
      </c>
      <c r="AD512" s="130">
        <v>31.6</v>
      </c>
      <c r="BF512" s="2"/>
      <c r="BH512" s="3"/>
    </row>
    <row r="513" spans="29:60" ht="12.75">
      <c r="AC513" s="129">
        <v>-111.1</v>
      </c>
      <c r="AD513" s="130">
        <v>31.3</v>
      </c>
      <c r="BF513" s="2"/>
      <c r="BH513" s="3"/>
    </row>
    <row r="514" spans="29:60" ht="12.75">
      <c r="AC514" s="129">
        <v>-108.2</v>
      </c>
      <c r="AD514" s="130">
        <v>31.3</v>
      </c>
      <c r="BF514" s="2"/>
      <c r="BH514" s="3"/>
    </row>
    <row r="515" spans="29:60" ht="12.75">
      <c r="AC515" s="129">
        <v>-108.2</v>
      </c>
      <c r="AD515" s="130">
        <v>31.8</v>
      </c>
      <c r="BF515" s="2"/>
      <c r="BH515" s="3"/>
    </row>
    <row r="516" spans="29:60" ht="12.75">
      <c r="AC516" s="129">
        <v>-106.5</v>
      </c>
      <c r="AD516" s="130">
        <v>31.8</v>
      </c>
      <c r="BF516" s="2"/>
      <c r="BH516" s="3"/>
    </row>
    <row r="517" spans="29:60" ht="12.75">
      <c r="AC517" s="129">
        <v>-106</v>
      </c>
      <c r="AD517" s="130">
        <v>31.3</v>
      </c>
      <c r="BF517" s="2"/>
      <c r="BH517" s="3"/>
    </row>
    <row r="518" spans="29:60" ht="12.75">
      <c r="AC518" s="129">
        <v>-105.2</v>
      </c>
      <c r="AD518" s="130">
        <v>30.8</v>
      </c>
      <c r="BF518" s="2"/>
      <c r="BH518" s="3"/>
    </row>
    <row r="519" spans="29:60" ht="12.75">
      <c r="AC519" s="129">
        <v>-104.9</v>
      </c>
      <c r="AD519" s="130">
        <v>30.5</v>
      </c>
      <c r="BF519" s="2"/>
      <c r="BH519" s="3"/>
    </row>
    <row r="520" spans="29:60" ht="12.75">
      <c r="AC520" s="129">
        <v>-104.7</v>
      </c>
      <c r="AD520" s="130">
        <v>30</v>
      </c>
      <c r="BF520" s="2"/>
      <c r="BH520" s="3"/>
    </row>
    <row r="521" spans="29:60" ht="12.75">
      <c r="AC521" s="129">
        <v>-104.6</v>
      </c>
      <c r="AD521" s="130">
        <v>29.6</v>
      </c>
      <c r="BF521" s="2"/>
      <c r="BH521" s="3"/>
    </row>
    <row r="522" spans="29:60" ht="12.75">
      <c r="AC522" s="129">
        <v>-104</v>
      </c>
      <c r="AD522" s="130">
        <v>29.3</v>
      </c>
      <c r="BF522" s="2"/>
      <c r="BH522" s="3"/>
    </row>
    <row r="523" spans="29:60" ht="12.75">
      <c r="AC523" s="129">
        <v>-103.2</v>
      </c>
      <c r="AD523" s="130">
        <v>28.9</v>
      </c>
      <c r="BF523" s="2"/>
      <c r="BH523" s="3"/>
    </row>
    <row r="524" spans="29:60" ht="12.75">
      <c r="AC524" s="129">
        <v>-102.5</v>
      </c>
      <c r="AD524" s="130">
        <v>29.9</v>
      </c>
      <c r="BF524" s="2"/>
      <c r="BH524" s="3"/>
    </row>
    <row r="525" spans="29:60" ht="12.75">
      <c r="AC525" s="129">
        <v>-102.2</v>
      </c>
      <c r="AD525" s="130">
        <v>29.8</v>
      </c>
      <c r="BF525" s="2"/>
      <c r="BH525" s="3"/>
    </row>
    <row r="526" spans="29:60" ht="12.75">
      <c r="AC526" s="129">
        <v>-102</v>
      </c>
      <c r="AD526" s="130">
        <v>29.8</v>
      </c>
      <c r="BF526" s="2"/>
      <c r="BH526" s="3"/>
    </row>
    <row r="527" spans="29:60" ht="12.75">
      <c r="AC527" s="129">
        <v>-101.8</v>
      </c>
      <c r="AD527" s="130">
        <v>29.7</v>
      </c>
      <c r="BF527" s="2"/>
      <c r="BH527" s="3"/>
    </row>
    <row r="528" spans="29:60" ht="12.75">
      <c r="AC528" s="129">
        <v>-101.5</v>
      </c>
      <c r="AD528" s="130">
        <v>29.7</v>
      </c>
      <c r="BF528" s="2"/>
      <c r="BH528" s="3"/>
    </row>
    <row r="529" spans="29:60" ht="12.75">
      <c r="AC529" s="129">
        <v>-101</v>
      </c>
      <c r="AD529" s="130">
        <v>29.4</v>
      </c>
      <c r="BF529" s="2"/>
      <c r="BH529" s="3"/>
    </row>
    <row r="530" spans="29:60" ht="12.75">
      <c r="AC530" s="129">
        <v>-100.7</v>
      </c>
      <c r="AD530" s="130">
        <v>29.2</v>
      </c>
      <c r="BF530" s="2"/>
      <c r="BH530" s="3"/>
    </row>
    <row r="531" spans="29:60" ht="12.75">
      <c r="AC531" s="129">
        <v>-100.3</v>
      </c>
      <c r="AD531" s="130">
        <v>28.3</v>
      </c>
      <c r="BF531" s="2"/>
      <c r="BH531" s="3"/>
    </row>
    <row r="532" spans="29:60" ht="12.75">
      <c r="AC532" s="129">
        <v>-100</v>
      </c>
      <c r="AD532" s="130">
        <v>28.1</v>
      </c>
      <c r="BF532" s="2"/>
      <c r="BH532" s="3"/>
    </row>
    <row r="533" spans="29:60" ht="12.75">
      <c r="AC533" s="129">
        <v>-99.7</v>
      </c>
      <c r="AD533" s="130">
        <v>27.7</v>
      </c>
      <c r="BF533" s="2"/>
      <c r="BH533" s="3"/>
    </row>
    <row r="534" spans="29:60" ht="12.75">
      <c r="AC534" s="129">
        <v>-99.5</v>
      </c>
      <c r="AD534" s="130">
        <v>27.6</v>
      </c>
      <c r="BF534" s="2"/>
      <c r="BH534" s="3"/>
    </row>
    <row r="535" spans="29:60" ht="12.75">
      <c r="AC535" s="129">
        <v>-99.5</v>
      </c>
      <c r="AD535" s="130">
        <v>27.4</v>
      </c>
      <c r="BF535" s="2"/>
      <c r="BH535" s="3"/>
    </row>
    <row r="536" spans="29:60" ht="12.75">
      <c r="AC536" s="129">
        <v>-99.4</v>
      </c>
      <c r="AD536" s="130">
        <v>27</v>
      </c>
      <c r="BF536" s="2"/>
      <c r="BH536" s="3"/>
    </row>
    <row r="537" spans="29:60" ht="12.75">
      <c r="AC537" s="129">
        <v>-99.1</v>
      </c>
      <c r="AD537" s="130">
        <v>26.6</v>
      </c>
      <c r="BF537" s="2"/>
      <c r="BH537" s="3"/>
    </row>
    <row r="538" spans="29:60" ht="12.75">
      <c r="AC538" s="129">
        <v>-99</v>
      </c>
      <c r="AD538" s="130">
        <v>26.4</v>
      </c>
      <c r="BF538" s="2"/>
      <c r="BH538" s="3"/>
    </row>
    <row r="539" spans="29:60" ht="12.75">
      <c r="AC539" s="129">
        <v>-98.8</v>
      </c>
      <c r="AD539" s="130">
        <v>26.4</v>
      </c>
      <c r="BF539" s="2"/>
      <c r="BH539" s="3"/>
    </row>
    <row r="540" spans="29:60" ht="12.75">
      <c r="AC540" s="129">
        <v>-98.1</v>
      </c>
      <c r="AD540" s="130">
        <v>26.1</v>
      </c>
      <c r="BF540" s="2"/>
      <c r="BH540" s="3"/>
    </row>
    <row r="541" spans="29:60" ht="12.75">
      <c r="AC541" s="129">
        <v>-97.8</v>
      </c>
      <c r="AD541" s="130">
        <v>26.1</v>
      </c>
      <c r="BF541" s="2"/>
      <c r="BH541" s="3"/>
    </row>
    <row r="542" spans="29:60" ht="13.5" thickBot="1">
      <c r="AC542" s="131">
        <v>-97.3</v>
      </c>
      <c r="AD542" s="132">
        <v>25.9</v>
      </c>
      <c r="BF542" s="2"/>
      <c r="BH542" s="3"/>
    </row>
    <row r="543" spans="58:59" ht="13.5" thickTop="1">
      <c r="BF543" s="2"/>
      <c r="BG543" s="3"/>
    </row>
  </sheetData>
  <printOptions gridLines="1"/>
  <pageMargins left="0.75" right="0.75" top="1" bottom="1" header="0.5" footer="0.5"/>
  <pageSetup fitToHeight="1" fitToWidth="1" horizontalDpi="300" verticalDpi="300" orientation="portrait" scale="85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Claudio Barbieri da Cunha</cp:lastModifiedBy>
  <dcterms:created xsi:type="dcterms:W3CDTF">1997-03-29T14:18:31Z</dcterms:created>
  <dcterms:modified xsi:type="dcterms:W3CDTF">2001-10-30T16:25:48Z</dcterms:modified>
  <cp:category/>
  <cp:version/>
  <cp:contentType/>
  <cp:contentStatus/>
</cp:coreProperties>
</file>