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utopeç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<sst xmlns="http://schemas.openxmlformats.org/spreadsheetml/2006/main" count="38" uniqueCount="36">
  <si>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ANÁLISE DE ALTERNATIVAS MODAIS SOB O ENFOQUE DE CUSTO TOTAL</t>
  </si>
  <si>
    <t>Dados do problema</t>
  </si>
  <si>
    <t xml:space="preserve">Demanda anual do produto </t>
  </si>
  <si>
    <t>D</t>
  </si>
  <si>
    <t>C</t>
  </si>
  <si>
    <t>Custo de manutenção estoque</t>
  </si>
  <si>
    <t>E</t>
  </si>
  <si>
    <t>do valor do produto por ano</t>
  </si>
  <si>
    <t>Valor unitário do produto - FOB</t>
  </si>
  <si>
    <t>Frete unitário ($/unid)</t>
  </si>
  <si>
    <t>Transit Time (dias)</t>
  </si>
  <si>
    <t>Transporte</t>
  </si>
  <si>
    <t>t</t>
  </si>
  <si>
    <t>Cálculos</t>
  </si>
  <si>
    <t>Estoque na origem</t>
  </si>
  <si>
    <t>Estoque no destino</t>
  </si>
  <si>
    <t>Estoque em trânsito</t>
  </si>
  <si>
    <t>f</t>
  </si>
  <si>
    <t>rodo</t>
  </si>
  <si>
    <t>peso da caixa</t>
  </si>
  <si>
    <t>Dif</t>
  </si>
  <si>
    <t>Intervalo entre embarques (dias)</t>
  </si>
  <si>
    <t>I = (Q/D)</t>
  </si>
  <si>
    <t>Dias por ano</t>
  </si>
  <si>
    <t>Cálculo do custo total</t>
  </si>
  <si>
    <t>CUSTO TOTAL ANUAL</t>
  </si>
  <si>
    <t xml:space="preserve">Custo do estoque na origem </t>
  </si>
  <si>
    <t>contêineres/ano</t>
  </si>
  <si>
    <t>$/contêiner</t>
  </si>
  <si>
    <t>maritimo</t>
  </si>
  <si>
    <t>Valor unitário do produto no destino ($/cont)</t>
  </si>
  <si>
    <t>Custo do estoque no destino ($/contêiner/dia)</t>
  </si>
  <si>
    <t>não</t>
  </si>
  <si>
    <t>$ por contêiner por dia</t>
  </si>
  <si>
    <t>Problema do transporte de autopeças entre Argentina e Brasil</t>
  </si>
  <si>
    <t>CUSTO TOTAL UNITÁRIO ($/conteiner)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</si>
</sst>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"/>
    <numFmt numFmtId="184" formatCode="_(* #,##0.0_);_(* \(#,##0.0\);_(* &quot;-&quot;?_);_(@_)"/>
    <numFmt numFmtId="185" formatCode="0.0%"/>
    <numFmt numFmtId="186" formatCode="#,##0.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"/>
    <numFmt numFmtId="193" formatCode="_(* #,##0.000_);_(* \(#,##0.0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16" borderId="10" xfId="0" applyFill="1" applyBorder="1" applyAlignment="1">
      <alignment/>
    </xf>
    <xf numFmtId="3" fontId="0" fillId="16" borderId="11" xfId="45" applyNumberFormat="1" applyFill="1" applyBorder="1" applyAlignment="1">
      <alignment/>
    </xf>
    <xf numFmtId="182" fontId="0" fillId="16" borderId="12" xfId="61" applyNumberFormat="1" applyFont="1" applyFill="1" applyBorder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16" borderId="10" xfId="50" applyFill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83" fontId="0" fillId="0" borderId="0" xfId="0" applyNumberFormat="1" applyAlignment="1">
      <alignment/>
    </xf>
    <xf numFmtId="171" fontId="0" fillId="0" borderId="13" xfId="61" applyNumberFormat="1" applyBorder="1" applyAlignment="1">
      <alignment/>
    </xf>
    <xf numFmtId="171" fontId="0" fillId="0" borderId="14" xfId="61" applyNumberFormat="1" applyBorder="1" applyAlignment="1">
      <alignment/>
    </xf>
    <xf numFmtId="171" fontId="0" fillId="0" borderId="15" xfId="61" applyNumberFormat="1" applyBorder="1" applyAlignment="1">
      <alignment/>
    </xf>
    <xf numFmtId="171" fontId="0" fillId="0" borderId="16" xfId="61" applyNumberFormat="1" applyBorder="1" applyAlignment="1">
      <alignment/>
    </xf>
    <xf numFmtId="171" fontId="0" fillId="0" borderId="17" xfId="0" applyNumberFormat="1" applyBorder="1" applyAlignment="1">
      <alignment/>
    </xf>
    <xf numFmtId="171" fontId="0" fillId="0" borderId="18" xfId="0" applyNumberFormat="1" applyBorder="1" applyAlignment="1">
      <alignment/>
    </xf>
    <xf numFmtId="171" fontId="0" fillId="0" borderId="19" xfId="0" applyNumberFormat="1" applyBorder="1" applyAlignment="1">
      <alignment/>
    </xf>
    <xf numFmtId="171" fontId="0" fillId="0" borderId="20" xfId="0" applyNumberFormat="1" applyBorder="1" applyAlignment="1">
      <alignment/>
    </xf>
    <xf numFmtId="1" fontId="0" fillId="0" borderId="0" xfId="0" applyNumberFormat="1" applyAlignment="1">
      <alignment/>
    </xf>
    <xf numFmtId="182" fontId="0" fillId="16" borderId="21" xfId="61" applyNumberFormat="1" applyFont="1" applyFill="1" applyBorder="1" applyAlignment="1">
      <alignment/>
    </xf>
    <xf numFmtId="182" fontId="0" fillId="16" borderId="22" xfId="61" applyNumberFormat="1" applyFont="1" applyFill="1" applyBorder="1" applyAlignment="1">
      <alignment/>
    </xf>
    <xf numFmtId="182" fontId="0" fillId="0" borderId="0" xfId="61" applyNumberFormat="1" applyFont="1" applyFill="1" applyBorder="1" applyAlignment="1">
      <alignment/>
    </xf>
    <xf numFmtId="171" fontId="0" fillId="0" borderId="0" xfId="61" applyNumberFormat="1" applyFont="1" applyAlignment="1">
      <alignment/>
    </xf>
    <xf numFmtId="185" fontId="0" fillId="0" borderId="0" xfId="50" applyNumberFormat="1" applyFont="1" applyAlignment="1">
      <alignment/>
    </xf>
    <xf numFmtId="9" fontId="0" fillId="0" borderId="0" xfId="50" applyFont="1" applyAlignment="1">
      <alignment/>
    </xf>
    <xf numFmtId="182" fontId="0" fillId="16" borderId="23" xfId="61" applyNumberFormat="1" applyFont="1" applyFill="1" applyBorder="1" applyAlignment="1">
      <alignment/>
    </xf>
    <xf numFmtId="182" fontId="0" fillId="16" borderId="24" xfId="61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4" max="4" width="11.7109375" style="0" customWidth="1"/>
    <col min="5" max="5" width="11.28125" style="0" customWidth="1"/>
    <col min="6" max="6" width="13.421875" style="0" customWidth="1"/>
  </cols>
  <sheetData>
    <row r="1" ht="12.75">
      <c r="A1" s="1" t="s">
        <v>0</v>
      </c>
    </row>
    <row r="3" ht="12.75">
      <c r="A3" s="11" t="s">
        <v>34</v>
      </c>
    </row>
    <row r="6" ht="12.75">
      <c r="A6" s="1" t="s">
        <v>1</v>
      </c>
    </row>
    <row r="8" spans="1:6" ht="12.75">
      <c r="A8" t="s">
        <v>2</v>
      </c>
      <c r="D8" s="4" t="s">
        <v>3</v>
      </c>
      <c r="E8" s="7">
        <f>50*52</f>
        <v>2600</v>
      </c>
      <c r="F8" t="s">
        <v>27</v>
      </c>
    </row>
    <row r="9" spans="1:6" ht="12.75">
      <c r="A9" t="s">
        <v>8</v>
      </c>
      <c r="D9" s="4" t="s">
        <v>4</v>
      </c>
      <c r="E9" s="6">
        <v>15000</v>
      </c>
      <c r="F9" t="s">
        <v>28</v>
      </c>
    </row>
    <row r="10" spans="1:6" ht="12.75">
      <c r="A10" t="s">
        <v>5</v>
      </c>
      <c r="D10" s="4" t="s">
        <v>6</v>
      </c>
      <c r="E10" s="10">
        <v>0.15</v>
      </c>
      <c r="F10" t="s">
        <v>7</v>
      </c>
    </row>
    <row r="11" spans="1:5" ht="12.75" hidden="1">
      <c r="A11" t="s">
        <v>19</v>
      </c>
      <c r="E11" s="5">
        <v>1</v>
      </c>
    </row>
    <row r="13" spans="1:5" ht="12.75">
      <c r="A13" t="s">
        <v>23</v>
      </c>
      <c r="E13">
        <v>365</v>
      </c>
    </row>
    <row r="14" spans="1:6" ht="12.75">
      <c r="A14" s="3" t="s">
        <v>26</v>
      </c>
      <c r="E14" s="12">
        <f>+E9*E10/E13</f>
        <v>6.164383561643835</v>
      </c>
      <c r="F14" s="3" t="s">
        <v>33</v>
      </c>
    </row>
    <row r="17" spans="5:6" ht="12.75">
      <c r="E17" s="2" t="s">
        <v>18</v>
      </c>
      <c r="F17" s="2" t="s">
        <v>29</v>
      </c>
    </row>
    <row r="18" spans="1:6" ht="12.75">
      <c r="A18" t="s">
        <v>9</v>
      </c>
      <c r="D18" s="4" t="s">
        <v>17</v>
      </c>
      <c r="E18" s="29">
        <v>100</v>
      </c>
      <c r="F18" s="30">
        <v>50</v>
      </c>
    </row>
    <row r="19" spans="1:6" ht="12.75">
      <c r="A19" t="s">
        <v>10</v>
      </c>
      <c r="D19" s="4" t="s">
        <v>12</v>
      </c>
      <c r="E19" s="23">
        <v>10</v>
      </c>
      <c r="F19" s="24">
        <v>25</v>
      </c>
    </row>
    <row r="20" spans="4:6" ht="12.75">
      <c r="D20" s="4"/>
      <c r="E20" s="25"/>
      <c r="F20" s="25"/>
    </row>
    <row r="21" ht="12.75">
      <c r="A21" s="1" t="s">
        <v>13</v>
      </c>
    </row>
    <row r="22" spans="5:6" ht="12.75">
      <c r="E22" s="2" t="s">
        <v>18</v>
      </c>
      <c r="F22" s="2" t="s">
        <v>29</v>
      </c>
    </row>
    <row r="23" spans="1:6" ht="12.75">
      <c r="A23" s="3" t="s">
        <v>21</v>
      </c>
      <c r="D23" s="4" t="s">
        <v>22</v>
      </c>
      <c r="E23" s="13">
        <v>1</v>
      </c>
      <c r="F23" s="13">
        <v>7</v>
      </c>
    </row>
    <row r="24" spans="1:6" ht="12.75">
      <c r="A24" s="3" t="s">
        <v>30</v>
      </c>
      <c r="D24" s="4"/>
      <c r="E24" s="22">
        <f>+E9+E18</f>
        <v>15100</v>
      </c>
      <c r="F24" s="22">
        <f>+E9+F18</f>
        <v>15050</v>
      </c>
    </row>
    <row r="25" spans="1:6" ht="12.75">
      <c r="A25" s="3" t="s">
        <v>31</v>
      </c>
      <c r="D25" s="4"/>
      <c r="E25" s="12">
        <f>+E24*E10/E13</f>
        <v>6.205479452054795</v>
      </c>
      <c r="F25" s="12">
        <f>+F24*E10/E13</f>
        <v>6.184931506849315</v>
      </c>
    </row>
    <row r="26" spans="1:4" ht="12.75">
      <c r="A26" s="3"/>
      <c r="D26" s="4"/>
    </row>
    <row r="27" spans="1:4" ht="12.75">
      <c r="A27" s="1" t="s">
        <v>24</v>
      </c>
      <c r="D27" s="4"/>
    </row>
    <row r="28" spans="1:6" ht="12.75">
      <c r="A28" t="s">
        <v>11</v>
      </c>
      <c r="D28" s="4"/>
      <c r="E28" s="15">
        <f>+E18</f>
        <v>100</v>
      </c>
      <c r="F28" s="16">
        <f>+F18</f>
        <v>50</v>
      </c>
    </row>
    <row r="29" spans="1:6" ht="12.75">
      <c r="A29" t="s">
        <v>14</v>
      </c>
      <c r="D29" s="31" t="s">
        <v>32</v>
      </c>
      <c r="E29" s="14">
        <f>IF($D29="não",0,$E$14*E23/2)</f>
        <v>0</v>
      </c>
      <c r="F29" s="17">
        <f>IF($D29="não",0,$E$14*F23/2)</f>
        <v>0</v>
      </c>
    </row>
    <row r="30" spans="1:6" ht="12.75">
      <c r="A30" t="s">
        <v>15</v>
      </c>
      <c r="D30" s="4"/>
      <c r="E30" s="14">
        <f>+E25*E23/2</f>
        <v>3.1027397260273974</v>
      </c>
      <c r="F30" s="17">
        <f>+F25*F23/2</f>
        <v>21.647260273972602</v>
      </c>
    </row>
    <row r="31" spans="1:6" ht="12.75">
      <c r="A31" t="s">
        <v>16</v>
      </c>
      <c r="D31" s="4"/>
      <c r="E31" s="18">
        <f>+E25*E19</f>
        <v>62.05479452054795</v>
      </c>
      <c r="F31" s="19">
        <f>+F25*F19</f>
        <v>154.62328767123287</v>
      </c>
    </row>
    <row r="32" ht="13.5" thickBot="1">
      <c r="G32" s="9" t="s">
        <v>20</v>
      </c>
    </row>
    <row r="33" spans="1:8" ht="14.25" thickBot="1" thickTop="1">
      <c r="A33" s="3" t="s">
        <v>35</v>
      </c>
      <c r="E33" s="20">
        <f>SUM(E28:E31)</f>
        <v>165.15753424657535</v>
      </c>
      <c r="F33" s="21">
        <f>SUM(F28:F31)</f>
        <v>226.27054794520546</v>
      </c>
      <c r="G33" s="26">
        <f>+LARGE(E33:F33,1)-LARGE(E33:F33,2)</f>
        <v>61.11301369863011</v>
      </c>
      <c r="H33" s="27">
        <f>+G33/MAX(E33,F33)</f>
        <v>0.270088238410195</v>
      </c>
    </row>
    <row r="34" ht="13.5" thickTop="1">
      <c r="G34" s="28"/>
    </row>
    <row r="35" spans="1:7" ht="12.75">
      <c r="A35" t="s">
        <v>25</v>
      </c>
      <c r="E35" s="8">
        <f>+E33*$E$8</f>
        <v>429409.5890410959</v>
      </c>
      <c r="F35" s="8">
        <f>+F33*$E$8</f>
        <v>588303.4246575342</v>
      </c>
      <c r="G35" s="8">
        <f>+F35-E35</f>
        <v>158893.8356164383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:C13"/>
    </sheetView>
  </sheetViews>
  <sheetFormatPr defaultColWidth="9.140625" defaultRowHeight="12.75"/>
  <cols>
    <col min="2" max="2" width="12.421875" style="0" bestFit="1" customWidth="1"/>
  </cols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Claudio Barbieri da Cunha</cp:lastModifiedBy>
  <cp:lastPrinted>2010-08-27T10:32:26Z</cp:lastPrinted>
  <dcterms:created xsi:type="dcterms:W3CDTF">1999-10-22T10:53:15Z</dcterms:created>
  <dcterms:modified xsi:type="dcterms:W3CDTF">2011-08-24T11:28:11Z</dcterms:modified>
  <cp:category/>
  <cp:version/>
  <cp:contentType/>
  <cp:contentStatus/>
</cp:coreProperties>
</file>