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755" activeTab="2"/>
  </bookViews>
  <sheets>
    <sheet name="Original" sheetId="1" r:id="rId1"/>
    <sheet name="Corrigido" sheetId="2" r:id="rId2"/>
    <sheet name="Exemplo" sheetId="3" r:id="rId3"/>
  </sheets>
  <calcPr calcId="125725"/>
</workbook>
</file>

<file path=xl/calcChain.xml><?xml version="1.0" encoding="utf-8"?>
<calcChain xmlns="http://schemas.openxmlformats.org/spreadsheetml/2006/main">
  <c r="K80" i="2"/>
  <c r="J80"/>
  <c r="H80"/>
  <c r="G80"/>
  <c r="F80"/>
  <c r="E80"/>
  <c r="G77"/>
  <c r="H77"/>
  <c r="B80"/>
  <c r="B78"/>
  <c r="B77"/>
  <c r="C80"/>
  <c r="I79"/>
  <c r="C79"/>
  <c r="H78"/>
  <c r="G78"/>
  <c r="D78"/>
  <c r="C78"/>
  <c r="J77"/>
  <c r="I77"/>
  <c r="D77"/>
  <c r="C77"/>
  <c r="I78"/>
  <c r="D79"/>
  <c r="H84" l="1"/>
  <c r="I80"/>
  <c r="D80"/>
  <c r="C84" l="1"/>
  <c r="C85" s="1"/>
  <c r="D84"/>
  <c r="D85" s="1"/>
  <c r="E84"/>
  <c r="E85" s="1"/>
  <c r="C40"/>
  <c r="I48"/>
  <c r="D48"/>
  <c r="C48"/>
  <c r="I47"/>
  <c r="D47"/>
  <c r="C47"/>
  <c r="I46"/>
  <c r="D46"/>
  <c r="C46"/>
  <c r="I45"/>
  <c r="D45"/>
  <c r="C45"/>
  <c r="I44"/>
  <c r="D44"/>
  <c r="C44"/>
  <c r="I43"/>
  <c r="D43"/>
  <c r="C43"/>
  <c r="I42"/>
  <c r="D42"/>
  <c r="C42"/>
  <c r="I41"/>
  <c r="D41"/>
  <c r="C41"/>
  <c r="I40"/>
  <c r="D40"/>
  <c r="I39"/>
  <c r="D39"/>
  <c r="C39"/>
  <c r="I38"/>
  <c r="D38"/>
  <c r="C38"/>
  <c r="I37"/>
  <c r="D37"/>
  <c r="C37"/>
  <c r="I36"/>
  <c r="D36"/>
  <c r="C36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K15"/>
  <c r="F30" s="1"/>
  <c r="K11"/>
  <c r="F26" s="1"/>
  <c r="K10"/>
  <c r="E25" s="1"/>
  <c r="K9"/>
  <c r="J24" s="1"/>
  <c r="K8"/>
  <c r="D23" s="1"/>
  <c r="K7"/>
  <c r="F22" s="1"/>
  <c r="K6"/>
  <c r="H21" s="1"/>
  <c r="K5"/>
  <c r="J20" s="1"/>
  <c r="A18" i="1"/>
  <c r="B18"/>
  <c r="E87"/>
  <c r="E57"/>
  <c r="I57"/>
  <c r="J57"/>
  <c r="J56"/>
  <c r="J55"/>
  <c r="C46"/>
  <c r="H46"/>
  <c r="H35"/>
  <c r="H36"/>
  <c r="H37"/>
  <c r="H38"/>
  <c r="H39"/>
  <c r="H40"/>
  <c r="H41"/>
  <c r="H42"/>
  <c r="H43"/>
  <c r="H44"/>
  <c r="H45"/>
  <c r="H34"/>
  <c r="C35"/>
  <c r="C36"/>
  <c r="C37"/>
  <c r="I37" s="1"/>
  <c r="C38"/>
  <c r="C39"/>
  <c r="I39" s="1"/>
  <c r="C40"/>
  <c r="C41"/>
  <c r="C42"/>
  <c r="C43"/>
  <c r="C44"/>
  <c r="C45"/>
  <c r="I45" s="1"/>
  <c r="C34"/>
  <c r="I34" s="1"/>
  <c r="B35"/>
  <c r="I35" s="1"/>
  <c r="B36"/>
  <c r="I36" s="1"/>
  <c r="B37"/>
  <c r="B38"/>
  <c r="B39"/>
  <c r="B40"/>
  <c r="I40" s="1"/>
  <c r="B41"/>
  <c r="I41" s="1"/>
  <c r="B42"/>
  <c r="B43"/>
  <c r="B44"/>
  <c r="B45"/>
  <c r="B46"/>
  <c r="B34"/>
  <c r="I25"/>
  <c r="I26"/>
  <c r="I27"/>
  <c r="I29"/>
  <c r="I30"/>
  <c r="H25"/>
  <c r="H26"/>
  <c r="H27"/>
  <c r="H29"/>
  <c r="H30"/>
  <c r="H57" s="1"/>
  <c r="G25"/>
  <c r="G26"/>
  <c r="G27"/>
  <c r="G29"/>
  <c r="G30"/>
  <c r="G57" s="1"/>
  <c r="F25"/>
  <c r="F26"/>
  <c r="F27"/>
  <c r="F29"/>
  <c r="F30"/>
  <c r="F57" s="1"/>
  <c r="E25"/>
  <c r="E26"/>
  <c r="E27"/>
  <c r="E29"/>
  <c r="E30"/>
  <c r="D25"/>
  <c r="K25" s="1"/>
  <c r="D26"/>
  <c r="D27"/>
  <c r="D29"/>
  <c r="D30"/>
  <c r="D57" s="1"/>
  <c r="C25"/>
  <c r="C26"/>
  <c r="C27"/>
  <c r="C29"/>
  <c r="C30"/>
  <c r="C57" s="1"/>
  <c r="B25"/>
  <c r="B26"/>
  <c r="B27"/>
  <c r="B29"/>
  <c r="B30"/>
  <c r="B57" s="1"/>
  <c r="A25"/>
  <c r="A26"/>
  <c r="K26" s="1"/>
  <c r="A27"/>
  <c r="A29"/>
  <c r="K29" s="1"/>
  <c r="A30"/>
  <c r="A57" s="1"/>
  <c r="J3"/>
  <c r="I18"/>
  <c r="J13"/>
  <c r="I28" s="1"/>
  <c r="J9"/>
  <c r="B24" s="1"/>
  <c r="B56" s="1"/>
  <c r="I24"/>
  <c r="I56" s="1"/>
  <c r="J8"/>
  <c r="I23" s="1"/>
  <c r="I55" s="1"/>
  <c r="J7"/>
  <c r="I22" s="1"/>
  <c r="J6"/>
  <c r="B21" s="1"/>
  <c r="J5"/>
  <c r="I20" s="1"/>
  <c r="J4"/>
  <c r="I19" s="1"/>
  <c r="I43"/>
  <c r="I44"/>
  <c r="C21"/>
  <c r="B28"/>
  <c r="A19"/>
  <c r="B20"/>
  <c r="G22"/>
  <c r="C28"/>
  <c r="C24"/>
  <c r="C56" s="1"/>
  <c r="D24"/>
  <c r="D56" s="1"/>
  <c r="D19"/>
  <c r="F28"/>
  <c r="G21"/>
  <c r="H21"/>
  <c r="H22"/>
  <c r="A22"/>
  <c r="C18"/>
  <c r="D18"/>
  <c r="E18"/>
  <c r="F18"/>
  <c r="F23"/>
  <c r="F55" s="1"/>
  <c r="C22"/>
  <c r="D22"/>
  <c r="E22"/>
  <c r="G18"/>
  <c r="H18"/>
  <c r="C20"/>
  <c r="D20"/>
  <c r="H20"/>
  <c r="A20"/>
  <c r="E20"/>
  <c r="J22" i="2" l="1"/>
  <c r="B22"/>
  <c r="D21"/>
  <c r="D20"/>
  <c r="L29"/>
  <c r="B30"/>
  <c r="J40"/>
  <c r="J48"/>
  <c r="C21"/>
  <c r="C25"/>
  <c r="H23"/>
  <c r="E22"/>
  <c r="J38"/>
  <c r="J43"/>
  <c r="J46"/>
  <c r="J39"/>
  <c r="J47"/>
  <c r="I20"/>
  <c r="J25"/>
  <c r="L27"/>
  <c r="F20"/>
  <c r="I25"/>
  <c r="L32"/>
  <c r="H68" s="1"/>
  <c r="J36"/>
  <c r="J41"/>
  <c r="J44"/>
  <c r="E20"/>
  <c r="I22"/>
  <c r="H25"/>
  <c r="J26"/>
  <c r="L31"/>
  <c r="E26"/>
  <c r="B25"/>
  <c r="J42"/>
  <c r="G25"/>
  <c r="I26"/>
  <c r="L28"/>
  <c r="C20"/>
  <c r="F25"/>
  <c r="H26"/>
  <c r="J30"/>
  <c r="B26"/>
  <c r="G21"/>
  <c r="D25"/>
  <c r="G26"/>
  <c r="I30"/>
  <c r="J37"/>
  <c r="J45"/>
  <c r="G23"/>
  <c r="C23"/>
  <c r="I24"/>
  <c r="E30"/>
  <c r="H20"/>
  <c r="F21"/>
  <c r="D22"/>
  <c r="B23"/>
  <c r="J23"/>
  <c r="H24"/>
  <c r="D26"/>
  <c r="D30"/>
  <c r="G20"/>
  <c r="E21"/>
  <c r="C22"/>
  <c r="I23"/>
  <c r="G24"/>
  <c r="C26"/>
  <c r="C30"/>
  <c r="B21"/>
  <c r="J21"/>
  <c r="H22"/>
  <c r="F23"/>
  <c r="D24"/>
  <c r="H30"/>
  <c r="E24"/>
  <c r="I21"/>
  <c r="G22"/>
  <c r="C24"/>
  <c r="G30"/>
  <c r="F24"/>
  <c r="E23"/>
  <c r="B20"/>
  <c r="B24"/>
  <c r="K27" i="1"/>
  <c r="I42"/>
  <c r="G24"/>
  <c r="G56" s="1"/>
  <c r="E24"/>
  <c r="E56" s="1"/>
  <c r="G19"/>
  <c r="B22"/>
  <c r="K22" s="1"/>
  <c r="E19"/>
  <c r="A24"/>
  <c r="F22"/>
  <c r="H23"/>
  <c r="H55" s="1"/>
  <c r="H24"/>
  <c r="H56" s="1"/>
  <c r="A23"/>
  <c r="A55" s="1"/>
  <c r="F24"/>
  <c r="F56" s="1"/>
  <c r="H19"/>
  <c r="K18"/>
  <c r="I38"/>
  <c r="G20"/>
  <c r="D23"/>
  <c r="D55" s="1"/>
  <c r="F20"/>
  <c r="K20" s="1"/>
  <c r="G23"/>
  <c r="G55" s="1"/>
  <c r="G28"/>
  <c r="E23"/>
  <c r="E55" s="1"/>
  <c r="C23"/>
  <c r="C55" s="1"/>
  <c r="D28"/>
  <c r="B19"/>
  <c r="F21"/>
  <c r="I46"/>
  <c r="K30"/>
  <c r="H68" s="1"/>
  <c r="A21"/>
  <c r="H28"/>
  <c r="F19"/>
  <c r="I21"/>
  <c r="E28"/>
  <c r="C19"/>
  <c r="K19" s="1"/>
  <c r="B23"/>
  <c r="B55" s="1"/>
  <c r="D21"/>
  <c r="A28"/>
  <c r="E21"/>
  <c r="L20" i="2" l="1"/>
  <c r="L25"/>
  <c r="H66" s="1"/>
  <c r="L30"/>
  <c r="L22"/>
  <c r="L24"/>
  <c r="L26"/>
  <c r="H67" s="1"/>
  <c r="L21"/>
  <c r="L23"/>
  <c r="A56" i="1"/>
  <c r="K24"/>
  <c r="H67" s="1"/>
  <c r="K28"/>
  <c r="K21"/>
  <c r="K23"/>
  <c r="H66" s="1"/>
</calcChain>
</file>

<file path=xl/sharedStrings.xml><?xml version="1.0" encoding="utf-8"?>
<sst xmlns="http://schemas.openxmlformats.org/spreadsheetml/2006/main" count="264" uniqueCount="91">
  <si>
    <t>Matérias-primas disponíveis no Laboratório</t>
  </si>
  <si>
    <t xml:space="preserve">P. F. 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</si>
  <si>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</si>
  <si>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</si>
  <si>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</si>
  <si>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</si>
  <si>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</si>
  <si>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</si>
  <si>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</si>
  <si>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</si>
  <si>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</si>
  <si>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Feldspato sódico</t>
  </si>
  <si>
    <t>Quartzo</t>
  </si>
  <si>
    <t>Caulim creme</t>
  </si>
  <si>
    <t>Feldspato potássico</t>
  </si>
  <si>
    <t>Taguá</t>
  </si>
  <si>
    <t>Dolomita</t>
  </si>
  <si>
    <t>Talco magnesiano branco</t>
  </si>
  <si>
    <t>Talco Industrial</t>
  </si>
  <si>
    <t>Calcita</t>
  </si>
  <si>
    <t>Quartzo micronizado</t>
  </si>
  <si>
    <t>Argila São Simão</t>
  </si>
  <si>
    <t>Argila Creme Rosada</t>
  </si>
  <si>
    <t>Alumina</t>
  </si>
  <si>
    <t>Somatório</t>
  </si>
  <si>
    <t>xxxxxxxxxxx</t>
  </si>
  <si>
    <t xml:space="preserve">Porcentagem de impurezas: </t>
  </si>
  <si>
    <t xml:space="preserve">Dados finais: </t>
  </si>
  <si>
    <t>%</t>
  </si>
  <si>
    <t>2o passo : aproximar a 100% todas as MPs como se houvesse somente os óxidos de interesse</t>
  </si>
  <si>
    <t>1o passo: aproximar a 100% todas as MPs</t>
  </si>
  <si>
    <t>3o passo: posicionar as MPS no diagrama ternário e verificar as combinações possíveis que "abraçam" a composição correspondente a fase desejada</t>
  </si>
  <si>
    <t>4o passo: resolver o sistema de equações e incógnitas de todas as combinações possíveis</t>
  </si>
  <si>
    <t>A combinação selecionado para esse exemplo é composta por : dolomita, talco  e alumina:</t>
  </si>
  <si>
    <t>Talco</t>
  </si>
  <si>
    <r>
      <t>Dolomita (</t>
    </r>
    <r>
      <rPr>
        <sz val="11"/>
        <color theme="1"/>
        <rFont val="Calibri"/>
        <family val="2"/>
      </rPr>
      <t>α)</t>
    </r>
  </si>
  <si>
    <r>
      <t>Talco (</t>
    </r>
    <r>
      <rPr>
        <sz val="11"/>
        <color theme="1"/>
        <rFont val="Calibri"/>
        <family val="2"/>
      </rPr>
      <t>β)</t>
    </r>
  </si>
  <si>
    <r>
      <t>Alumina(</t>
    </r>
    <r>
      <rPr>
        <sz val="11"/>
        <color theme="1"/>
        <rFont val="Calibri"/>
        <family val="2"/>
      </rPr>
      <t>γ)</t>
    </r>
  </si>
  <si>
    <t>Assim, o sistema ser resolvido fica:</t>
  </si>
  <si>
    <t>(quantidade de SiO2)</t>
  </si>
  <si>
    <t>(quantidade de Al2O3)</t>
  </si>
  <si>
    <t>(quantidade de MgO)</t>
  </si>
  <si>
    <r>
      <t>8,58.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+63,22.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=16,05</t>
    </r>
  </si>
  <si>
    <r>
      <t>0,9.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+0,536.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+100.</t>
    </r>
    <r>
      <rPr>
        <sz val="12"/>
        <color indexed="61"/>
        <rFont val="Symbol"/>
        <family val="1"/>
        <charset val="2"/>
      </rPr>
      <t>g</t>
    </r>
    <r>
      <rPr>
        <sz val="12"/>
        <color indexed="61"/>
        <rFont val="Arial"/>
        <family val="2"/>
      </rPr>
      <t>=63,8</t>
    </r>
  </si>
  <si>
    <r>
      <t>90,52.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+36,25.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=20,17</t>
    </r>
  </si>
  <si>
    <t>A resolução desse sistema tem como solução:</t>
  </si>
  <si>
    <t>(quantidade de dolomita)</t>
  </si>
  <si>
    <t>(quantidade de talco magnesiano)</t>
  </si>
  <si>
    <t>(quantidade de alumina)</t>
  </si>
  <si>
    <r>
      <t>a</t>
    </r>
    <r>
      <rPr>
        <sz val="12"/>
        <rFont val="Arial"/>
        <family val="2"/>
      </rPr>
      <t>=0,2816 ou 28,16%</t>
    </r>
  </si>
  <si>
    <r>
      <t>b</t>
    </r>
    <r>
      <rPr>
        <sz val="12"/>
        <rFont val="Arial"/>
        <family val="2"/>
      </rPr>
      <t>=0,4577 ou 45,77%</t>
    </r>
  </si>
  <si>
    <r>
      <t>g</t>
    </r>
    <r>
      <rPr>
        <sz val="12"/>
        <rFont val="Arial"/>
        <family val="2"/>
      </rPr>
      <t>=0,2610 ou 26,10%</t>
    </r>
  </si>
  <si>
    <t>Dessa maneira parte-se para determinar a quantidade real final dos óxidos de interesse:</t>
  </si>
  <si>
    <t>multiplicando-se cada linha das composições reais pela quantidade correspondente de cada Matéria-prima</t>
  </si>
  <si>
    <t xml:space="preserve">Somatória descontando-se a perda ao fogo </t>
  </si>
  <si>
    <t>Somatória dos óxidos de interesse</t>
  </si>
  <si>
    <t>Perda ao fogo: 15,6%</t>
  </si>
  <si>
    <t xml:space="preserve">Fases presentes: </t>
  </si>
  <si>
    <t>Safirina : 34,3%</t>
  </si>
  <si>
    <t>Forsterita: 33,4%</t>
  </si>
  <si>
    <t>Espinélio: 31,3%</t>
  </si>
  <si>
    <t>3o passo: posicionar as MPS no diagrama ternário e verificar as combinações possíveis que "abraçam" a composição correspondente a fase desejada no caso a safirina</t>
  </si>
  <si>
    <r>
      <t>Dolomita (</t>
    </r>
    <r>
      <rPr>
        <b/>
        <sz val="11"/>
        <color rgb="FF002060"/>
        <rFont val="Calibri"/>
        <family val="2"/>
      </rPr>
      <t>α)</t>
    </r>
  </si>
  <si>
    <r>
      <t>Talco (</t>
    </r>
    <r>
      <rPr>
        <b/>
        <sz val="11"/>
        <color rgb="FF002060"/>
        <rFont val="Calibri"/>
        <family val="2"/>
      </rPr>
      <t>β)</t>
    </r>
  </si>
  <si>
    <r>
      <t>Alumina(</t>
    </r>
    <r>
      <rPr>
        <b/>
        <sz val="11"/>
        <color rgb="FF002060"/>
        <rFont val="Calibri"/>
        <family val="2"/>
      </rPr>
      <t>γ)</t>
    </r>
  </si>
  <si>
    <r>
      <t>8,58.</t>
    </r>
    <r>
      <rPr>
        <b/>
        <sz val="12"/>
        <color rgb="FF002060"/>
        <rFont val="Symbol"/>
        <family val="1"/>
        <charset val="2"/>
      </rPr>
      <t>a</t>
    </r>
    <r>
      <rPr>
        <b/>
        <sz val="12"/>
        <color rgb="FF002060"/>
        <rFont val="Arial"/>
        <family val="2"/>
      </rPr>
      <t>+63,22.</t>
    </r>
    <r>
      <rPr>
        <b/>
        <sz val="12"/>
        <color rgb="FF002060"/>
        <rFont val="Symbol"/>
        <family val="1"/>
        <charset val="2"/>
      </rPr>
      <t>b</t>
    </r>
    <r>
      <rPr>
        <b/>
        <sz val="12"/>
        <color rgb="FF002060"/>
        <rFont val="Arial"/>
        <family val="2"/>
      </rPr>
      <t>=15,19</t>
    </r>
  </si>
  <si>
    <r>
      <t>0,9.</t>
    </r>
    <r>
      <rPr>
        <b/>
        <sz val="12"/>
        <color rgb="FF002060"/>
        <rFont val="Symbol"/>
        <family val="1"/>
        <charset val="2"/>
      </rPr>
      <t>a</t>
    </r>
    <r>
      <rPr>
        <b/>
        <sz val="12"/>
        <color rgb="FF002060"/>
        <rFont val="Arial"/>
        <family val="2"/>
      </rPr>
      <t>+0,536.</t>
    </r>
    <r>
      <rPr>
        <b/>
        <sz val="12"/>
        <color rgb="FF002060"/>
        <rFont val="Symbol"/>
        <family val="1"/>
        <charset val="2"/>
      </rPr>
      <t>b</t>
    </r>
    <r>
      <rPr>
        <b/>
        <sz val="12"/>
        <color rgb="FF002060"/>
        <rFont val="Arial"/>
        <family val="2"/>
      </rPr>
      <t>+100.</t>
    </r>
    <r>
      <rPr>
        <b/>
        <sz val="12"/>
        <color rgb="FF002060"/>
        <rFont val="Symbol"/>
        <family val="1"/>
        <charset val="2"/>
      </rPr>
      <t>g</t>
    </r>
    <r>
      <rPr>
        <b/>
        <sz val="12"/>
        <color rgb="FF002060"/>
        <rFont val="Arial"/>
        <family val="2"/>
      </rPr>
      <t>=64,43</t>
    </r>
  </si>
  <si>
    <r>
      <t>90,52.</t>
    </r>
    <r>
      <rPr>
        <b/>
        <sz val="12"/>
        <color rgb="FF002060"/>
        <rFont val="Symbol"/>
        <family val="1"/>
        <charset val="2"/>
      </rPr>
      <t>a</t>
    </r>
    <r>
      <rPr>
        <b/>
        <sz val="12"/>
        <color rgb="FF002060"/>
        <rFont val="Arial"/>
        <family val="2"/>
      </rPr>
      <t>+36,25.</t>
    </r>
    <r>
      <rPr>
        <b/>
        <sz val="12"/>
        <color rgb="FF002060"/>
        <rFont val="Symbol"/>
        <family val="1"/>
        <charset val="2"/>
      </rPr>
      <t>b</t>
    </r>
    <r>
      <rPr>
        <b/>
        <sz val="12"/>
        <color rgb="FF002060"/>
        <rFont val="Arial"/>
        <family val="2"/>
      </rPr>
      <t>=20,38</t>
    </r>
  </si>
  <si>
    <r>
      <t>a</t>
    </r>
    <r>
      <rPr>
        <sz val="12"/>
        <rFont val="Arial"/>
        <family val="2"/>
      </rPr>
      <t>=0,14 ou 14%</t>
    </r>
  </si>
  <si>
    <r>
      <t>b</t>
    </r>
    <r>
      <rPr>
        <sz val="12"/>
        <rFont val="Arial"/>
        <family val="2"/>
      </rPr>
      <t>=0,22 ou 22%</t>
    </r>
  </si>
  <si>
    <r>
      <t>g</t>
    </r>
    <r>
      <rPr>
        <sz val="12"/>
        <rFont val="Arial"/>
        <family val="2"/>
      </rPr>
      <t>=0,64 ou 64%</t>
    </r>
  </si>
  <si>
    <t>massa total</t>
  </si>
  <si>
    <t>Perca ao fogo</t>
  </si>
  <si>
    <t>Dolomita x α (alpha)</t>
  </si>
  <si>
    <t>Talco magnesiano branco x β (beta)</t>
  </si>
  <si>
    <t>Alumina x γ (gama)</t>
  </si>
  <si>
    <t>DOLOMITA</t>
  </si>
  <si>
    <t>TALCO</t>
  </si>
  <si>
    <t>ALUMINA</t>
  </si>
  <si>
    <t>DOLOMITA*ALFA</t>
  </si>
  <si>
    <t>TALCO*BETA</t>
  </si>
  <si>
    <t>ALUMINA*GAMA</t>
  </si>
  <si>
    <t>SOMA</t>
  </si>
  <si>
    <t>xxxx</t>
  </si>
  <si>
    <t>REAL</t>
  </si>
  <si>
    <t>SOMATORIA DOS OXIDOS DE INTERESSE</t>
  </si>
  <si>
    <t xml:space="preserve">MASSA </t>
  </si>
  <si>
    <t>Soma</t>
  </si>
  <si>
    <t>Real</t>
  </si>
  <si>
    <t>TOTAL2</t>
  </si>
  <si>
    <t>Colunas3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</si>
</sst>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0_ ;\-#,##0.000\ "/>
    <numFmt numFmtId="165" formatCode="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6"/>
      <color indexed="10"/>
      <name val="Calibri"/>
      <family val="2"/>
    </font>
    <font>
      <b/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indexed="61"/>
      <name val="Arial"/>
      <family val="2"/>
    </font>
    <font>
      <sz val="12"/>
      <color indexed="61"/>
      <name val="Symbol"/>
      <family val="1"/>
      <charset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name val="Symbol"/>
      <family val="1"/>
      <charset val="2"/>
    </font>
    <font>
      <sz val="12"/>
      <name val="Arial"/>
      <family val="2"/>
    </font>
    <font>
      <sz val="11"/>
      <name val="Arial"/>
      <family val="2"/>
    </font>
    <font>
      <b/>
      <sz val="16"/>
      <color rgb="FF00B0F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6"/>
      <color theme="3"/>
      <name val="Calibri"/>
      <family val="2"/>
    </font>
    <font>
      <b/>
      <i/>
      <sz val="16"/>
      <color theme="3"/>
      <name val="Calibri"/>
      <family val="2"/>
      <scheme val="minor"/>
    </font>
    <font>
      <b/>
      <i/>
      <sz val="2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002060"/>
      <name val="Symbol"/>
      <family val="1"/>
      <charset val="2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b/>
      <sz val="11"/>
      <color rgb="FF00206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Fill="1"/>
    <xf numFmtId="0" fontId="28" fillId="0" borderId="0" xfId="0" applyFont="1" applyFill="1"/>
    <xf numFmtId="165" fontId="0" fillId="0" borderId="0" xfId="0" applyNumberForma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29" fillId="5" borderId="0" xfId="0" applyFont="1" applyFill="1" applyAlignment="1"/>
    <xf numFmtId="165" fontId="0" fillId="6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30" fillId="5" borderId="0" xfId="0" applyFont="1" applyFill="1"/>
    <xf numFmtId="165" fontId="0" fillId="0" borderId="1" xfId="0" applyNumberFormat="1" applyFill="1" applyBorder="1" applyAlignment="1">
      <alignment horizontal="center"/>
    </xf>
    <xf numFmtId="0" fontId="33" fillId="0" borderId="0" xfId="0" applyFont="1" applyFill="1"/>
    <xf numFmtId="0" fontId="34" fillId="0" borderId="0" xfId="0" applyFont="1" applyFill="1"/>
    <xf numFmtId="0" fontId="36" fillId="5" borderId="0" xfId="0" applyFont="1" applyFill="1" applyAlignment="1">
      <alignment horizontal="left"/>
    </xf>
    <xf numFmtId="0" fontId="37" fillId="5" borderId="0" xfId="0" applyFont="1" applyFill="1" applyAlignment="1">
      <alignment horizontal="left"/>
    </xf>
    <xf numFmtId="0" fontId="38" fillId="5" borderId="0" xfId="0" applyFont="1" applyFill="1"/>
    <xf numFmtId="0" fontId="39" fillId="5" borderId="0" xfId="0" applyFont="1" applyFill="1"/>
    <xf numFmtId="164" fontId="4" fillId="4" borderId="1" xfId="1" applyNumberFormat="1" applyFont="1" applyFill="1" applyBorder="1" applyAlignment="1">
      <alignment horizontal="center"/>
    </xf>
    <xf numFmtId="0" fontId="41" fillId="5" borderId="0" xfId="0" applyFont="1" applyFill="1"/>
    <xf numFmtId="0" fontId="42" fillId="0" borderId="0" xfId="0" applyFont="1" applyFill="1"/>
    <xf numFmtId="0" fontId="0" fillId="0" borderId="0" xfId="0" applyBorder="1"/>
    <xf numFmtId="0" fontId="39" fillId="0" borderId="1" xfId="0" applyFont="1" applyFill="1" applyBorder="1"/>
    <xf numFmtId="10" fontId="7" fillId="0" borderId="0" xfId="0" applyNumberFormat="1" applyFont="1"/>
    <xf numFmtId="10" fontId="43" fillId="0" borderId="0" xfId="0" applyNumberFormat="1" applyFont="1"/>
    <xf numFmtId="0" fontId="0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43" fontId="4" fillId="7" borderId="1" xfId="1" applyNumberFormat="1" applyFont="1" applyFill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31" fillId="8" borderId="1" xfId="1" applyNumberFormat="1" applyFont="1" applyFill="1" applyBorder="1" applyAlignment="1">
      <alignment horizontal="center"/>
    </xf>
    <xf numFmtId="43" fontId="0" fillId="7" borderId="1" xfId="1" applyNumberFormat="1" applyFont="1" applyFill="1" applyBorder="1" applyAlignment="1">
      <alignment horizontal="center"/>
    </xf>
    <xf numFmtId="43" fontId="4" fillId="2" borderId="1" xfId="1" applyNumberFormat="1" applyFont="1" applyFill="1" applyBorder="1" applyAlignment="1">
      <alignment horizontal="center"/>
    </xf>
    <xf numFmtId="43" fontId="0" fillId="2" borderId="1" xfId="1" applyNumberFormat="1" applyFont="1" applyFill="1" applyBorder="1" applyAlignment="1">
      <alignment horizontal="center"/>
    </xf>
    <xf numFmtId="43" fontId="0" fillId="7" borderId="1" xfId="2" applyNumberFormat="1" applyFont="1" applyFill="1" applyBorder="1" applyAlignment="1">
      <alignment horizontal="center"/>
    </xf>
    <xf numFmtId="9" fontId="0" fillId="7" borderId="1" xfId="2" applyFont="1" applyFill="1" applyBorder="1" applyAlignment="1">
      <alignment horizontal="center"/>
    </xf>
    <xf numFmtId="9" fontId="4" fillId="7" borderId="1" xfId="2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45" fillId="0" borderId="0" xfId="0" applyFont="1"/>
    <xf numFmtId="9" fontId="0" fillId="0" borderId="1" xfId="2" applyFont="1" applyBorder="1"/>
    <xf numFmtId="0" fontId="0" fillId="7" borderId="1" xfId="0" applyFill="1" applyBorder="1"/>
    <xf numFmtId="164" fontId="0" fillId="7" borderId="1" xfId="0" applyNumberFormat="1" applyFill="1" applyBorder="1"/>
    <xf numFmtId="2" fontId="39" fillId="0" borderId="1" xfId="0" applyNumberFormat="1" applyFont="1" applyFill="1" applyBorder="1"/>
    <xf numFmtId="2" fontId="0" fillId="0" borderId="0" xfId="0" applyNumberFormat="1"/>
    <xf numFmtId="0" fontId="0" fillId="0" borderId="1" xfId="0" applyBorder="1"/>
    <xf numFmtId="2" fontId="39" fillId="0" borderId="1" xfId="1" applyNumberFormat="1" applyFont="1" applyFill="1" applyBorder="1" applyAlignment="1">
      <alignment horizontal="center"/>
    </xf>
    <xf numFmtId="2" fontId="32" fillId="0" borderId="1" xfId="0" applyNumberFormat="1" applyFont="1" applyBorder="1"/>
    <xf numFmtId="2" fontId="39" fillId="0" borderId="4" xfId="0" applyNumberFormat="1" applyFont="1" applyFill="1" applyBorder="1"/>
    <xf numFmtId="2" fontId="32" fillId="0" borderId="4" xfId="0" applyNumberFormat="1" applyFont="1" applyBorder="1"/>
    <xf numFmtId="0" fontId="39" fillId="0" borderId="2" xfId="0" applyFont="1" applyFill="1" applyBorder="1"/>
    <xf numFmtId="0" fontId="39" fillId="0" borderId="2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9" fillId="0" borderId="10" xfId="0" applyFont="1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44" fillId="8" borderId="1" xfId="0" applyNumberFormat="1" applyFont="1" applyFill="1" applyBorder="1" applyAlignment="1">
      <alignment horizontal="center"/>
    </xf>
    <xf numFmtId="43" fontId="2" fillId="7" borderId="1" xfId="0" applyNumberFormat="1" applyFont="1" applyFill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92</xdr:row>
      <xdr:rowOff>0</xdr:rowOff>
    </xdr:from>
    <xdr:to>
      <xdr:col>6</xdr:col>
      <xdr:colOff>723900</xdr:colOff>
      <xdr:row>93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025" y="19173825"/>
          <a:ext cx="723900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8</xdr:col>
      <xdr:colOff>9525</xdr:colOff>
      <xdr:row>131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26622375"/>
          <a:ext cx="723900" cy="200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241913</xdr:colOff>
      <xdr:row>87</xdr:row>
      <xdr:rowOff>38099</xdr:rowOff>
    </xdr:from>
    <xdr:to>
      <xdr:col>12</xdr:col>
      <xdr:colOff>619124</xdr:colOff>
      <xdr:row>121</xdr:row>
      <xdr:rowOff>145160</xdr:rowOff>
    </xdr:to>
    <xdr:pic>
      <xdr:nvPicPr>
        <xdr:cNvPr id="8" name="Imagem 7" descr="Diagrama formulação safirin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938" y="17840324"/>
          <a:ext cx="5244486" cy="72127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2:M81" totalsRowShown="0" headerRowDxfId="15" headerRowBorderDxfId="14" tableBorderDxfId="13" totalsRowBorderDxfId="12">
  <autoFilter ref="B72:M81"/>
  <tableColumns count="12">
    <tableColumn id="1" name="P. F. " dataDxfId="11"/>
    <tableColumn id="2" name="SiO2" dataDxfId="10"/>
    <tableColumn id="3" name="Al2O3" dataDxfId="9"/>
    <tableColumn id="4" name="Na2O" dataDxfId="8"/>
    <tableColumn id="5" name="K2O" dataDxfId="7"/>
    <tableColumn id="6" name="Fe2O3" dataDxfId="6"/>
    <tableColumn id="7" name="CaO" dataDxfId="5"/>
    <tableColumn id="8" name="MgO" dataDxfId="4"/>
    <tableColumn id="9" name="TiO2" dataDxfId="3"/>
    <tableColumn id="10" name="TOTAL" dataDxfId="2" dataCellStyle="Separador de milhares"/>
    <tableColumn id="11" name="TOTAL2" dataDxfId="1"/>
    <tableColumn id="12" name="Colunas3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opLeftCell="A64" workbookViewId="0">
      <selection activeCell="C55" sqref="C55"/>
    </sheetView>
  </sheetViews>
  <sheetFormatPr defaultRowHeight="15"/>
  <cols>
    <col min="1" max="1" width="12.28515625" customWidth="1"/>
    <col min="2" max="2" width="12.7109375" customWidth="1"/>
    <col min="3" max="3" width="10.85546875" customWidth="1"/>
    <col min="4" max="4" width="11.28515625" customWidth="1"/>
    <col min="5" max="5" width="12.140625" customWidth="1"/>
    <col min="6" max="6" width="12.28515625" customWidth="1"/>
    <col min="7" max="7" width="12" customWidth="1"/>
    <col min="8" max="8" width="10.7109375" customWidth="1"/>
    <col min="9" max="9" width="13" customWidth="1"/>
    <col min="10" max="10" width="11.140625" customWidth="1"/>
    <col min="11" max="11" width="14.140625" customWidth="1"/>
    <col min="12" max="12" width="12" customWidth="1"/>
    <col min="13" max="13" width="12.7109375" customWidth="1"/>
    <col min="14" max="14" width="13.85546875" customWidth="1"/>
    <col min="15" max="15" width="11.5703125" customWidth="1"/>
  </cols>
  <sheetData>
    <row r="1" spans="1:12" ht="24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1"/>
      <c r="L2" s="1"/>
    </row>
    <row r="3" spans="1:12">
      <c r="A3" s="23">
        <v>0.5</v>
      </c>
      <c r="B3" s="24">
        <v>66.400000000000006</v>
      </c>
      <c r="C3" s="24">
        <v>21.5</v>
      </c>
      <c r="D3" s="23">
        <v>10.6</v>
      </c>
      <c r="E3" s="23">
        <v>1</v>
      </c>
      <c r="F3" s="23">
        <v>0.05</v>
      </c>
      <c r="G3" s="23">
        <v>0.3</v>
      </c>
      <c r="H3" s="24">
        <v>0.05</v>
      </c>
      <c r="I3" s="23">
        <v>0</v>
      </c>
      <c r="J3" s="23">
        <f>SUM(A3:I3)</f>
        <v>100.39999999999999</v>
      </c>
      <c r="K3" s="101" t="s">
        <v>11</v>
      </c>
      <c r="L3" s="102"/>
    </row>
    <row r="4" spans="1:12">
      <c r="A4" s="25">
        <v>7.0000000000000007E-2</v>
      </c>
      <c r="B4" s="25">
        <v>99.16</v>
      </c>
      <c r="C4" s="25">
        <v>0.01</v>
      </c>
      <c r="D4" s="25">
        <v>0</v>
      </c>
      <c r="E4" s="25">
        <v>0</v>
      </c>
      <c r="F4" s="25">
        <v>0.01</v>
      </c>
      <c r="G4" s="25">
        <v>0.45</v>
      </c>
      <c r="H4" s="25">
        <v>0.06</v>
      </c>
      <c r="I4" s="25">
        <v>0</v>
      </c>
      <c r="J4" s="25">
        <f t="shared" ref="J4:J9" si="0">SUM(A4:I4)</f>
        <v>99.76</v>
      </c>
      <c r="K4" s="103" t="s">
        <v>12</v>
      </c>
      <c r="L4" s="104"/>
    </row>
    <row r="5" spans="1:12">
      <c r="A5" s="23">
        <v>13</v>
      </c>
      <c r="B5" s="24">
        <v>43.5</v>
      </c>
      <c r="C5" s="24">
        <v>38</v>
      </c>
      <c r="D5" s="23">
        <v>0.1</v>
      </c>
      <c r="E5" s="23">
        <v>1.3</v>
      </c>
      <c r="F5" s="23">
        <v>1</v>
      </c>
      <c r="G5" s="23">
        <v>0.05</v>
      </c>
      <c r="H5" s="24">
        <v>0.08</v>
      </c>
      <c r="I5" s="23">
        <v>0.05</v>
      </c>
      <c r="J5" s="23">
        <f t="shared" si="0"/>
        <v>97.079999999999984</v>
      </c>
      <c r="K5" s="101" t="s">
        <v>13</v>
      </c>
      <c r="L5" s="102"/>
    </row>
    <row r="6" spans="1:12">
      <c r="A6" s="25">
        <v>0.36</v>
      </c>
      <c r="B6" s="25">
        <v>66.11</v>
      </c>
      <c r="C6" s="25">
        <v>18.239999999999998</v>
      </c>
      <c r="D6" s="25">
        <v>2.85</v>
      </c>
      <c r="E6" s="25">
        <v>12.31</v>
      </c>
      <c r="F6" s="25">
        <v>6.8000000000000005E-2</v>
      </c>
      <c r="G6" s="25">
        <v>8.4000000000000005E-2</v>
      </c>
      <c r="H6" s="25">
        <v>4.0000000000000001E-3</v>
      </c>
      <c r="I6" s="25">
        <v>0</v>
      </c>
      <c r="J6" s="25">
        <f t="shared" si="0"/>
        <v>100.026</v>
      </c>
      <c r="K6" s="103" t="s">
        <v>14</v>
      </c>
      <c r="L6" s="104"/>
    </row>
    <row r="7" spans="1:12">
      <c r="A7" s="23">
        <v>11.5</v>
      </c>
      <c r="B7" s="24">
        <v>51</v>
      </c>
      <c r="C7" s="24">
        <v>22.25</v>
      </c>
      <c r="D7" s="23">
        <v>0.215</v>
      </c>
      <c r="E7" s="23">
        <v>1.9</v>
      </c>
      <c r="F7" s="23">
        <v>11.25</v>
      </c>
      <c r="G7" s="23">
        <v>0</v>
      </c>
      <c r="H7" s="24">
        <v>1.6</v>
      </c>
      <c r="I7" s="23">
        <v>1.5</v>
      </c>
      <c r="J7" s="23">
        <f t="shared" si="0"/>
        <v>101.215</v>
      </c>
      <c r="K7" s="101" t="s">
        <v>15</v>
      </c>
      <c r="L7" s="102"/>
    </row>
    <row r="8" spans="1:12">
      <c r="A8" s="25">
        <v>45</v>
      </c>
      <c r="B8" s="25">
        <v>2</v>
      </c>
      <c r="C8" s="25">
        <v>0.21</v>
      </c>
      <c r="D8" s="25">
        <v>0</v>
      </c>
      <c r="E8" s="25">
        <v>0</v>
      </c>
      <c r="F8" s="25">
        <v>0.11</v>
      </c>
      <c r="G8" s="25">
        <v>30.9</v>
      </c>
      <c r="H8" s="25">
        <v>21.1</v>
      </c>
      <c r="I8" s="25">
        <v>0.05</v>
      </c>
      <c r="J8" s="25">
        <f t="shared" si="0"/>
        <v>99.36999999999999</v>
      </c>
      <c r="K8" s="103" t="s">
        <v>16</v>
      </c>
      <c r="L8" s="104"/>
    </row>
    <row r="9" spans="1:12">
      <c r="A9" s="23">
        <v>6.25</v>
      </c>
      <c r="B9" s="24">
        <v>58.95</v>
      </c>
      <c r="C9" s="24">
        <v>0.5</v>
      </c>
      <c r="D9" s="23">
        <v>0</v>
      </c>
      <c r="E9" s="23">
        <v>0</v>
      </c>
      <c r="F9" s="23">
        <v>0.3</v>
      </c>
      <c r="G9" s="23">
        <v>0.2</v>
      </c>
      <c r="H9" s="24">
        <v>33.799999999999997</v>
      </c>
      <c r="I9" s="23">
        <v>0</v>
      </c>
      <c r="J9" s="23">
        <f t="shared" si="0"/>
        <v>100</v>
      </c>
      <c r="K9" s="101" t="s">
        <v>17</v>
      </c>
      <c r="L9" s="102"/>
    </row>
    <row r="10" spans="1:12">
      <c r="A10" s="25">
        <v>6.24</v>
      </c>
      <c r="B10" s="25">
        <v>47.19</v>
      </c>
      <c r="C10" s="25">
        <v>40.6</v>
      </c>
      <c r="D10" s="25">
        <v>0.51</v>
      </c>
      <c r="E10" s="25">
        <v>5</v>
      </c>
      <c r="F10" s="25">
        <v>0.33500000000000002</v>
      </c>
      <c r="G10" s="25">
        <v>0</v>
      </c>
      <c r="H10" s="25">
        <v>0.09</v>
      </c>
      <c r="I10" s="25">
        <v>0</v>
      </c>
      <c r="J10" s="25">
        <v>99.97</v>
      </c>
      <c r="K10" s="103" t="s">
        <v>18</v>
      </c>
      <c r="L10" s="104"/>
    </row>
    <row r="11" spans="1:12">
      <c r="A11" s="23">
        <v>43.5</v>
      </c>
      <c r="B11" s="24">
        <v>0.1</v>
      </c>
      <c r="C11" s="24">
        <v>0.06</v>
      </c>
      <c r="D11" s="23">
        <v>0</v>
      </c>
      <c r="E11" s="23">
        <v>0</v>
      </c>
      <c r="F11" s="23">
        <v>0.06</v>
      </c>
      <c r="G11" s="23">
        <v>52.5</v>
      </c>
      <c r="H11" s="24">
        <v>3.3</v>
      </c>
      <c r="I11" s="23">
        <v>0.05</v>
      </c>
      <c r="J11" s="23">
        <v>99.57</v>
      </c>
      <c r="K11" s="101" t="s">
        <v>19</v>
      </c>
      <c r="L11" s="102"/>
    </row>
    <row r="12" spans="1:12">
      <c r="A12" s="25">
        <v>0.17</v>
      </c>
      <c r="B12" s="25">
        <v>99.6</v>
      </c>
      <c r="C12" s="25">
        <v>0</v>
      </c>
      <c r="D12" s="25">
        <v>0</v>
      </c>
      <c r="E12" s="25">
        <v>0.02</v>
      </c>
      <c r="F12" s="25">
        <v>0</v>
      </c>
      <c r="G12" s="25">
        <v>0</v>
      </c>
      <c r="H12" s="25">
        <v>0</v>
      </c>
      <c r="I12" s="25">
        <v>0</v>
      </c>
      <c r="J12" s="25">
        <v>99.89</v>
      </c>
      <c r="K12" s="103" t="s">
        <v>20</v>
      </c>
      <c r="L12" s="104"/>
    </row>
    <row r="13" spans="1:12">
      <c r="A13" s="23">
        <v>18.809999999999999</v>
      </c>
      <c r="B13" s="24">
        <v>49.5</v>
      </c>
      <c r="C13" s="24">
        <v>28.5</v>
      </c>
      <c r="D13" s="23">
        <v>1E-3</v>
      </c>
      <c r="E13" s="23">
        <v>0.46</v>
      </c>
      <c r="F13" s="23">
        <v>1.08</v>
      </c>
      <c r="G13" s="23">
        <v>1E-3</v>
      </c>
      <c r="H13" s="24">
        <v>0.16</v>
      </c>
      <c r="I13" s="23">
        <v>0.8</v>
      </c>
      <c r="J13" s="23">
        <f>SUM(A13:I13)</f>
        <v>99.311999999999998</v>
      </c>
      <c r="K13" s="101" t="s">
        <v>21</v>
      </c>
      <c r="L13" s="102"/>
    </row>
    <row r="14" spans="1:12">
      <c r="A14" s="25">
        <v>15</v>
      </c>
      <c r="B14" s="25">
        <v>43</v>
      </c>
      <c r="C14" s="25">
        <v>36.5</v>
      </c>
      <c r="D14" s="25">
        <v>1.7</v>
      </c>
      <c r="E14" s="25">
        <v>1.4</v>
      </c>
      <c r="F14" s="25">
        <v>1.7</v>
      </c>
      <c r="G14" s="25">
        <v>0</v>
      </c>
      <c r="H14" s="25">
        <v>0.3</v>
      </c>
      <c r="I14" s="25">
        <v>2.7</v>
      </c>
      <c r="J14" s="25">
        <v>102.3</v>
      </c>
      <c r="K14" s="103" t="s">
        <v>22</v>
      </c>
      <c r="L14" s="104"/>
    </row>
    <row r="15" spans="1:12">
      <c r="A15" s="23">
        <v>0</v>
      </c>
      <c r="B15" s="24">
        <v>0</v>
      </c>
      <c r="C15" s="24">
        <v>100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  <c r="I15" s="23">
        <v>0</v>
      </c>
      <c r="J15" s="23">
        <v>100</v>
      </c>
      <c r="K15" s="101" t="s">
        <v>23</v>
      </c>
      <c r="L15" s="102"/>
    </row>
    <row r="16" spans="1:12">
      <c r="A16" s="4"/>
      <c r="B16" s="5"/>
      <c r="C16" s="5"/>
      <c r="D16" s="4"/>
      <c r="E16" s="4"/>
      <c r="F16" s="4"/>
      <c r="G16" s="4"/>
      <c r="H16" s="5"/>
      <c r="I16" s="4"/>
      <c r="J16" s="4"/>
      <c r="K16" s="6"/>
      <c r="L16" s="6"/>
    </row>
    <row r="17" spans="1:13" ht="31.5" customHeight="1">
      <c r="A17" s="109" t="s">
        <v>30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3">
      <c r="A18" s="12">
        <f>(A3/J3)*100</f>
        <v>0.4980079681274901</v>
      </c>
      <c r="B18" s="12">
        <f>(B3/J3)*100</f>
        <v>66.135458167330682</v>
      </c>
      <c r="C18" s="12">
        <f t="shared" ref="C18:C30" si="1">(C3/J3)*100</f>
        <v>21.414342629482075</v>
      </c>
      <c r="D18" s="12">
        <f t="shared" ref="D18:D30" si="2">(D3/J3)*100</f>
        <v>10.557768924302788</v>
      </c>
      <c r="E18" s="12">
        <f t="shared" ref="E18:E30" si="3">(E3/J3)*100</f>
        <v>0.99601593625498019</v>
      </c>
      <c r="F18" s="12">
        <f t="shared" ref="F18:F30" si="4">(F3/J3)*100</f>
        <v>4.9800796812749015E-2</v>
      </c>
      <c r="G18" s="12">
        <f t="shared" ref="G18:G30" si="5">(G3/J3)*100</f>
        <v>0.29880478087649404</v>
      </c>
      <c r="H18" s="12">
        <f t="shared" ref="H18:H30" si="6">(H3/J3)*100</f>
        <v>4.9800796812749015E-2</v>
      </c>
      <c r="I18" s="12">
        <f t="shared" ref="I18:I30" si="7">(I3/J3)*100</f>
        <v>0</v>
      </c>
      <c r="J18" s="12"/>
      <c r="K18" s="12">
        <f>A18+B18+C18+D18+E18+F18+G18+H18+I18</f>
        <v>100.00000000000001</v>
      </c>
      <c r="L18" s="101" t="s">
        <v>11</v>
      </c>
      <c r="M18" s="102"/>
    </row>
    <row r="19" spans="1:13">
      <c r="A19" s="13">
        <f t="shared" ref="A19:A30" si="8">(A4/J4)*100</f>
        <v>7.0168404170008025E-2</v>
      </c>
      <c r="B19" s="13">
        <f t="shared" ref="B19:B30" si="9">(B4/J4)*100</f>
        <v>99.398556535685628</v>
      </c>
      <c r="C19" s="13">
        <f t="shared" si="1"/>
        <v>1.0024057738572574E-2</v>
      </c>
      <c r="D19" s="13">
        <f t="shared" si="2"/>
        <v>0</v>
      </c>
      <c r="E19" s="13">
        <f t="shared" si="3"/>
        <v>0</v>
      </c>
      <c r="F19" s="13">
        <f t="shared" si="4"/>
        <v>1.0024057738572574E-2</v>
      </c>
      <c r="G19" s="13">
        <f t="shared" si="5"/>
        <v>0.45108259823576585</v>
      </c>
      <c r="H19" s="13">
        <f t="shared" si="6"/>
        <v>6.0144346431435444E-2</v>
      </c>
      <c r="I19" s="13">
        <f t="shared" si="7"/>
        <v>0</v>
      </c>
      <c r="J19" s="13"/>
      <c r="K19" s="13">
        <f t="shared" ref="K19:K30" si="10">A19+B19+C19+D19+E19+F19+G19+H19+I19</f>
        <v>99.999999999999986</v>
      </c>
      <c r="L19" s="103" t="s">
        <v>12</v>
      </c>
      <c r="M19" s="104"/>
    </row>
    <row r="20" spans="1:13">
      <c r="A20" s="12">
        <f t="shared" si="8"/>
        <v>13.391017717346521</v>
      </c>
      <c r="B20" s="12">
        <f t="shared" si="9"/>
        <v>44.808405438813359</v>
      </c>
      <c r="C20" s="12">
        <f t="shared" si="1"/>
        <v>39.14297486608983</v>
      </c>
      <c r="D20" s="12">
        <f t="shared" si="2"/>
        <v>0.10300782859497325</v>
      </c>
      <c r="E20" s="12">
        <f t="shared" si="3"/>
        <v>1.3391017717346521</v>
      </c>
      <c r="F20" s="12">
        <f t="shared" si="4"/>
        <v>1.0300782859497324</v>
      </c>
      <c r="G20" s="12">
        <f t="shared" si="5"/>
        <v>5.1503914297486623E-2</v>
      </c>
      <c r="H20" s="12">
        <f t="shared" si="6"/>
        <v>8.2406262875978589E-2</v>
      </c>
      <c r="I20" s="12">
        <f t="shared" si="7"/>
        <v>5.1503914297486623E-2</v>
      </c>
      <c r="J20" s="12"/>
      <c r="K20" s="12">
        <f t="shared" si="10"/>
        <v>100</v>
      </c>
      <c r="L20" s="101" t="s">
        <v>13</v>
      </c>
      <c r="M20" s="102"/>
    </row>
    <row r="21" spans="1:13">
      <c r="A21" s="13">
        <f t="shared" si="8"/>
        <v>0.35990642432967429</v>
      </c>
      <c r="B21" s="13">
        <f t="shared" si="9"/>
        <v>66.09281586787435</v>
      </c>
      <c r="C21" s="13">
        <f t="shared" si="1"/>
        <v>18.235258832703497</v>
      </c>
      <c r="D21" s="13">
        <f t="shared" si="2"/>
        <v>2.8492591926099218</v>
      </c>
      <c r="E21" s="13">
        <f t="shared" si="3"/>
        <v>12.306800231939697</v>
      </c>
      <c r="F21" s="13">
        <f t="shared" si="4"/>
        <v>6.7982324595605145E-2</v>
      </c>
      <c r="G21" s="13">
        <f t="shared" si="5"/>
        <v>8.397816567692401E-2</v>
      </c>
      <c r="H21" s="13">
        <f t="shared" si="6"/>
        <v>3.9989602703297145E-3</v>
      </c>
      <c r="I21" s="13">
        <f t="shared" si="7"/>
        <v>0</v>
      </c>
      <c r="J21" s="13"/>
      <c r="K21" s="13">
        <f t="shared" si="10"/>
        <v>99.999999999999986</v>
      </c>
      <c r="L21" s="103" t="s">
        <v>14</v>
      </c>
      <c r="M21" s="104"/>
    </row>
    <row r="22" spans="1:13">
      <c r="A22" s="12">
        <f t="shared" si="8"/>
        <v>11.361952279800425</v>
      </c>
      <c r="B22" s="12">
        <f t="shared" si="9"/>
        <v>50.387788371288842</v>
      </c>
      <c r="C22" s="12">
        <f t="shared" si="1"/>
        <v>21.982907671787778</v>
      </c>
      <c r="D22" s="12">
        <f t="shared" si="2"/>
        <v>0.21241910783974705</v>
      </c>
      <c r="E22" s="12">
        <f t="shared" si="3"/>
        <v>1.8771921157931133</v>
      </c>
      <c r="F22" s="12">
        <f t="shared" si="4"/>
        <v>11.114953317196068</v>
      </c>
      <c r="G22" s="12">
        <f t="shared" si="5"/>
        <v>0</v>
      </c>
      <c r="H22" s="12">
        <f t="shared" si="6"/>
        <v>1.5807933606678852</v>
      </c>
      <c r="I22" s="12">
        <f t="shared" si="7"/>
        <v>1.4819937756261423</v>
      </c>
      <c r="J22" s="12"/>
      <c r="K22" s="12">
        <f t="shared" si="10"/>
        <v>100</v>
      </c>
      <c r="L22" s="101" t="s">
        <v>15</v>
      </c>
      <c r="M22" s="102"/>
    </row>
    <row r="23" spans="1:13" s="26" customFormat="1">
      <c r="A23" s="60">
        <f t="shared" si="8"/>
        <v>45.285297373452757</v>
      </c>
      <c r="B23" s="60">
        <f t="shared" si="9"/>
        <v>2.0126798832645667</v>
      </c>
      <c r="C23" s="60">
        <f t="shared" si="1"/>
        <v>0.21133138774277951</v>
      </c>
      <c r="D23" s="60">
        <f t="shared" si="2"/>
        <v>0</v>
      </c>
      <c r="E23" s="60">
        <f t="shared" si="3"/>
        <v>0</v>
      </c>
      <c r="F23" s="60">
        <f t="shared" si="4"/>
        <v>0.11069739357955119</v>
      </c>
      <c r="G23" s="60">
        <f t="shared" si="5"/>
        <v>31.095904196437559</v>
      </c>
      <c r="H23" s="60">
        <f t="shared" si="6"/>
        <v>21.233772768441185</v>
      </c>
      <c r="I23" s="60">
        <f t="shared" si="7"/>
        <v>5.0316997081614183E-2</v>
      </c>
      <c r="J23" s="60"/>
      <c r="K23" s="60">
        <f t="shared" si="10"/>
        <v>100</v>
      </c>
      <c r="L23" s="107" t="s">
        <v>16</v>
      </c>
      <c r="M23" s="108"/>
    </row>
    <row r="24" spans="1:13" s="26" customFormat="1">
      <c r="A24" s="60">
        <f t="shared" si="8"/>
        <v>6.25</v>
      </c>
      <c r="B24" s="60">
        <f t="shared" si="9"/>
        <v>58.95</v>
      </c>
      <c r="C24" s="60">
        <f t="shared" si="1"/>
        <v>0.5</v>
      </c>
      <c r="D24" s="60">
        <f t="shared" si="2"/>
        <v>0</v>
      </c>
      <c r="E24" s="60">
        <f t="shared" si="3"/>
        <v>0</v>
      </c>
      <c r="F24" s="60">
        <f t="shared" si="4"/>
        <v>0.3</v>
      </c>
      <c r="G24" s="60">
        <f t="shared" si="5"/>
        <v>0.2</v>
      </c>
      <c r="H24" s="60">
        <f t="shared" si="6"/>
        <v>33.799999999999997</v>
      </c>
      <c r="I24" s="60">
        <f t="shared" si="7"/>
        <v>0</v>
      </c>
      <c r="J24" s="60"/>
      <c r="K24" s="60">
        <f t="shared" si="10"/>
        <v>100</v>
      </c>
      <c r="L24" s="107" t="s">
        <v>17</v>
      </c>
      <c r="M24" s="108"/>
    </row>
    <row r="25" spans="1:13">
      <c r="A25" s="13">
        <f t="shared" si="8"/>
        <v>6.2418725617685311</v>
      </c>
      <c r="B25" s="13">
        <f t="shared" si="9"/>
        <v>47.204161248374511</v>
      </c>
      <c r="C25" s="13">
        <f t="shared" si="1"/>
        <v>40.61218365509653</v>
      </c>
      <c r="D25" s="13">
        <f t="shared" si="2"/>
        <v>0.51015304591377419</v>
      </c>
      <c r="E25" s="13">
        <f t="shared" si="3"/>
        <v>5.0015004501350404</v>
      </c>
      <c r="F25" s="13">
        <f t="shared" si="4"/>
        <v>0.33510053015904773</v>
      </c>
      <c r="G25" s="13">
        <f t="shared" si="5"/>
        <v>0</v>
      </c>
      <c r="H25" s="13">
        <f t="shared" si="6"/>
        <v>9.0027008102430722E-2</v>
      </c>
      <c r="I25" s="13">
        <f t="shared" si="7"/>
        <v>0</v>
      </c>
      <c r="J25" s="13"/>
      <c r="K25" s="13">
        <f t="shared" si="10"/>
        <v>99.994998499549865</v>
      </c>
      <c r="L25" s="103" t="s">
        <v>18</v>
      </c>
      <c r="M25" s="104"/>
    </row>
    <row r="26" spans="1:13">
      <c r="A26" s="12">
        <f t="shared" si="8"/>
        <v>43.687857788490511</v>
      </c>
      <c r="B26" s="12">
        <f t="shared" si="9"/>
        <v>0.10043185698503568</v>
      </c>
      <c r="C26" s="12">
        <f t="shared" si="1"/>
        <v>6.0259114191021389E-2</v>
      </c>
      <c r="D26" s="12">
        <f t="shared" si="2"/>
        <v>0</v>
      </c>
      <c r="E26" s="12">
        <f t="shared" si="3"/>
        <v>0</v>
      </c>
      <c r="F26" s="12">
        <f t="shared" si="4"/>
        <v>6.0259114191021389E-2</v>
      </c>
      <c r="G26" s="12">
        <f t="shared" si="5"/>
        <v>52.72672491714372</v>
      </c>
      <c r="H26" s="12">
        <f t="shared" si="6"/>
        <v>3.3142512805061766</v>
      </c>
      <c r="I26" s="12">
        <f t="shared" si="7"/>
        <v>5.0215928492517839E-2</v>
      </c>
      <c r="J26" s="12"/>
      <c r="K26" s="12">
        <f t="shared" si="10"/>
        <v>100</v>
      </c>
      <c r="L26" s="101" t="s">
        <v>19</v>
      </c>
      <c r="M26" s="102"/>
    </row>
    <row r="27" spans="1:13">
      <c r="A27" s="13">
        <f t="shared" si="8"/>
        <v>0.17018720592651918</v>
      </c>
      <c r="B27" s="13">
        <f t="shared" si="9"/>
        <v>99.709680648713586</v>
      </c>
      <c r="C27" s="13">
        <f t="shared" si="1"/>
        <v>0</v>
      </c>
      <c r="D27" s="13">
        <f t="shared" si="2"/>
        <v>0</v>
      </c>
      <c r="E27" s="13">
        <f t="shared" si="3"/>
        <v>2.0022024226649313E-2</v>
      </c>
      <c r="F27" s="13">
        <f t="shared" si="4"/>
        <v>0</v>
      </c>
      <c r="G27" s="13">
        <f t="shared" si="5"/>
        <v>0</v>
      </c>
      <c r="H27" s="13">
        <f t="shared" si="6"/>
        <v>0</v>
      </c>
      <c r="I27" s="13">
        <f t="shared" si="7"/>
        <v>0</v>
      </c>
      <c r="J27" s="13"/>
      <c r="K27" s="13">
        <f t="shared" si="10"/>
        <v>99.899889878866759</v>
      </c>
      <c r="L27" s="103" t="s">
        <v>20</v>
      </c>
      <c r="M27" s="104"/>
    </row>
    <row r="28" spans="1:13">
      <c r="A28" s="12">
        <f t="shared" si="8"/>
        <v>18.940309328177861</v>
      </c>
      <c r="B28" s="12">
        <f t="shared" si="9"/>
        <v>49.842919284678587</v>
      </c>
      <c r="C28" s="12">
        <f t="shared" si="1"/>
        <v>28.697438376027069</v>
      </c>
      <c r="D28" s="12">
        <f t="shared" si="2"/>
        <v>1.0069276623167391E-3</v>
      </c>
      <c r="E28" s="12">
        <f t="shared" si="3"/>
        <v>0.4631867246657001</v>
      </c>
      <c r="F28" s="12">
        <f t="shared" si="4"/>
        <v>1.0874818753020785</v>
      </c>
      <c r="G28" s="12">
        <f t="shared" si="5"/>
        <v>1.0069276623167391E-3</v>
      </c>
      <c r="H28" s="12">
        <f t="shared" si="6"/>
        <v>0.16110842597067829</v>
      </c>
      <c r="I28" s="12">
        <f t="shared" si="7"/>
        <v>0.80554212985339146</v>
      </c>
      <c r="J28" s="12"/>
      <c r="K28" s="12">
        <f t="shared" si="10"/>
        <v>100</v>
      </c>
      <c r="L28" s="101" t="s">
        <v>21</v>
      </c>
      <c r="M28" s="102"/>
    </row>
    <row r="29" spans="1:13">
      <c r="A29" s="13">
        <f t="shared" si="8"/>
        <v>14.66275659824047</v>
      </c>
      <c r="B29" s="13">
        <f t="shared" si="9"/>
        <v>42.033235581622677</v>
      </c>
      <c r="C29" s="13">
        <f t="shared" si="1"/>
        <v>35.679374389051809</v>
      </c>
      <c r="D29" s="13">
        <f t="shared" si="2"/>
        <v>1.6617790811339197</v>
      </c>
      <c r="E29" s="13">
        <f t="shared" si="3"/>
        <v>1.3685239491691104</v>
      </c>
      <c r="F29" s="13">
        <f t="shared" si="4"/>
        <v>1.6617790811339197</v>
      </c>
      <c r="G29" s="13">
        <f t="shared" si="5"/>
        <v>0</v>
      </c>
      <c r="H29" s="13">
        <f t="shared" si="6"/>
        <v>0.2932551319648094</v>
      </c>
      <c r="I29" s="13">
        <f t="shared" si="7"/>
        <v>2.6392961876832843</v>
      </c>
      <c r="J29" s="13"/>
      <c r="K29" s="13">
        <f t="shared" si="10"/>
        <v>100</v>
      </c>
      <c r="L29" s="103" t="s">
        <v>22</v>
      </c>
      <c r="M29" s="104"/>
    </row>
    <row r="30" spans="1:13" s="26" customFormat="1">
      <c r="A30" s="60">
        <f t="shared" si="8"/>
        <v>0</v>
      </c>
      <c r="B30" s="60">
        <f t="shared" si="9"/>
        <v>0</v>
      </c>
      <c r="C30" s="60">
        <f t="shared" si="1"/>
        <v>100</v>
      </c>
      <c r="D30" s="60">
        <f t="shared" si="2"/>
        <v>0</v>
      </c>
      <c r="E30" s="60">
        <f t="shared" si="3"/>
        <v>0</v>
      </c>
      <c r="F30" s="60">
        <f t="shared" si="4"/>
        <v>0</v>
      </c>
      <c r="G30" s="60">
        <f t="shared" si="5"/>
        <v>0</v>
      </c>
      <c r="H30" s="60">
        <f t="shared" si="6"/>
        <v>0</v>
      </c>
      <c r="I30" s="60">
        <f t="shared" si="7"/>
        <v>0</v>
      </c>
      <c r="J30" s="60"/>
      <c r="K30" s="60">
        <f t="shared" si="10"/>
        <v>100</v>
      </c>
      <c r="L30" s="107" t="s">
        <v>23</v>
      </c>
      <c r="M30" s="108"/>
    </row>
    <row r="31" spans="1:13" ht="27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ht="21">
      <c r="A32" s="109" t="s">
        <v>29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2" ht="25.5" customHeight="1">
      <c r="B33" s="8" t="s">
        <v>2</v>
      </c>
      <c r="C33" s="8" t="s">
        <v>3</v>
      </c>
      <c r="D33" s="9"/>
      <c r="E33" s="10"/>
      <c r="F33" s="10"/>
      <c r="G33" s="11"/>
      <c r="H33" s="8" t="s">
        <v>8</v>
      </c>
      <c r="I33" s="8" t="s">
        <v>24</v>
      </c>
    </row>
    <row r="34" spans="1:12" ht="14.25" customHeight="1">
      <c r="B34" s="14">
        <f t="shared" ref="B34:B46" si="11">(B3*100)/(B3+C3+H3)</f>
        <v>75.497441728254699</v>
      </c>
      <c r="C34" s="14">
        <f t="shared" ref="C34:C46" si="12">(C3*100)/(B3+C3+H3)</f>
        <v>24.445707788516202</v>
      </c>
      <c r="D34" s="15"/>
      <c r="E34" s="16"/>
      <c r="F34" s="16"/>
      <c r="G34" s="17"/>
      <c r="H34" s="14">
        <f t="shared" ref="H34:H46" si="13">(H3*100)/(B3+C3+H3)</f>
        <v>5.6850483229107449E-2</v>
      </c>
      <c r="I34" s="14">
        <f>(B34+C34+H34)</f>
        <v>100.00000000000001</v>
      </c>
      <c r="K34" s="101" t="s">
        <v>11</v>
      </c>
      <c r="L34" s="102"/>
    </row>
    <row r="35" spans="1:12">
      <c r="B35" s="18">
        <f t="shared" si="11"/>
        <v>99.92945681749471</v>
      </c>
      <c r="C35" s="18">
        <f t="shared" si="12"/>
        <v>1.0077597500755819E-2</v>
      </c>
      <c r="D35" s="19"/>
      <c r="E35" s="20"/>
      <c r="F35" s="20"/>
      <c r="G35" s="21"/>
      <c r="H35" s="18">
        <f t="shared" si="13"/>
        <v>6.0465585004534916E-2</v>
      </c>
      <c r="I35" s="18">
        <f t="shared" ref="I35:I46" si="14">(B35+C35+H35)</f>
        <v>100</v>
      </c>
      <c r="K35" s="103" t="s">
        <v>12</v>
      </c>
      <c r="L35" s="104"/>
    </row>
    <row r="36" spans="1:12" ht="14.25" customHeight="1">
      <c r="B36" s="14">
        <f t="shared" si="11"/>
        <v>53.321892620740378</v>
      </c>
      <c r="C36" s="14">
        <f t="shared" si="12"/>
        <v>46.580044128462859</v>
      </c>
      <c r="D36" s="15"/>
      <c r="E36" s="16"/>
      <c r="F36" s="16"/>
      <c r="G36" s="17"/>
      <c r="H36" s="14">
        <f t="shared" si="13"/>
        <v>9.8063250796763909E-2</v>
      </c>
      <c r="I36" s="14">
        <f t="shared" si="14"/>
        <v>100</v>
      </c>
      <c r="K36" s="101" t="s">
        <v>13</v>
      </c>
      <c r="L36" s="102"/>
    </row>
    <row r="37" spans="1:12">
      <c r="B37" s="18">
        <f t="shared" si="11"/>
        <v>78.372098537117381</v>
      </c>
      <c r="C37" s="18">
        <f t="shared" si="12"/>
        <v>21.623159541930434</v>
      </c>
      <c r="D37" s="19"/>
      <c r="E37" s="20"/>
      <c r="F37" s="20"/>
      <c r="G37" s="21"/>
      <c r="H37" s="18">
        <f t="shared" si="13"/>
        <v>4.7419209521777275E-3</v>
      </c>
      <c r="I37" s="18">
        <f t="shared" si="14"/>
        <v>99.999999999999986</v>
      </c>
      <c r="K37" s="103" t="s">
        <v>14</v>
      </c>
      <c r="L37" s="104"/>
    </row>
    <row r="38" spans="1:12">
      <c r="B38" s="14">
        <f t="shared" si="11"/>
        <v>68.136272545090179</v>
      </c>
      <c r="C38" s="14">
        <f t="shared" si="12"/>
        <v>29.726118904475619</v>
      </c>
      <c r="D38" s="15"/>
      <c r="E38" s="16"/>
      <c r="F38" s="16"/>
      <c r="G38" s="17"/>
      <c r="H38" s="14">
        <f t="shared" si="13"/>
        <v>2.1376085504342019</v>
      </c>
      <c r="I38" s="14">
        <f t="shared" si="14"/>
        <v>100</v>
      </c>
      <c r="K38" s="101" t="s">
        <v>15</v>
      </c>
      <c r="L38" s="102"/>
    </row>
    <row r="39" spans="1:12">
      <c r="A39" s="26"/>
      <c r="B39" s="18">
        <f t="shared" si="11"/>
        <v>8.5800085800085792</v>
      </c>
      <c r="C39" s="18">
        <f t="shared" si="12"/>
        <v>0.9009009009009008</v>
      </c>
      <c r="D39" s="19"/>
      <c r="E39" s="20"/>
      <c r="F39" s="20"/>
      <c r="G39" s="21"/>
      <c r="H39" s="18">
        <f t="shared" si="13"/>
        <v>90.519090519090511</v>
      </c>
      <c r="I39" s="18">
        <f t="shared" si="14"/>
        <v>99.999999999999986</v>
      </c>
      <c r="K39" s="103" t="s">
        <v>16</v>
      </c>
      <c r="L39" s="104"/>
    </row>
    <row r="40" spans="1:12">
      <c r="A40" s="26"/>
      <c r="B40" s="14">
        <f t="shared" si="11"/>
        <v>63.217158176943698</v>
      </c>
      <c r="C40" s="14">
        <f t="shared" si="12"/>
        <v>0.53619302949061665</v>
      </c>
      <c r="D40" s="15"/>
      <c r="E40" s="16"/>
      <c r="F40" s="16"/>
      <c r="G40" s="17"/>
      <c r="H40" s="14">
        <f t="shared" si="13"/>
        <v>36.246648793565676</v>
      </c>
      <c r="I40" s="14">
        <f t="shared" si="14"/>
        <v>100</v>
      </c>
      <c r="K40" s="101" t="s">
        <v>17</v>
      </c>
      <c r="L40" s="102"/>
    </row>
    <row r="41" spans="1:12">
      <c r="B41" s="18">
        <f t="shared" si="11"/>
        <v>53.698224852071007</v>
      </c>
      <c r="C41" s="18">
        <f t="shared" si="12"/>
        <v>46.199362767410108</v>
      </c>
      <c r="D41" s="19"/>
      <c r="E41" s="20"/>
      <c r="F41" s="20"/>
      <c r="G41" s="21"/>
      <c r="H41" s="18">
        <f t="shared" si="13"/>
        <v>0.1024123805188894</v>
      </c>
      <c r="I41" s="18">
        <f t="shared" si="14"/>
        <v>100</v>
      </c>
      <c r="K41" s="103" t="s">
        <v>18</v>
      </c>
      <c r="L41" s="104"/>
    </row>
    <row r="42" spans="1:12">
      <c r="B42" s="14">
        <f t="shared" si="11"/>
        <v>2.8901734104046244</v>
      </c>
      <c r="C42" s="14">
        <f t="shared" si="12"/>
        <v>1.7341040462427746</v>
      </c>
      <c r="D42" s="15"/>
      <c r="E42" s="16"/>
      <c r="F42" s="16"/>
      <c r="G42" s="17"/>
      <c r="H42" s="14">
        <f t="shared" si="13"/>
        <v>95.375722543352609</v>
      </c>
      <c r="I42" s="14">
        <f t="shared" si="14"/>
        <v>100.00000000000001</v>
      </c>
      <c r="K42" s="101" t="s">
        <v>19</v>
      </c>
      <c r="L42" s="102"/>
    </row>
    <row r="43" spans="1:12">
      <c r="B43" s="18">
        <f t="shared" si="11"/>
        <v>100</v>
      </c>
      <c r="C43" s="18">
        <f t="shared" si="12"/>
        <v>0</v>
      </c>
      <c r="D43" s="19"/>
      <c r="E43" s="20"/>
      <c r="F43" s="20"/>
      <c r="G43" s="21"/>
      <c r="H43" s="18">
        <f t="shared" si="13"/>
        <v>0</v>
      </c>
      <c r="I43" s="18">
        <f t="shared" si="14"/>
        <v>100</v>
      </c>
      <c r="K43" s="103" t="s">
        <v>20</v>
      </c>
      <c r="L43" s="104"/>
    </row>
    <row r="44" spans="1:12">
      <c r="B44" s="14">
        <f t="shared" si="11"/>
        <v>63.331627430910956</v>
      </c>
      <c r="C44" s="14">
        <f t="shared" si="12"/>
        <v>36.463664278403279</v>
      </c>
      <c r="D44" s="15"/>
      <c r="E44" s="16"/>
      <c r="F44" s="16"/>
      <c r="G44" s="17"/>
      <c r="H44" s="14">
        <f t="shared" si="13"/>
        <v>0.20470829068577279</v>
      </c>
      <c r="I44" s="14">
        <f t="shared" si="14"/>
        <v>100</v>
      </c>
      <c r="K44" s="101" t="s">
        <v>21</v>
      </c>
      <c r="L44" s="102"/>
    </row>
    <row r="45" spans="1:12">
      <c r="B45" s="18">
        <f t="shared" si="11"/>
        <v>53.884711779448622</v>
      </c>
      <c r="C45" s="18">
        <f t="shared" si="12"/>
        <v>45.739348370927317</v>
      </c>
      <c r="D45" s="19"/>
      <c r="E45" s="20"/>
      <c r="F45" s="20"/>
      <c r="G45" s="21"/>
      <c r="H45" s="18">
        <f t="shared" si="13"/>
        <v>0.37593984962406019</v>
      </c>
      <c r="I45" s="18">
        <f t="shared" si="14"/>
        <v>100</v>
      </c>
      <c r="K45" s="103" t="s">
        <v>22</v>
      </c>
      <c r="L45" s="104"/>
    </row>
    <row r="46" spans="1:12">
      <c r="A46" s="26"/>
      <c r="B46" s="14">
        <f t="shared" si="11"/>
        <v>0</v>
      </c>
      <c r="C46" s="22">
        <f t="shared" si="12"/>
        <v>100</v>
      </c>
      <c r="D46" s="15"/>
      <c r="E46" s="16"/>
      <c r="F46" s="16"/>
      <c r="G46" s="17"/>
      <c r="H46" s="14">
        <f t="shared" si="13"/>
        <v>0</v>
      </c>
      <c r="I46" s="14">
        <f t="shared" si="14"/>
        <v>100</v>
      </c>
      <c r="K46" s="101" t="s">
        <v>23</v>
      </c>
      <c r="L46" s="102"/>
    </row>
    <row r="48" spans="1:12">
      <c r="A48" t="s">
        <v>31</v>
      </c>
    </row>
    <row r="50" spans="1:10">
      <c r="A50" t="s">
        <v>32</v>
      </c>
    </row>
    <row r="52" spans="1:10">
      <c r="A52" t="s">
        <v>33</v>
      </c>
    </row>
    <row r="55" spans="1:10">
      <c r="A55">
        <f t="shared" ref="A55:J55" si="15">(0.2816*A23)</f>
        <v>12.752339740364297</v>
      </c>
      <c r="B55">
        <f t="shared" si="15"/>
        <v>0.56677065512730207</v>
      </c>
      <c r="C55">
        <f t="shared" si="15"/>
        <v>5.9510918788366715E-2</v>
      </c>
      <c r="D55">
        <f t="shared" si="15"/>
        <v>0</v>
      </c>
      <c r="E55">
        <f t="shared" si="15"/>
        <v>0</v>
      </c>
      <c r="F55">
        <f t="shared" si="15"/>
        <v>3.1172386032001616E-2</v>
      </c>
      <c r="G55">
        <f t="shared" si="15"/>
        <v>8.7566066217168164</v>
      </c>
      <c r="H55">
        <f t="shared" si="15"/>
        <v>5.9794304115930377</v>
      </c>
      <c r="I55">
        <f t="shared" si="15"/>
        <v>1.4169266378182555E-2</v>
      </c>
      <c r="J55">
        <f t="shared" si="15"/>
        <v>0</v>
      </c>
    </row>
    <row r="56" spans="1:10">
      <c r="A56">
        <f t="shared" ref="A56:J56" si="16">(0.4577*A24)</f>
        <v>2.8606249999999998</v>
      </c>
      <c r="B56">
        <f t="shared" si="16"/>
        <v>26.981415000000002</v>
      </c>
      <c r="C56">
        <f t="shared" si="16"/>
        <v>0.22885</v>
      </c>
      <c r="D56">
        <f t="shared" si="16"/>
        <v>0</v>
      </c>
      <c r="E56">
        <f t="shared" si="16"/>
        <v>0</v>
      </c>
      <c r="F56">
        <f t="shared" si="16"/>
        <v>0.13730999999999999</v>
      </c>
      <c r="G56">
        <f t="shared" si="16"/>
        <v>9.154000000000001E-2</v>
      </c>
      <c r="H56">
        <f t="shared" si="16"/>
        <v>15.470259999999998</v>
      </c>
      <c r="I56">
        <f t="shared" si="16"/>
        <v>0</v>
      </c>
      <c r="J56">
        <f t="shared" si="16"/>
        <v>0</v>
      </c>
    </row>
    <row r="57" spans="1:10">
      <c r="A57">
        <f t="shared" ref="A57:J57" si="17">(0.261*A30)</f>
        <v>0</v>
      </c>
      <c r="B57">
        <f t="shared" si="17"/>
        <v>0</v>
      </c>
      <c r="C57">
        <f t="shared" si="17"/>
        <v>26.1</v>
      </c>
      <c r="D57">
        <f t="shared" si="17"/>
        <v>0</v>
      </c>
      <c r="E57">
        <f t="shared" si="17"/>
        <v>0</v>
      </c>
      <c r="F57">
        <f t="shared" si="17"/>
        <v>0</v>
      </c>
      <c r="G57">
        <f t="shared" si="17"/>
        <v>0</v>
      </c>
      <c r="H57">
        <f t="shared" si="17"/>
        <v>0</v>
      </c>
      <c r="I57">
        <f t="shared" si="17"/>
        <v>0</v>
      </c>
      <c r="J57">
        <f t="shared" si="17"/>
        <v>0</v>
      </c>
    </row>
    <row r="59" spans="1:10">
      <c r="A59" t="s">
        <v>38</v>
      </c>
    </row>
    <row r="61" spans="1:10" ht="15.75">
      <c r="A61" s="33" t="s">
        <v>42</v>
      </c>
      <c r="B61" s="33"/>
      <c r="C61" s="33"/>
      <c r="D61" s="34" t="s">
        <v>39</v>
      </c>
      <c r="E61" s="34"/>
      <c r="F61" s="35"/>
    </row>
    <row r="62" spans="1:10" ht="15.75">
      <c r="A62" s="33" t="s">
        <v>43</v>
      </c>
      <c r="B62" s="33"/>
      <c r="C62" s="33"/>
      <c r="D62" s="34" t="s">
        <v>40</v>
      </c>
      <c r="E62" s="34"/>
      <c r="F62" s="35"/>
    </row>
    <row r="63" spans="1:10" ht="15.75">
      <c r="A63" s="33" t="s">
        <v>44</v>
      </c>
      <c r="B63" s="33"/>
      <c r="C63" s="33"/>
      <c r="D63" s="34" t="s">
        <v>41</v>
      </c>
      <c r="E63" s="34"/>
      <c r="F63" s="35"/>
    </row>
    <row r="65" spans="1:12">
      <c r="A65" t="s">
        <v>45</v>
      </c>
    </row>
    <row r="66" spans="1:12">
      <c r="H66" s="27">
        <f>(0.2816*K23)</f>
        <v>28.16</v>
      </c>
      <c r="I66" s="27" t="s">
        <v>35</v>
      </c>
    </row>
    <row r="67" spans="1:12" ht="15.75">
      <c r="A67" s="36" t="s">
        <v>49</v>
      </c>
      <c r="B67" s="37"/>
      <c r="D67" t="s">
        <v>46</v>
      </c>
      <c r="H67" s="27">
        <f>(0.4577*K24)</f>
        <v>45.769999999999996</v>
      </c>
      <c r="I67" s="27" t="s">
        <v>36</v>
      </c>
    </row>
    <row r="68" spans="1:12" ht="15.75">
      <c r="A68" s="36" t="s">
        <v>50</v>
      </c>
      <c r="B68" s="37"/>
      <c r="D68" t="s">
        <v>47</v>
      </c>
      <c r="H68" s="27">
        <f>(0.261*K30)</f>
        <v>26.1</v>
      </c>
      <c r="I68" s="27" t="s">
        <v>37</v>
      </c>
    </row>
    <row r="69" spans="1:12" ht="15.75">
      <c r="A69" s="36" t="s">
        <v>51</v>
      </c>
      <c r="B69" s="37"/>
      <c r="D69" t="s">
        <v>48</v>
      </c>
    </row>
    <row r="71" spans="1:12">
      <c r="A71" s="38" t="s">
        <v>52</v>
      </c>
    </row>
    <row r="72" spans="1:12">
      <c r="A72" s="38" t="s">
        <v>53</v>
      </c>
    </row>
    <row r="74" spans="1:12">
      <c r="A74">
        <v>12.752339740364297</v>
      </c>
      <c r="B74">
        <v>0.56677065512730207</v>
      </c>
      <c r="C74">
        <v>5.9510918788366715E-2</v>
      </c>
      <c r="D74">
        <v>0</v>
      </c>
      <c r="E74">
        <v>0</v>
      </c>
      <c r="F74">
        <v>3.1172386032001616E-2</v>
      </c>
      <c r="G74">
        <v>8.7566066217168164</v>
      </c>
      <c r="H74">
        <v>5.9794304115930377</v>
      </c>
      <c r="I74">
        <v>1.4169266378182555E-2</v>
      </c>
      <c r="J74">
        <v>0</v>
      </c>
      <c r="K74">
        <v>28.16</v>
      </c>
      <c r="L74" t="s">
        <v>16</v>
      </c>
    </row>
    <row r="75" spans="1:12">
      <c r="A75">
        <v>2.8606249999999998</v>
      </c>
      <c r="B75">
        <v>26.981415000000002</v>
      </c>
      <c r="C75">
        <v>0.22885</v>
      </c>
      <c r="D75">
        <v>0</v>
      </c>
      <c r="E75">
        <v>0</v>
      </c>
      <c r="F75">
        <v>0.13730999999999999</v>
      </c>
      <c r="G75">
        <v>9.154000000000001E-2</v>
      </c>
      <c r="H75">
        <v>15.470259999999998</v>
      </c>
      <c r="I75">
        <v>0</v>
      </c>
      <c r="J75">
        <v>0</v>
      </c>
      <c r="K75">
        <v>45.769999999999996</v>
      </c>
      <c r="L75" t="s">
        <v>34</v>
      </c>
    </row>
    <row r="76" spans="1:12">
      <c r="A76">
        <v>0</v>
      </c>
      <c r="B76">
        <v>0</v>
      </c>
      <c r="C76">
        <v>26.1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26.1</v>
      </c>
      <c r="L76" t="s">
        <v>23</v>
      </c>
    </row>
    <row r="77" spans="1:12">
      <c r="A77" s="32">
        <v>15.612964740364298</v>
      </c>
      <c r="B77" s="32">
        <v>27.548185655127305</v>
      </c>
      <c r="C77" s="32">
        <v>26.388360918788369</v>
      </c>
      <c r="D77" s="32">
        <v>0</v>
      </c>
      <c r="E77">
        <v>0</v>
      </c>
      <c r="F77">
        <v>0.16848238603200161</v>
      </c>
      <c r="G77">
        <v>8.8481466217168165</v>
      </c>
      <c r="H77">
        <v>21.449690411593036</v>
      </c>
      <c r="I77">
        <v>1.4169266378182555E-2</v>
      </c>
      <c r="J77">
        <v>0</v>
      </c>
      <c r="K77">
        <v>84.417035259635725</v>
      </c>
      <c r="L77" t="s">
        <v>10</v>
      </c>
    </row>
    <row r="78" spans="1:12" ht="18.75">
      <c r="A78" s="42" t="s">
        <v>54</v>
      </c>
      <c r="B78" s="42"/>
      <c r="C78" s="42"/>
      <c r="D78" s="42"/>
    </row>
    <row r="79" spans="1:12">
      <c r="A79" t="s">
        <v>25</v>
      </c>
      <c r="B79">
        <v>32.633443676858853</v>
      </c>
      <c r="C79">
        <v>31.259521064234821</v>
      </c>
      <c r="D79">
        <v>0</v>
      </c>
      <c r="E79">
        <v>0</v>
      </c>
      <c r="F79">
        <v>0.19958339630598471</v>
      </c>
      <c r="G79">
        <v>10.481470469204675</v>
      </c>
      <c r="H79">
        <v>25.409196550935111</v>
      </c>
      <c r="I79">
        <v>1.6784842460533123E-2</v>
      </c>
      <c r="J79">
        <v>0</v>
      </c>
      <c r="K79">
        <v>99.999999999999986</v>
      </c>
    </row>
    <row r="81" spans="1:6">
      <c r="A81" s="32" t="s">
        <v>55</v>
      </c>
    </row>
    <row r="82" spans="1:6" ht="21">
      <c r="B82" s="39" t="s">
        <v>2</v>
      </c>
      <c r="C82" s="39" t="s">
        <v>3</v>
      </c>
      <c r="D82" s="39" t="s">
        <v>8</v>
      </c>
    </row>
    <row r="83" spans="1:6">
      <c r="B83">
        <v>36.542725511584848</v>
      </c>
      <c r="C83">
        <v>35.004215588928957</v>
      </c>
      <c r="D83">
        <v>28.453058899486194</v>
      </c>
    </row>
    <row r="85" spans="1:6" ht="23.25">
      <c r="A85" s="30" t="s">
        <v>27</v>
      </c>
      <c r="B85" s="30"/>
      <c r="C85" s="29"/>
      <c r="D85" s="29"/>
    </row>
    <row r="86" spans="1:6" ht="23.25">
      <c r="A86" s="29"/>
      <c r="B86" s="29"/>
      <c r="C86" s="29"/>
      <c r="D86" s="29"/>
    </row>
    <row r="87" spans="1:6" ht="23.25">
      <c r="A87" s="29" t="s">
        <v>26</v>
      </c>
      <c r="B87" s="29"/>
      <c r="C87" s="29"/>
      <c r="D87" s="29"/>
      <c r="E87" s="28">
        <f>SUM(F77:G77)</f>
        <v>9.0166290077488185</v>
      </c>
      <c r="F87" s="28" t="s">
        <v>28</v>
      </c>
    </row>
    <row r="88" spans="1:6" ht="23.25">
      <c r="A88" s="29"/>
      <c r="B88" s="29"/>
      <c r="C88" s="29"/>
      <c r="D88" s="29"/>
    </row>
    <row r="89" spans="1:6" ht="23.25">
      <c r="A89" s="29" t="s">
        <v>56</v>
      </c>
      <c r="B89" s="31"/>
      <c r="D89" s="29"/>
    </row>
    <row r="91" spans="1:6" ht="23.25">
      <c r="A91" s="41" t="s">
        <v>57</v>
      </c>
      <c r="B91" s="41"/>
      <c r="C91" s="41"/>
      <c r="D91" s="40"/>
      <c r="E91" s="40"/>
    </row>
    <row r="92" spans="1:6" ht="23.25">
      <c r="A92" s="41"/>
      <c r="B92" s="41" t="s">
        <v>58</v>
      </c>
      <c r="C92" s="41"/>
      <c r="D92" s="40"/>
      <c r="E92" s="40"/>
    </row>
    <row r="93" spans="1:6" ht="23.25">
      <c r="A93" s="41"/>
      <c r="B93" s="41" t="s">
        <v>59</v>
      </c>
      <c r="C93" s="41"/>
      <c r="D93" s="40"/>
      <c r="E93" s="40"/>
    </row>
    <row r="94" spans="1:6" ht="23.25">
      <c r="A94" s="41"/>
      <c r="B94" s="41" t="s">
        <v>60</v>
      </c>
      <c r="C94" s="41"/>
    </row>
  </sheetData>
  <mergeCells count="42">
    <mergeCell ref="K43:L43"/>
    <mergeCell ref="K44:L44"/>
    <mergeCell ref="K45:L45"/>
    <mergeCell ref="K46:L46"/>
    <mergeCell ref="K34:L34"/>
    <mergeCell ref="K42:L42"/>
    <mergeCell ref="K41:L41"/>
    <mergeCell ref="K38:L38"/>
    <mergeCell ref="K39:L39"/>
    <mergeCell ref="K40:L40"/>
    <mergeCell ref="K35:L35"/>
    <mergeCell ref="K36:L36"/>
    <mergeCell ref="K37:L37"/>
    <mergeCell ref="L28:M28"/>
    <mergeCell ref="L29:M29"/>
    <mergeCell ref="L30:M30"/>
    <mergeCell ref="A17:K17"/>
    <mergeCell ref="A32:K32"/>
    <mergeCell ref="L27:M27"/>
    <mergeCell ref="L23:M23"/>
    <mergeCell ref="L24:M24"/>
    <mergeCell ref="L25:M25"/>
    <mergeCell ref="L26:M26"/>
    <mergeCell ref="L18:M18"/>
    <mergeCell ref="L19:M19"/>
    <mergeCell ref="L20:M20"/>
    <mergeCell ref="L21:M21"/>
    <mergeCell ref="L22:M22"/>
    <mergeCell ref="K13:L13"/>
    <mergeCell ref="K14:L14"/>
    <mergeCell ref="K15:L15"/>
    <mergeCell ref="A1:L1"/>
    <mergeCell ref="K3:L3"/>
    <mergeCell ref="K10:L10"/>
    <mergeCell ref="K9:L9"/>
    <mergeCell ref="K8:L8"/>
    <mergeCell ref="K4:L4"/>
    <mergeCell ref="K7:L7"/>
    <mergeCell ref="K6:L6"/>
    <mergeCell ref="K5:L5"/>
    <mergeCell ref="K11:L11"/>
    <mergeCell ref="K12:L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U89"/>
  <sheetViews>
    <sheetView topLeftCell="A64" workbookViewId="0">
      <selection activeCell="D41" sqref="D41"/>
    </sheetView>
  </sheetViews>
  <sheetFormatPr defaultRowHeight="15"/>
  <cols>
    <col min="2" max="2" width="18.140625" customWidth="1"/>
    <col min="3" max="3" width="12.5703125" bestFit="1" customWidth="1"/>
    <col min="4" max="4" width="13.7109375" bestFit="1" customWidth="1"/>
    <col min="5" max="6" width="11.5703125" bestFit="1" customWidth="1"/>
    <col min="7" max="7" width="12.140625" customWidth="1"/>
    <col min="8" max="8" width="12.5703125" bestFit="1" customWidth="1"/>
    <col min="9" max="9" width="13.42578125" customWidth="1"/>
    <col min="10" max="10" width="14.28515625" customWidth="1"/>
    <col min="11" max="11" width="12.85546875" customWidth="1"/>
    <col min="12" max="12" width="14.42578125" customWidth="1"/>
    <col min="13" max="13" width="15.5703125" customWidth="1"/>
  </cols>
  <sheetData>
    <row r="3" spans="2:13" ht="26.25">
      <c r="B3" s="112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2:13" ht="18.75">
      <c r="B4" s="2" t="s">
        <v>1</v>
      </c>
      <c r="C4" s="3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2" t="s">
        <v>9</v>
      </c>
      <c r="K4" s="2" t="s">
        <v>10</v>
      </c>
      <c r="L4" s="1"/>
      <c r="M4" s="1"/>
    </row>
    <row r="5" spans="2:13">
      <c r="B5" s="23">
        <v>0.5</v>
      </c>
      <c r="C5" s="24">
        <v>66.400000000000006</v>
      </c>
      <c r="D5" s="24">
        <v>21.5</v>
      </c>
      <c r="E5" s="23">
        <v>10.6</v>
      </c>
      <c r="F5" s="23">
        <v>1</v>
      </c>
      <c r="G5" s="23">
        <v>0.05</v>
      </c>
      <c r="H5" s="23">
        <v>0.3</v>
      </c>
      <c r="I5" s="24">
        <v>0.05</v>
      </c>
      <c r="J5" s="23">
        <v>0</v>
      </c>
      <c r="K5" s="23">
        <f>SUM(B5:J5)</f>
        <v>100.39999999999999</v>
      </c>
      <c r="L5" s="101" t="s">
        <v>11</v>
      </c>
      <c r="M5" s="102"/>
    </row>
    <row r="6" spans="2:13">
      <c r="B6" s="25">
        <v>7.0000000000000007E-2</v>
      </c>
      <c r="C6" s="25">
        <v>99.16</v>
      </c>
      <c r="D6" s="25">
        <v>0.01</v>
      </c>
      <c r="E6" s="25">
        <v>0</v>
      </c>
      <c r="F6" s="25">
        <v>0</v>
      </c>
      <c r="G6" s="25">
        <v>0.01</v>
      </c>
      <c r="H6" s="25">
        <v>0.45</v>
      </c>
      <c r="I6" s="25">
        <v>0.06</v>
      </c>
      <c r="J6" s="25">
        <v>0</v>
      </c>
      <c r="K6" s="25">
        <f t="shared" ref="K6:K11" si="0">SUM(B6:J6)</f>
        <v>99.76</v>
      </c>
      <c r="L6" s="103" t="s">
        <v>12</v>
      </c>
      <c r="M6" s="104"/>
    </row>
    <row r="7" spans="2:13">
      <c r="B7" s="23">
        <v>13</v>
      </c>
      <c r="C7" s="24">
        <v>43.5</v>
      </c>
      <c r="D7" s="24">
        <v>38</v>
      </c>
      <c r="E7" s="23">
        <v>0.1</v>
      </c>
      <c r="F7" s="23">
        <v>1.3</v>
      </c>
      <c r="G7" s="23">
        <v>1</v>
      </c>
      <c r="H7" s="23">
        <v>0.05</v>
      </c>
      <c r="I7" s="24">
        <v>0.08</v>
      </c>
      <c r="J7" s="23">
        <v>0.05</v>
      </c>
      <c r="K7" s="23">
        <f t="shared" si="0"/>
        <v>97.079999999999984</v>
      </c>
      <c r="L7" s="101" t="s">
        <v>13</v>
      </c>
      <c r="M7" s="102"/>
    </row>
    <row r="8" spans="2:13">
      <c r="B8" s="25">
        <v>0.36</v>
      </c>
      <c r="C8" s="25">
        <v>66.11</v>
      </c>
      <c r="D8" s="25">
        <v>18.239999999999998</v>
      </c>
      <c r="E8" s="25">
        <v>2.85</v>
      </c>
      <c r="F8" s="25">
        <v>12.31</v>
      </c>
      <c r="G8" s="25">
        <v>6.8000000000000005E-2</v>
      </c>
      <c r="H8" s="25">
        <v>8.4000000000000005E-2</v>
      </c>
      <c r="I8" s="25">
        <v>4.0000000000000001E-3</v>
      </c>
      <c r="J8" s="25">
        <v>0</v>
      </c>
      <c r="K8" s="25">
        <f t="shared" si="0"/>
        <v>100.026</v>
      </c>
      <c r="L8" s="103" t="s">
        <v>14</v>
      </c>
      <c r="M8" s="104"/>
    </row>
    <row r="9" spans="2:13">
      <c r="B9" s="23">
        <v>11.5</v>
      </c>
      <c r="C9" s="24">
        <v>51</v>
      </c>
      <c r="D9" s="24">
        <v>22.25</v>
      </c>
      <c r="E9" s="23">
        <v>0.215</v>
      </c>
      <c r="F9" s="23">
        <v>1.9</v>
      </c>
      <c r="G9" s="23">
        <v>11.25</v>
      </c>
      <c r="H9" s="23">
        <v>0</v>
      </c>
      <c r="I9" s="24">
        <v>1.6</v>
      </c>
      <c r="J9" s="23">
        <v>1.5</v>
      </c>
      <c r="K9" s="23">
        <f t="shared" si="0"/>
        <v>101.215</v>
      </c>
      <c r="L9" s="101" t="s">
        <v>15</v>
      </c>
      <c r="M9" s="102"/>
    </row>
    <row r="10" spans="2:13">
      <c r="B10" s="25">
        <v>45</v>
      </c>
      <c r="C10" s="25">
        <v>2</v>
      </c>
      <c r="D10" s="25">
        <v>0.21</v>
      </c>
      <c r="E10" s="25">
        <v>0</v>
      </c>
      <c r="F10" s="25">
        <v>0</v>
      </c>
      <c r="G10" s="25">
        <v>0.11</v>
      </c>
      <c r="H10" s="25">
        <v>30.9</v>
      </c>
      <c r="I10" s="25">
        <v>21.1</v>
      </c>
      <c r="J10" s="25">
        <v>0.05</v>
      </c>
      <c r="K10" s="25">
        <f t="shared" si="0"/>
        <v>99.36999999999999</v>
      </c>
      <c r="L10" s="103" t="s">
        <v>16</v>
      </c>
      <c r="M10" s="104"/>
    </row>
    <row r="11" spans="2:13">
      <c r="B11" s="23">
        <v>6.25</v>
      </c>
      <c r="C11" s="24">
        <v>58.95</v>
      </c>
      <c r="D11" s="24">
        <v>0.5</v>
      </c>
      <c r="E11" s="23">
        <v>0</v>
      </c>
      <c r="F11" s="23">
        <v>0</v>
      </c>
      <c r="G11" s="23">
        <v>0.3</v>
      </c>
      <c r="H11" s="23">
        <v>0.2</v>
      </c>
      <c r="I11" s="24">
        <v>33.799999999999997</v>
      </c>
      <c r="J11" s="23">
        <v>0</v>
      </c>
      <c r="K11" s="23">
        <f t="shared" si="0"/>
        <v>100</v>
      </c>
      <c r="L11" s="101" t="s">
        <v>17</v>
      </c>
      <c r="M11" s="102"/>
    </row>
    <row r="12" spans="2:13">
      <c r="B12" s="25">
        <v>6.24</v>
      </c>
      <c r="C12" s="25">
        <v>47.19</v>
      </c>
      <c r="D12" s="25">
        <v>40.6</v>
      </c>
      <c r="E12" s="25">
        <v>0.51</v>
      </c>
      <c r="F12" s="25">
        <v>5</v>
      </c>
      <c r="G12" s="25">
        <v>0.33500000000000002</v>
      </c>
      <c r="H12" s="25">
        <v>0</v>
      </c>
      <c r="I12" s="25">
        <v>0.09</v>
      </c>
      <c r="J12" s="25">
        <v>0</v>
      </c>
      <c r="K12" s="25">
        <v>99.97</v>
      </c>
      <c r="L12" s="103" t="s">
        <v>18</v>
      </c>
      <c r="M12" s="104"/>
    </row>
    <row r="13" spans="2:13">
      <c r="B13" s="23">
        <v>43.5</v>
      </c>
      <c r="C13" s="24">
        <v>0.1</v>
      </c>
      <c r="D13" s="24">
        <v>0.06</v>
      </c>
      <c r="E13" s="23">
        <v>0</v>
      </c>
      <c r="F13" s="23">
        <v>0</v>
      </c>
      <c r="G13" s="23">
        <v>0.06</v>
      </c>
      <c r="H13" s="23">
        <v>52.5</v>
      </c>
      <c r="I13" s="24">
        <v>3.3</v>
      </c>
      <c r="J13" s="23">
        <v>0.05</v>
      </c>
      <c r="K13" s="23">
        <v>99.57</v>
      </c>
      <c r="L13" s="101" t="s">
        <v>19</v>
      </c>
      <c r="M13" s="102"/>
    </row>
    <row r="14" spans="2:13">
      <c r="B14" s="25">
        <v>0.17</v>
      </c>
      <c r="C14" s="25">
        <v>99.6</v>
      </c>
      <c r="D14" s="25">
        <v>0</v>
      </c>
      <c r="E14" s="25">
        <v>0</v>
      </c>
      <c r="F14" s="25">
        <v>0.02</v>
      </c>
      <c r="G14" s="25">
        <v>0</v>
      </c>
      <c r="H14" s="25">
        <v>0</v>
      </c>
      <c r="I14" s="25">
        <v>0</v>
      </c>
      <c r="J14" s="25">
        <v>0</v>
      </c>
      <c r="K14" s="25">
        <v>99.89</v>
      </c>
      <c r="L14" s="103" t="s">
        <v>20</v>
      </c>
      <c r="M14" s="104"/>
    </row>
    <row r="15" spans="2:13">
      <c r="B15" s="23">
        <v>18.809999999999999</v>
      </c>
      <c r="C15" s="24">
        <v>49.5</v>
      </c>
      <c r="D15" s="24">
        <v>28.5</v>
      </c>
      <c r="E15" s="23">
        <v>1E-3</v>
      </c>
      <c r="F15" s="23">
        <v>0.46</v>
      </c>
      <c r="G15" s="23">
        <v>1.08</v>
      </c>
      <c r="H15" s="23">
        <v>1E-3</v>
      </c>
      <c r="I15" s="24">
        <v>0.16</v>
      </c>
      <c r="J15" s="23">
        <v>0.8</v>
      </c>
      <c r="K15" s="23">
        <f>SUM(B15:J15)</f>
        <v>99.311999999999998</v>
      </c>
      <c r="L15" s="101" t="s">
        <v>21</v>
      </c>
      <c r="M15" s="102"/>
    </row>
    <row r="16" spans="2:13">
      <c r="B16" s="25">
        <v>15</v>
      </c>
      <c r="C16" s="25">
        <v>43</v>
      </c>
      <c r="D16" s="25">
        <v>36.5</v>
      </c>
      <c r="E16" s="25">
        <v>1.7</v>
      </c>
      <c r="F16" s="25">
        <v>1.4</v>
      </c>
      <c r="G16" s="25">
        <v>1.7</v>
      </c>
      <c r="H16" s="25">
        <v>0</v>
      </c>
      <c r="I16" s="25">
        <v>0.3</v>
      </c>
      <c r="J16" s="25">
        <v>2.7</v>
      </c>
      <c r="K16" s="25">
        <v>102.3</v>
      </c>
      <c r="L16" s="103" t="s">
        <v>22</v>
      </c>
      <c r="M16" s="104"/>
    </row>
    <row r="17" spans="2:14">
      <c r="B17" s="23">
        <v>0</v>
      </c>
      <c r="C17" s="24">
        <v>0</v>
      </c>
      <c r="D17" s="24">
        <v>100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23">
        <v>100</v>
      </c>
      <c r="L17" s="101" t="s">
        <v>23</v>
      </c>
      <c r="M17" s="102"/>
    </row>
    <row r="18" spans="2:14">
      <c r="B18" s="4"/>
      <c r="C18" s="5"/>
      <c r="D18" s="5"/>
      <c r="E18" s="4"/>
      <c r="F18" s="4"/>
      <c r="G18" s="4"/>
      <c r="H18" s="4"/>
      <c r="I18" s="5"/>
      <c r="J18" s="4"/>
      <c r="K18" s="4"/>
      <c r="L18" s="6"/>
      <c r="M18" s="6"/>
    </row>
    <row r="19" spans="2:14" ht="21">
      <c r="B19" s="114" t="s">
        <v>30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  <row r="20" spans="2:14">
      <c r="B20" s="12">
        <f>(B5/K5)*100</f>
        <v>0.4980079681274901</v>
      </c>
      <c r="C20" s="12">
        <f>(C5/K5)*100</f>
        <v>66.135458167330682</v>
      </c>
      <c r="D20" s="12">
        <f t="shared" ref="D20:D32" si="1">(D5/K5)*100</f>
        <v>21.414342629482075</v>
      </c>
      <c r="E20" s="12">
        <f t="shared" ref="E20:E32" si="2">(E5/K5)*100</f>
        <v>10.557768924302788</v>
      </c>
      <c r="F20" s="12">
        <f t="shared" ref="F20:F32" si="3">(F5/K5)*100</f>
        <v>0.99601593625498019</v>
      </c>
      <c r="G20" s="12">
        <f t="shared" ref="G20:G32" si="4">(G5/K5)*100</f>
        <v>4.9800796812749015E-2</v>
      </c>
      <c r="H20" s="12">
        <f t="shared" ref="H20:H32" si="5">(H5/K5)*100</f>
        <v>0.29880478087649404</v>
      </c>
      <c r="I20" s="12">
        <f t="shared" ref="I20:I32" si="6">(I5/K5)*100</f>
        <v>4.9800796812749015E-2</v>
      </c>
      <c r="J20" s="12">
        <f t="shared" ref="J20:J32" si="7">(J5/K5)*100</f>
        <v>0</v>
      </c>
      <c r="K20" s="12"/>
      <c r="L20" s="12">
        <f>B20+C20+D20+E20+F20+G20+H20+I20+J20</f>
        <v>100.00000000000001</v>
      </c>
      <c r="M20" s="101" t="s">
        <v>11</v>
      </c>
      <c r="N20" s="102"/>
    </row>
    <row r="21" spans="2:14">
      <c r="B21" s="13">
        <f t="shared" ref="B21:B32" si="8">(B6/K6)*100</f>
        <v>7.0168404170008025E-2</v>
      </c>
      <c r="C21" s="13">
        <f t="shared" ref="C21:C32" si="9">(C6/K6)*100</f>
        <v>99.398556535685628</v>
      </c>
      <c r="D21" s="13">
        <f t="shared" si="1"/>
        <v>1.0024057738572574E-2</v>
      </c>
      <c r="E21" s="13">
        <f t="shared" si="2"/>
        <v>0</v>
      </c>
      <c r="F21" s="13">
        <f t="shared" si="3"/>
        <v>0</v>
      </c>
      <c r="G21" s="13">
        <f t="shared" si="4"/>
        <v>1.0024057738572574E-2</v>
      </c>
      <c r="H21" s="13">
        <f t="shared" si="5"/>
        <v>0.45108259823576585</v>
      </c>
      <c r="I21" s="13">
        <f t="shared" si="6"/>
        <v>6.0144346431435444E-2</v>
      </c>
      <c r="J21" s="13">
        <f t="shared" si="7"/>
        <v>0</v>
      </c>
      <c r="K21" s="13"/>
      <c r="L21" s="13">
        <f t="shared" ref="L21:L32" si="10">B21+C21+D21+E21+F21+G21+H21+I21+J21</f>
        <v>99.999999999999986</v>
      </c>
      <c r="M21" s="103" t="s">
        <v>12</v>
      </c>
      <c r="N21" s="104"/>
    </row>
    <row r="22" spans="2:14">
      <c r="B22" s="12">
        <f t="shared" si="8"/>
        <v>13.391017717346521</v>
      </c>
      <c r="C22" s="12">
        <f t="shared" si="9"/>
        <v>44.808405438813359</v>
      </c>
      <c r="D22" s="12">
        <f t="shared" si="1"/>
        <v>39.14297486608983</v>
      </c>
      <c r="E22" s="12">
        <f t="shared" si="2"/>
        <v>0.10300782859497325</v>
      </c>
      <c r="F22" s="12">
        <f t="shared" si="3"/>
        <v>1.3391017717346521</v>
      </c>
      <c r="G22" s="12">
        <f t="shared" si="4"/>
        <v>1.0300782859497324</v>
      </c>
      <c r="H22" s="12">
        <f t="shared" si="5"/>
        <v>5.1503914297486623E-2</v>
      </c>
      <c r="I22" s="12">
        <f t="shared" si="6"/>
        <v>8.2406262875978589E-2</v>
      </c>
      <c r="J22" s="12">
        <f t="shared" si="7"/>
        <v>5.1503914297486623E-2</v>
      </c>
      <c r="K22" s="12"/>
      <c r="L22" s="12">
        <f t="shared" si="10"/>
        <v>100</v>
      </c>
      <c r="M22" s="101" t="s">
        <v>13</v>
      </c>
      <c r="N22" s="102"/>
    </row>
    <row r="23" spans="2:14">
      <c r="B23" s="13">
        <f t="shared" si="8"/>
        <v>0.35990642432967429</v>
      </c>
      <c r="C23" s="13">
        <f t="shared" si="9"/>
        <v>66.09281586787435</v>
      </c>
      <c r="D23" s="13">
        <f t="shared" si="1"/>
        <v>18.235258832703497</v>
      </c>
      <c r="E23" s="13">
        <f t="shared" si="2"/>
        <v>2.8492591926099218</v>
      </c>
      <c r="F23" s="13">
        <f t="shared" si="3"/>
        <v>12.306800231939697</v>
      </c>
      <c r="G23" s="13">
        <f t="shared" si="4"/>
        <v>6.7982324595605145E-2</v>
      </c>
      <c r="H23" s="13">
        <f t="shared" si="5"/>
        <v>8.397816567692401E-2</v>
      </c>
      <c r="I23" s="13">
        <f t="shared" si="6"/>
        <v>3.9989602703297145E-3</v>
      </c>
      <c r="J23" s="13">
        <f t="shared" si="7"/>
        <v>0</v>
      </c>
      <c r="K23" s="13"/>
      <c r="L23" s="13">
        <f t="shared" si="10"/>
        <v>99.999999999999986</v>
      </c>
      <c r="M23" s="103" t="s">
        <v>14</v>
      </c>
      <c r="N23" s="104"/>
    </row>
    <row r="24" spans="2:14">
      <c r="B24" s="12">
        <f t="shared" si="8"/>
        <v>11.361952279800425</v>
      </c>
      <c r="C24" s="12">
        <f t="shared" si="9"/>
        <v>50.387788371288842</v>
      </c>
      <c r="D24" s="12">
        <f t="shared" si="1"/>
        <v>21.982907671787778</v>
      </c>
      <c r="E24" s="12">
        <f t="shared" si="2"/>
        <v>0.21241910783974705</v>
      </c>
      <c r="F24" s="12">
        <f t="shared" si="3"/>
        <v>1.8771921157931133</v>
      </c>
      <c r="G24" s="12">
        <f t="shared" si="4"/>
        <v>11.114953317196068</v>
      </c>
      <c r="H24" s="12">
        <f t="shared" si="5"/>
        <v>0</v>
      </c>
      <c r="I24" s="12">
        <f t="shared" si="6"/>
        <v>1.5807933606678852</v>
      </c>
      <c r="J24" s="12">
        <f t="shared" si="7"/>
        <v>1.4819937756261423</v>
      </c>
      <c r="K24" s="12"/>
      <c r="L24" s="12">
        <f t="shared" si="10"/>
        <v>100</v>
      </c>
      <c r="M24" s="101" t="s">
        <v>15</v>
      </c>
      <c r="N24" s="102"/>
    </row>
    <row r="25" spans="2:14">
      <c r="B25" s="13">
        <f t="shared" si="8"/>
        <v>45.285297373452757</v>
      </c>
      <c r="C25" s="13">
        <f t="shared" si="9"/>
        <v>2.0126798832645667</v>
      </c>
      <c r="D25" s="13">
        <f t="shared" si="1"/>
        <v>0.21133138774277951</v>
      </c>
      <c r="E25" s="13">
        <f t="shared" si="2"/>
        <v>0</v>
      </c>
      <c r="F25" s="13">
        <f t="shared" si="3"/>
        <v>0</v>
      </c>
      <c r="G25" s="13">
        <f t="shared" si="4"/>
        <v>0.11069739357955119</v>
      </c>
      <c r="H25" s="13">
        <f t="shared" si="5"/>
        <v>31.095904196437559</v>
      </c>
      <c r="I25" s="13">
        <f t="shared" si="6"/>
        <v>21.233772768441185</v>
      </c>
      <c r="J25" s="13">
        <f t="shared" si="7"/>
        <v>5.0316997081614183E-2</v>
      </c>
      <c r="K25" s="13"/>
      <c r="L25" s="13">
        <f t="shared" si="10"/>
        <v>100</v>
      </c>
      <c r="M25" s="103" t="s">
        <v>16</v>
      </c>
      <c r="N25" s="104"/>
    </row>
    <row r="26" spans="2:14">
      <c r="B26" s="12">
        <f t="shared" si="8"/>
        <v>6.25</v>
      </c>
      <c r="C26" s="12">
        <f t="shared" si="9"/>
        <v>58.95</v>
      </c>
      <c r="D26" s="12">
        <f t="shared" si="1"/>
        <v>0.5</v>
      </c>
      <c r="E26" s="12">
        <f t="shared" si="2"/>
        <v>0</v>
      </c>
      <c r="F26" s="12">
        <f t="shared" si="3"/>
        <v>0</v>
      </c>
      <c r="G26" s="12">
        <f t="shared" si="4"/>
        <v>0.3</v>
      </c>
      <c r="H26" s="12">
        <f t="shared" si="5"/>
        <v>0.2</v>
      </c>
      <c r="I26" s="12">
        <f t="shared" si="6"/>
        <v>33.799999999999997</v>
      </c>
      <c r="J26" s="12">
        <f t="shared" si="7"/>
        <v>0</v>
      </c>
      <c r="K26" s="12"/>
      <c r="L26" s="12">
        <f t="shared" si="10"/>
        <v>100</v>
      </c>
      <c r="M26" s="101" t="s">
        <v>17</v>
      </c>
      <c r="N26" s="102"/>
    </row>
    <row r="27" spans="2:14">
      <c r="B27" s="13">
        <f t="shared" si="8"/>
        <v>6.2418725617685311</v>
      </c>
      <c r="C27" s="13">
        <f t="shared" si="9"/>
        <v>47.204161248374511</v>
      </c>
      <c r="D27" s="13">
        <f t="shared" si="1"/>
        <v>40.61218365509653</v>
      </c>
      <c r="E27" s="13">
        <f t="shared" si="2"/>
        <v>0.51015304591377419</v>
      </c>
      <c r="F27" s="13">
        <f t="shared" si="3"/>
        <v>5.0015004501350404</v>
      </c>
      <c r="G27" s="13">
        <f t="shared" si="4"/>
        <v>0.33510053015904773</v>
      </c>
      <c r="H27" s="13">
        <f t="shared" si="5"/>
        <v>0</v>
      </c>
      <c r="I27" s="13">
        <f t="shared" si="6"/>
        <v>9.0027008102430722E-2</v>
      </c>
      <c r="J27" s="13">
        <f t="shared" si="7"/>
        <v>0</v>
      </c>
      <c r="K27" s="13"/>
      <c r="L27" s="13">
        <f t="shared" si="10"/>
        <v>99.994998499549865</v>
      </c>
      <c r="M27" s="103" t="s">
        <v>18</v>
      </c>
      <c r="N27" s="104"/>
    </row>
    <row r="28" spans="2:14">
      <c r="B28" s="12">
        <f t="shared" si="8"/>
        <v>43.687857788490511</v>
      </c>
      <c r="C28" s="12">
        <f t="shared" si="9"/>
        <v>0.10043185698503568</v>
      </c>
      <c r="D28" s="12">
        <f t="shared" si="1"/>
        <v>6.0259114191021389E-2</v>
      </c>
      <c r="E28" s="12">
        <f t="shared" si="2"/>
        <v>0</v>
      </c>
      <c r="F28" s="12">
        <f t="shared" si="3"/>
        <v>0</v>
      </c>
      <c r="G28" s="12">
        <f t="shared" si="4"/>
        <v>6.0259114191021389E-2</v>
      </c>
      <c r="H28" s="12">
        <f t="shared" si="5"/>
        <v>52.72672491714372</v>
      </c>
      <c r="I28" s="12">
        <f t="shared" si="6"/>
        <v>3.3142512805061766</v>
      </c>
      <c r="J28" s="12">
        <f t="shared" si="7"/>
        <v>5.0215928492517839E-2</v>
      </c>
      <c r="K28" s="12"/>
      <c r="L28" s="12">
        <f t="shared" si="10"/>
        <v>100</v>
      </c>
      <c r="M28" s="101" t="s">
        <v>19</v>
      </c>
      <c r="N28" s="102"/>
    </row>
    <row r="29" spans="2:14">
      <c r="B29" s="13">
        <f t="shared" si="8"/>
        <v>0.17018720592651918</v>
      </c>
      <c r="C29" s="13">
        <f t="shared" si="9"/>
        <v>99.709680648713586</v>
      </c>
      <c r="D29" s="13">
        <f t="shared" si="1"/>
        <v>0</v>
      </c>
      <c r="E29" s="13">
        <f t="shared" si="2"/>
        <v>0</v>
      </c>
      <c r="F29" s="13">
        <f t="shared" si="3"/>
        <v>2.0022024226649313E-2</v>
      </c>
      <c r="G29" s="13">
        <f t="shared" si="4"/>
        <v>0</v>
      </c>
      <c r="H29" s="13">
        <f t="shared" si="5"/>
        <v>0</v>
      </c>
      <c r="I29" s="13">
        <f t="shared" si="6"/>
        <v>0</v>
      </c>
      <c r="J29" s="13">
        <f t="shared" si="7"/>
        <v>0</v>
      </c>
      <c r="K29" s="13"/>
      <c r="L29" s="13">
        <f t="shared" si="10"/>
        <v>99.899889878866759</v>
      </c>
      <c r="M29" s="103" t="s">
        <v>20</v>
      </c>
      <c r="N29" s="104"/>
    </row>
    <row r="30" spans="2:14">
      <c r="B30" s="12">
        <f t="shared" si="8"/>
        <v>18.940309328177861</v>
      </c>
      <c r="C30" s="12">
        <f t="shared" si="9"/>
        <v>49.842919284678587</v>
      </c>
      <c r="D30" s="12">
        <f t="shared" si="1"/>
        <v>28.697438376027069</v>
      </c>
      <c r="E30" s="12">
        <f t="shared" si="2"/>
        <v>1.0069276623167391E-3</v>
      </c>
      <c r="F30" s="12">
        <f t="shared" si="3"/>
        <v>0.4631867246657001</v>
      </c>
      <c r="G30" s="12">
        <f t="shared" si="4"/>
        <v>1.0874818753020785</v>
      </c>
      <c r="H30" s="12">
        <f t="shared" si="5"/>
        <v>1.0069276623167391E-3</v>
      </c>
      <c r="I30" s="12">
        <f t="shared" si="6"/>
        <v>0.16110842597067829</v>
      </c>
      <c r="J30" s="12">
        <f t="shared" si="7"/>
        <v>0.80554212985339146</v>
      </c>
      <c r="K30" s="12"/>
      <c r="L30" s="12">
        <f t="shared" si="10"/>
        <v>100</v>
      </c>
      <c r="M30" s="101" t="s">
        <v>21</v>
      </c>
      <c r="N30" s="102"/>
    </row>
    <row r="31" spans="2:14">
      <c r="B31" s="13">
        <f t="shared" si="8"/>
        <v>14.66275659824047</v>
      </c>
      <c r="C31" s="13">
        <f t="shared" si="9"/>
        <v>42.033235581622677</v>
      </c>
      <c r="D31" s="13">
        <f t="shared" si="1"/>
        <v>35.679374389051809</v>
      </c>
      <c r="E31" s="13">
        <f t="shared" si="2"/>
        <v>1.6617790811339197</v>
      </c>
      <c r="F31" s="13">
        <f t="shared" si="3"/>
        <v>1.3685239491691104</v>
      </c>
      <c r="G31" s="13">
        <f t="shared" si="4"/>
        <v>1.6617790811339197</v>
      </c>
      <c r="H31" s="13">
        <f t="shared" si="5"/>
        <v>0</v>
      </c>
      <c r="I31" s="13">
        <f t="shared" si="6"/>
        <v>0.2932551319648094</v>
      </c>
      <c r="J31" s="13">
        <f t="shared" si="7"/>
        <v>2.6392961876832843</v>
      </c>
      <c r="K31" s="13"/>
      <c r="L31" s="13">
        <f t="shared" si="10"/>
        <v>100</v>
      </c>
      <c r="M31" s="103" t="s">
        <v>22</v>
      </c>
      <c r="N31" s="104"/>
    </row>
    <row r="32" spans="2:14">
      <c r="B32" s="12">
        <f t="shared" si="8"/>
        <v>0</v>
      </c>
      <c r="C32" s="12">
        <f t="shared" si="9"/>
        <v>0</v>
      </c>
      <c r="D32" s="12">
        <f t="shared" si="1"/>
        <v>100</v>
      </c>
      <c r="E32" s="12">
        <f t="shared" si="2"/>
        <v>0</v>
      </c>
      <c r="F32" s="12">
        <f t="shared" si="3"/>
        <v>0</v>
      </c>
      <c r="G32" s="12">
        <f t="shared" si="4"/>
        <v>0</v>
      </c>
      <c r="H32" s="12">
        <f t="shared" si="5"/>
        <v>0</v>
      </c>
      <c r="I32" s="12">
        <f t="shared" si="6"/>
        <v>0</v>
      </c>
      <c r="J32" s="12">
        <f t="shared" si="7"/>
        <v>0</v>
      </c>
      <c r="K32" s="12"/>
      <c r="L32" s="12">
        <f t="shared" si="10"/>
        <v>100</v>
      </c>
      <c r="M32" s="101" t="s">
        <v>23</v>
      </c>
      <c r="N32" s="102"/>
    </row>
    <row r="33" spans="2:1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2:13" ht="21">
      <c r="B34" s="114" t="s">
        <v>29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2:13" ht="18.75">
      <c r="C35" s="8" t="s">
        <v>2</v>
      </c>
      <c r="D35" s="8" t="s">
        <v>3</v>
      </c>
      <c r="E35" s="9"/>
      <c r="F35" s="10"/>
      <c r="G35" s="10"/>
      <c r="H35" s="11"/>
      <c r="I35" s="8" t="s">
        <v>8</v>
      </c>
      <c r="J35" s="8" t="s">
        <v>24</v>
      </c>
    </row>
    <row r="36" spans="2:13">
      <c r="C36" s="14">
        <f t="shared" ref="C36:C48" si="11">(C5*100)/(C5+D5+I5)</f>
        <v>75.497441728254699</v>
      </c>
      <c r="D36" s="14">
        <f t="shared" ref="D36:D48" si="12">(D5*100)/(C5+D5+I5)</f>
        <v>24.445707788516202</v>
      </c>
      <c r="E36" s="15"/>
      <c r="F36" s="16"/>
      <c r="G36" s="16"/>
      <c r="H36" s="17"/>
      <c r="I36" s="14">
        <f t="shared" ref="I36:I48" si="13">(I5*100)/(C5+D5+I5)</f>
        <v>5.6850483229107449E-2</v>
      </c>
      <c r="J36" s="14">
        <f>(C36+D36+I36)</f>
        <v>100.00000000000001</v>
      </c>
      <c r="L36" s="101" t="s">
        <v>11</v>
      </c>
      <c r="M36" s="102"/>
    </row>
    <row r="37" spans="2:13">
      <c r="C37" s="18">
        <f t="shared" si="11"/>
        <v>99.92945681749471</v>
      </c>
      <c r="D37" s="18">
        <f t="shared" si="12"/>
        <v>1.0077597500755819E-2</v>
      </c>
      <c r="E37" s="19"/>
      <c r="F37" s="20"/>
      <c r="G37" s="20"/>
      <c r="H37" s="21"/>
      <c r="I37" s="18">
        <f t="shared" si="13"/>
        <v>6.0465585004534916E-2</v>
      </c>
      <c r="J37" s="18">
        <f t="shared" ref="J37:J48" si="14">(C37+D37+I37)</f>
        <v>100</v>
      </c>
      <c r="L37" s="103" t="s">
        <v>12</v>
      </c>
      <c r="M37" s="104"/>
    </row>
    <row r="38" spans="2:13">
      <c r="C38" s="14">
        <f t="shared" si="11"/>
        <v>53.321892620740378</v>
      </c>
      <c r="D38" s="14">
        <f t="shared" si="12"/>
        <v>46.580044128462859</v>
      </c>
      <c r="E38" s="15"/>
      <c r="F38" s="16"/>
      <c r="G38" s="16"/>
      <c r="H38" s="17"/>
      <c r="I38" s="14">
        <f t="shared" si="13"/>
        <v>9.8063250796763909E-2</v>
      </c>
      <c r="J38" s="14">
        <f t="shared" si="14"/>
        <v>100</v>
      </c>
      <c r="L38" s="101" t="s">
        <v>13</v>
      </c>
      <c r="M38" s="102"/>
    </row>
    <row r="39" spans="2:13">
      <c r="C39" s="18">
        <f t="shared" si="11"/>
        <v>78.372098537117381</v>
      </c>
      <c r="D39" s="18">
        <f t="shared" si="12"/>
        <v>21.623159541930434</v>
      </c>
      <c r="E39" s="19"/>
      <c r="F39" s="20"/>
      <c r="G39" s="20"/>
      <c r="H39" s="21"/>
      <c r="I39" s="18">
        <f t="shared" si="13"/>
        <v>4.7419209521777275E-3</v>
      </c>
      <c r="J39" s="18">
        <f t="shared" si="14"/>
        <v>99.999999999999986</v>
      </c>
      <c r="L39" s="103" t="s">
        <v>14</v>
      </c>
      <c r="M39" s="104"/>
    </row>
    <row r="40" spans="2:13" s="43" customFormat="1">
      <c r="C40" s="53">
        <f>(C9*100)/(C9+D9+I9)</f>
        <v>68.136272545090179</v>
      </c>
      <c r="D40" s="53">
        <f t="shared" si="12"/>
        <v>29.726118904475619</v>
      </c>
      <c r="E40" s="49"/>
      <c r="F40" s="50"/>
      <c r="G40" s="50"/>
      <c r="H40" s="51"/>
      <c r="I40" s="53">
        <f t="shared" si="13"/>
        <v>2.1376085504342019</v>
      </c>
      <c r="J40" s="53">
        <f t="shared" si="14"/>
        <v>100</v>
      </c>
      <c r="L40" s="116" t="s">
        <v>15</v>
      </c>
      <c r="M40" s="117"/>
    </row>
    <row r="41" spans="2:13" s="43" customFormat="1">
      <c r="C41" s="48">
        <f t="shared" si="11"/>
        <v>8.5800085800085792</v>
      </c>
      <c r="D41" s="48">
        <f t="shared" si="12"/>
        <v>0.9009009009009008</v>
      </c>
      <c r="E41" s="49"/>
      <c r="F41" s="50"/>
      <c r="G41" s="50"/>
      <c r="H41" s="51"/>
      <c r="I41" s="48">
        <f t="shared" si="13"/>
        <v>90.519090519090511</v>
      </c>
      <c r="J41" s="48">
        <f t="shared" si="14"/>
        <v>99.999999999999986</v>
      </c>
      <c r="L41" s="119" t="s">
        <v>16</v>
      </c>
      <c r="M41" s="120"/>
    </row>
    <row r="42" spans="2:13">
      <c r="B42" s="43"/>
      <c r="C42" s="48">
        <f t="shared" si="11"/>
        <v>63.217158176943698</v>
      </c>
      <c r="D42" s="48">
        <f t="shared" si="12"/>
        <v>0.53619302949061665</v>
      </c>
      <c r="E42" s="15"/>
      <c r="F42" s="16"/>
      <c r="G42" s="16"/>
      <c r="H42" s="17"/>
      <c r="I42" s="48">
        <f t="shared" si="13"/>
        <v>36.246648793565676</v>
      </c>
      <c r="J42" s="48">
        <f t="shared" si="14"/>
        <v>100</v>
      </c>
      <c r="L42" s="119" t="s">
        <v>17</v>
      </c>
      <c r="M42" s="120"/>
    </row>
    <row r="43" spans="2:13">
      <c r="C43" s="18">
        <f t="shared" si="11"/>
        <v>53.698224852071007</v>
      </c>
      <c r="D43" s="18">
        <f t="shared" si="12"/>
        <v>46.199362767410108</v>
      </c>
      <c r="E43" s="19"/>
      <c r="F43" s="20"/>
      <c r="G43" s="20"/>
      <c r="H43" s="21"/>
      <c r="I43" s="18">
        <f t="shared" si="13"/>
        <v>0.1024123805188894</v>
      </c>
      <c r="J43" s="18">
        <f t="shared" si="14"/>
        <v>100</v>
      </c>
      <c r="L43" s="103" t="s">
        <v>18</v>
      </c>
      <c r="M43" s="104"/>
    </row>
    <row r="44" spans="2:13">
      <c r="C44" s="14">
        <f t="shared" si="11"/>
        <v>2.8901734104046244</v>
      </c>
      <c r="D44" s="14">
        <f t="shared" si="12"/>
        <v>1.7341040462427746</v>
      </c>
      <c r="E44" s="15"/>
      <c r="F44" s="16"/>
      <c r="G44" s="16"/>
      <c r="H44" s="17"/>
      <c r="I44" s="14">
        <f t="shared" si="13"/>
        <v>95.375722543352609</v>
      </c>
      <c r="J44" s="14">
        <f t="shared" si="14"/>
        <v>100.00000000000001</v>
      </c>
      <c r="L44" s="101" t="s">
        <v>19</v>
      </c>
      <c r="M44" s="102"/>
    </row>
    <row r="45" spans="2:13">
      <c r="C45" s="18">
        <f t="shared" si="11"/>
        <v>100</v>
      </c>
      <c r="D45" s="18">
        <f t="shared" si="12"/>
        <v>0</v>
      </c>
      <c r="E45" s="19"/>
      <c r="F45" s="20"/>
      <c r="G45" s="20"/>
      <c r="H45" s="21"/>
      <c r="I45" s="18">
        <f t="shared" si="13"/>
        <v>0</v>
      </c>
      <c r="J45" s="18">
        <f t="shared" si="14"/>
        <v>100</v>
      </c>
      <c r="L45" s="103" t="s">
        <v>20</v>
      </c>
      <c r="M45" s="104"/>
    </row>
    <row r="46" spans="2:13">
      <c r="C46" s="14">
        <f t="shared" si="11"/>
        <v>63.331627430910956</v>
      </c>
      <c r="D46" s="14">
        <f t="shared" si="12"/>
        <v>36.463664278403279</v>
      </c>
      <c r="E46" s="15"/>
      <c r="F46" s="16"/>
      <c r="G46" s="16"/>
      <c r="H46" s="17"/>
      <c r="I46" s="14">
        <f t="shared" si="13"/>
        <v>0.20470829068577279</v>
      </c>
      <c r="J46" s="14">
        <f t="shared" si="14"/>
        <v>100</v>
      </c>
      <c r="L46" s="101" t="s">
        <v>21</v>
      </c>
      <c r="M46" s="102"/>
    </row>
    <row r="47" spans="2:13">
      <c r="C47" s="18">
        <f t="shared" si="11"/>
        <v>53.884711779448622</v>
      </c>
      <c r="D47" s="18">
        <f t="shared" si="12"/>
        <v>45.739348370927317</v>
      </c>
      <c r="E47" s="19"/>
      <c r="F47" s="20"/>
      <c r="G47" s="20"/>
      <c r="H47" s="21"/>
      <c r="I47" s="18">
        <f t="shared" si="13"/>
        <v>0.37593984962406019</v>
      </c>
      <c r="J47" s="18">
        <f t="shared" si="14"/>
        <v>100</v>
      </c>
      <c r="L47" s="103" t="s">
        <v>22</v>
      </c>
      <c r="M47" s="104"/>
    </row>
    <row r="48" spans="2:13" s="43" customFormat="1">
      <c r="C48" s="48">
        <f t="shared" si="11"/>
        <v>0</v>
      </c>
      <c r="D48" s="48">
        <f t="shared" si="12"/>
        <v>100</v>
      </c>
      <c r="E48" s="49"/>
      <c r="F48" s="50"/>
      <c r="G48" s="50"/>
      <c r="H48" s="51"/>
      <c r="I48" s="48">
        <f t="shared" si="13"/>
        <v>0</v>
      </c>
      <c r="J48" s="48">
        <f t="shared" si="14"/>
        <v>100</v>
      </c>
      <c r="L48" s="119" t="s">
        <v>23</v>
      </c>
      <c r="M48" s="120"/>
    </row>
    <row r="49" spans="2:21">
      <c r="B49" s="43"/>
      <c r="C49" s="45"/>
      <c r="D49" s="46"/>
      <c r="E49" s="45"/>
      <c r="F49" s="45"/>
      <c r="G49" s="45"/>
      <c r="H49" s="45"/>
      <c r="I49" s="45"/>
      <c r="J49" s="45"/>
      <c r="L49" s="6"/>
      <c r="M49" s="6"/>
    </row>
    <row r="50" spans="2:21" ht="21">
      <c r="B50" s="57" t="s">
        <v>61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27"/>
      <c r="N50" s="27"/>
      <c r="O50" s="27"/>
      <c r="P50" s="27"/>
      <c r="Q50" s="27"/>
      <c r="R50" s="27"/>
      <c r="S50" s="27"/>
      <c r="T50" s="27"/>
      <c r="U50" s="27"/>
    </row>
    <row r="51" spans="2:21">
      <c r="B51" s="44"/>
    </row>
    <row r="53" spans="2:21" ht="18.75">
      <c r="B53" s="56" t="s">
        <v>32</v>
      </c>
      <c r="C53" s="27"/>
      <c r="D53" s="27"/>
      <c r="E53" s="27"/>
      <c r="F53" s="27"/>
      <c r="G53" s="27"/>
      <c r="H53" s="27"/>
      <c r="I53" s="27"/>
      <c r="J53" s="27"/>
      <c r="K53" s="27"/>
    </row>
    <row r="55" spans="2:21" ht="21">
      <c r="B55" s="56" t="s">
        <v>33</v>
      </c>
      <c r="C55" s="52"/>
      <c r="D55" s="52"/>
      <c r="E55" s="52"/>
      <c r="F55" s="52"/>
      <c r="G55" s="52"/>
      <c r="H55" s="52"/>
      <c r="I55" s="52"/>
      <c r="J55" s="27"/>
      <c r="K55" s="27"/>
    </row>
    <row r="58" spans="2:21">
      <c r="B58" t="s">
        <v>38</v>
      </c>
    </row>
    <row r="60" spans="2:21" ht="15.75">
      <c r="B60" s="55" t="s">
        <v>65</v>
      </c>
      <c r="C60" s="55"/>
      <c r="D60" s="55"/>
      <c r="E60" s="54" t="s">
        <v>39</v>
      </c>
      <c r="F60" s="54"/>
      <c r="G60" s="35"/>
    </row>
    <row r="61" spans="2:21" ht="15.75">
      <c r="B61" s="55" t="s">
        <v>66</v>
      </c>
      <c r="C61" s="55"/>
      <c r="D61" s="55"/>
      <c r="E61" s="54" t="s">
        <v>40</v>
      </c>
      <c r="F61" s="54"/>
      <c r="G61" s="35"/>
    </row>
    <row r="62" spans="2:21" ht="15.75">
      <c r="B62" s="55" t="s">
        <v>67</v>
      </c>
      <c r="C62" s="55"/>
      <c r="D62" s="55"/>
      <c r="E62" s="54" t="s">
        <v>41</v>
      </c>
      <c r="F62" s="54"/>
      <c r="G62" s="35"/>
    </row>
    <row r="64" spans="2:21">
      <c r="B64" t="s">
        <v>45</v>
      </c>
    </row>
    <row r="66" spans="2:13" ht="15.75">
      <c r="B66" s="36" t="s">
        <v>68</v>
      </c>
      <c r="C66" s="37"/>
      <c r="E66" t="s">
        <v>46</v>
      </c>
      <c r="H66" s="59">
        <f>(0.14*L25)</f>
        <v>14.000000000000002</v>
      </c>
      <c r="I66" s="59" t="s">
        <v>62</v>
      </c>
    </row>
    <row r="67" spans="2:13" ht="15.75">
      <c r="B67" s="36" t="s">
        <v>69</v>
      </c>
      <c r="C67" s="37"/>
      <c r="E67" t="s">
        <v>47</v>
      </c>
      <c r="H67" s="59">
        <f>(0.22*L26)</f>
        <v>22</v>
      </c>
      <c r="I67" s="59" t="s">
        <v>63</v>
      </c>
    </row>
    <row r="68" spans="2:13" ht="15.75">
      <c r="B68" s="36" t="s">
        <v>70</v>
      </c>
      <c r="C68" s="37"/>
      <c r="E68" t="s">
        <v>48</v>
      </c>
      <c r="H68" s="59">
        <f>(0.64*L32)</f>
        <v>64</v>
      </c>
      <c r="I68" s="59" t="s">
        <v>64</v>
      </c>
    </row>
    <row r="70" spans="2:13">
      <c r="B70" s="61" t="s">
        <v>52</v>
      </c>
      <c r="C70" s="59"/>
      <c r="D70" s="59"/>
      <c r="E70" s="59"/>
      <c r="F70" s="59"/>
      <c r="G70" s="59"/>
      <c r="H70" s="59"/>
      <c r="I70" s="59"/>
      <c r="J70" s="27"/>
      <c r="K70" s="27"/>
      <c r="L70" s="27"/>
    </row>
    <row r="71" spans="2:13">
      <c r="B71" s="61" t="s">
        <v>53</v>
      </c>
      <c r="C71" s="58"/>
      <c r="D71" s="58"/>
      <c r="E71" s="58"/>
      <c r="F71" s="58"/>
      <c r="G71" s="58"/>
      <c r="H71" s="58"/>
      <c r="I71" s="58"/>
      <c r="J71" s="58"/>
      <c r="K71" s="58"/>
      <c r="L71" s="27"/>
    </row>
    <row r="72" spans="2:13" ht="18.75">
      <c r="B72" s="94" t="s">
        <v>1</v>
      </c>
      <c r="C72" s="95" t="s">
        <v>2</v>
      </c>
      <c r="D72" s="95" t="s">
        <v>3</v>
      </c>
      <c r="E72" s="96" t="s">
        <v>4</v>
      </c>
      <c r="F72" s="96" t="s">
        <v>5</v>
      </c>
      <c r="G72" s="96" t="s">
        <v>6</v>
      </c>
      <c r="H72" s="96" t="s">
        <v>7</v>
      </c>
      <c r="I72" s="95" t="s">
        <v>8</v>
      </c>
      <c r="J72" s="96" t="s">
        <v>9</v>
      </c>
      <c r="K72" s="96" t="s">
        <v>10</v>
      </c>
      <c r="L72" s="96" t="s">
        <v>89</v>
      </c>
      <c r="M72" s="97" t="s">
        <v>90</v>
      </c>
    </row>
    <row r="73" spans="2:13" s="62" customFormat="1">
      <c r="B73" s="90">
        <v>45.285297373452757</v>
      </c>
      <c r="C73" s="85">
        <v>2.0126798832645667</v>
      </c>
      <c r="D73" s="85">
        <v>0.21133138774277951</v>
      </c>
      <c r="E73" s="85">
        <v>0</v>
      </c>
      <c r="F73" s="85">
        <v>0</v>
      </c>
      <c r="G73" s="85">
        <v>0.11069739357955119</v>
      </c>
      <c r="H73" s="85">
        <v>31.095904196437559</v>
      </c>
      <c r="I73" s="85">
        <v>21.233772768441185</v>
      </c>
      <c r="J73" s="85">
        <v>5.0316997081614183E-2</v>
      </c>
      <c r="K73" s="85"/>
      <c r="L73" s="64">
        <v>100</v>
      </c>
      <c r="M73" s="92" t="s">
        <v>16</v>
      </c>
    </row>
    <row r="74" spans="2:13" s="62" customFormat="1" ht="45">
      <c r="B74" s="90">
        <v>6.25</v>
      </c>
      <c r="C74" s="85">
        <v>58.95</v>
      </c>
      <c r="D74" s="85">
        <v>0.5</v>
      </c>
      <c r="E74" s="85">
        <v>0</v>
      </c>
      <c r="F74" s="85">
        <v>0</v>
      </c>
      <c r="G74" s="85">
        <v>0.3</v>
      </c>
      <c r="H74" s="85">
        <v>0.2</v>
      </c>
      <c r="I74" s="85">
        <v>33.799999999999997</v>
      </c>
      <c r="J74" s="85">
        <v>0</v>
      </c>
      <c r="K74" s="85"/>
      <c r="L74" s="64">
        <v>100</v>
      </c>
      <c r="M74" s="93" t="s">
        <v>17</v>
      </c>
    </row>
    <row r="75" spans="2:13" s="62" customFormat="1">
      <c r="B75" s="90">
        <v>0</v>
      </c>
      <c r="C75" s="85">
        <v>0</v>
      </c>
      <c r="D75" s="85">
        <v>100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/>
      <c r="L75" s="64">
        <v>100</v>
      </c>
      <c r="M75" s="92" t="s">
        <v>23</v>
      </c>
    </row>
    <row r="76" spans="2:13" s="62" customFormat="1">
      <c r="B76" s="90"/>
      <c r="C76" s="85"/>
      <c r="D76" s="85"/>
      <c r="E76" s="85"/>
      <c r="F76" s="85"/>
      <c r="G76" s="85"/>
      <c r="H76" s="85"/>
      <c r="I76" s="85"/>
      <c r="J76" s="85"/>
      <c r="K76" s="85"/>
      <c r="L76" s="64"/>
      <c r="M76" s="92"/>
    </row>
    <row r="77" spans="2:13" ht="30">
      <c r="B77" s="90">
        <f>B73*0.14</f>
        <v>6.3399416322833861</v>
      </c>
      <c r="C77" s="85">
        <f>C73*0.14</f>
        <v>0.28177518365703935</v>
      </c>
      <c r="D77" s="85">
        <f>D73*0.14</f>
        <v>2.9586394283989136E-2</v>
      </c>
      <c r="E77" s="85">
        <v>0</v>
      </c>
      <c r="F77" s="85">
        <v>0</v>
      </c>
      <c r="G77" s="85">
        <f>0.110697393579551*0.14</f>
        <v>1.5497635101137141E-2</v>
      </c>
      <c r="H77" s="85">
        <f>31.0959041964376*0.14</f>
        <v>4.3534265875012643</v>
      </c>
      <c r="I77" s="85">
        <f>I73*0.14</f>
        <v>2.9727281875817662</v>
      </c>
      <c r="J77" s="85">
        <f>0.0503169970816142*0.14</f>
        <v>7.044379591425988E-3</v>
      </c>
      <c r="K77" s="88">
        <v>14.000000000000002</v>
      </c>
      <c r="L77" s="64">
        <v>100</v>
      </c>
      <c r="M77" s="93" t="s">
        <v>73</v>
      </c>
    </row>
    <row r="78" spans="2:13" ht="60">
      <c r="B78" s="90">
        <f>B74*0.22</f>
        <v>1.375</v>
      </c>
      <c r="C78" s="85">
        <f>C74*0.22</f>
        <v>12.969000000000001</v>
      </c>
      <c r="D78" s="85">
        <f>D74*0.22</f>
        <v>0.11</v>
      </c>
      <c r="E78" s="85">
        <v>0</v>
      </c>
      <c r="F78" s="85">
        <v>0</v>
      </c>
      <c r="G78" s="85">
        <f>0.3*0.22</f>
        <v>6.6000000000000003E-2</v>
      </c>
      <c r="H78" s="85">
        <f>0.2*0.22</f>
        <v>4.4000000000000004E-2</v>
      </c>
      <c r="I78" s="85">
        <f t="shared" ref="I78" si="15">I74*0.22</f>
        <v>7.4359999999999991</v>
      </c>
      <c r="J78" s="85">
        <v>0</v>
      </c>
      <c r="K78" s="88">
        <v>22</v>
      </c>
      <c r="L78" s="64">
        <v>100</v>
      </c>
      <c r="M78" s="93" t="s">
        <v>74</v>
      </c>
    </row>
    <row r="79" spans="2:13" ht="30">
      <c r="B79" s="90">
        <v>0</v>
      </c>
      <c r="C79" s="85">
        <f>C75*0.64</f>
        <v>0</v>
      </c>
      <c r="D79" s="85">
        <f t="shared" ref="D79" si="16">D75*0.64</f>
        <v>64</v>
      </c>
      <c r="E79" s="85">
        <v>0</v>
      </c>
      <c r="F79" s="85">
        <v>0</v>
      </c>
      <c r="G79" s="85">
        <v>0</v>
      </c>
      <c r="H79" s="85">
        <v>0</v>
      </c>
      <c r="I79" s="85">
        <f>I75*0.64</f>
        <v>0</v>
      </c>
      <c r="J79" s="85">
        <v>0</v>
      </c>
      <c r="K79" s="88">
        <v>64</v>
      </c>
      <c r="L79" s="64">
        <v>100</v>
      </c>
      <c r="M79" s="93" t="s">
        <v>75</v>
      </c>
    </row>
    <row r="80" spans="2:13">
      <c r="B80" s="91">
        <f t="shared" ref="B80:K80" si="17">SUM(B77:B79)</f>
        <v>7.7149416322833861</v>
      </c>
      <c r="C80" s="89">
        <f t="shared" si="17"/>
        <v>13.250775183657041</v>
      </c>
      <c r="D80" s="89">
        <f t="shared" si="17"/>
        <v>64.139586394283995</v>
      </c>
      <c r="E80" s="89">
        <f t="shared" si="17"/>
        <v>0</v>
      </c>
      <c r="F80" s="89">
        <f t="shared" si="17"/>
        <v>0</v>
      </c>
      <c r="G80" s="89">
        <f t="shared" si="17"/>
        <v>8.1497635101137139E-2</v>
      </c>
      <c r="H80" s="89">
        <f t="shared" si="17"/>
        <v>4.3974265875012639</v>
      </c>
      <c r="I80" s="89">
        <f t="shared" si="17"/>
        <v>10.408728187581765</v>
      </c>
      <c r="J80" s="89">
        <f t="shared" si="17"/>
        <v>7.044379591425988E-3</v>
      </c>
      <c r="K80" s="89">
        <f t="shared" si="17"/>
        <v>100</v>
      </c>
      <c r="L80" s="87"/>
      <c r="M80" s="92" t="s">
        <v>87</v>
      </c>
    </row>
    <row r="81" spans="2:13"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00" t="s">
        <v>88</v>
      </c>
    </row>
    <row r="82" spans="2:13">
      <c r="B82" s="32" t="s">
        <v>55</v>
      </c>
    </row>
    <row r="83" spans="2:13" ht="21">
      <c r="C83" s="39" t="s">
        <v>2</v>
      </c>
      <c r="D83" s="39" t="s">
        <v>3</v>
      </c>
      <c r="E83" s="39" t="s">
        <v>8</v>
      </c>
    </row>
    <row r="84" spans="2:13">
      <c r="C84" s="86">
        <f>SUM(C77:C79)/H84</f>
        <v>0.14359623285089576</v>
      </c>
      <c r="D84" s="86">
        <f>SUM(D77:D79)/H84</f>
        <v>0.69506899446858272</v>
      </c>
      <c r="E84" s="86">
        <f>SUM(I77:I79)/H84</f>
        <v>0.11279748813104293</v>
      </c>
      <c r="G84" s="67" t="s">
        <v>71</v>
      </c>
      <c r="H84" s="68">
        <f>SUM(C80:I80)</f>
        <v>92.278013988125196</v>
      </c>
    </row>
    <row r="85" spans="2:13">
      <c r="C85" s="86">
        <f>C84*100</f>
        <v>14.359623285089576</v>
      </c>
      <c r="D85" s="86">
        <f>D84*100</f>
        <v>69.50689944685827</v>
      </c>
      <c r="E85" s="86">
        <f>E84*100</f>
        <v>11.279748813104293</v>
      </c>
    </row>
    <row r="86" spans="2:13" ht="23.25">
      <c r="B86" s="30" t="s">
        <v>27</v>
      </c>
      <c r="C86" s="30"/>
      <c r="D86" s="29"/>
      <c r="E86" s="29"/>
    </row>
    <row r="87" spans="2:13" ht="23.25">
      <c r="B87" s="29"/>
      <c r="C87" s="29"/>
      <c r="D87" s="29"/>
      <c r="E87" s="29"/>
    </row>
    <row r="88" spans="2:13" ht="23.25">
      <c r="B88" s="29" t="s">
        <v>26</v>
      </c>
      <c r="C88" s="29"/>
      <c r="D88" s="29"/>
      <c r="E88" s="29"/>
      <c r="F88" s="65">
        <v>4.9000000000000002E-2</v>
      </c>
      <c r="G88" s="28"/>
    </row>
    <row r="89" spans="2:13" ht="23.25">
      <c r="B89" s="29" t="s">
        <v>72</v>
      </c>
      <c r="C89" s="29"/>
      <c r="D89" s="29"/>
      <c r="E89" s="29"/>
      <c r="F89" s="66">
        <v>7.4999999999999997E-2</v>
      </c>
    </row>
  </sheetData>
  <mergeCells count="42">
    <mergeCell ref="L47:M47"/>
    <mergeCell ref="L48:M48"/>
    <mergeCell ref="L41:M41"/>
    <mergeCell ref="L42:M42"/>
    <mergeCell ref="L43:M43"/>
    <mergeCell ref="L44:M44"/>
    <mergeCell ref="L45:M45"/>
    <mergeCell ref="L46:M46"/>
    <mergeCell ref="L40:M40"/>
    <mergeCell ref="M27:N27"/>
    <mergeCell ref="M28:N28"/>
    <mergeCell ref="M29:N29"/>
    <mergeCell ref="M30:N30"/>
    <mergeCell ref="M31:N31"/>
    <mergeCell ref="M32:N32"/>
    <mergeCell ref="B34:L34"/>
    <mergeCell ref="L36:M36"/>
    <mergeCell ref="L37:M37"/>
    <mergeCell ref="L38:M38"/>
    <mergeCell ref="L39:M39"/>
    <mergeCell ref="M26:N26"/>
    <mergeCell ref="L14:M14"/>
    <mergeCell ref="L15:M15"/>
    <mergeCell ref="L16:M16"/>
    <mergeCell ref="L17:M17"/>
    <mergeCell ref="B19:L19"/>
    <mergeCell ref="M20:N20"/>
    <mergeCell ref="M21:N21"/>
    <mergeCell ref="M22:N22"/>
    <mergeCell ref="M23:N23"/>
    <mergeCell ref="M24:N24"/>
    <mergeCell ref="M25:N25"/>
    <mergeCell ref="L13:M13"/>
    <mergeCell ref="B3:M3"/>
    <mergeCell ref="L5:M5"/>
    <mergeCell ref="L6:M6"/>
    <mergeCell ref="L7:M7"/>
    <mergeCell ref="L8:M8"/>
    <mergeCell ref="L9:M9"/>
    <mergeCell ref="L10:M10"/>
    <mergeCell ref="L11:M11"/>
    <mergeCell ref="L12:M1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A16" workbookViewId="0">
      <selection activeCell="J21" sqref="J21"/>
    </sheetView>
  </sheetViews>
  <sheetFormatPr defaultRowHeight="15"/>
  <sheetData>
    <row r="2" spans="2:13" ht="18.75"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1"/>
      <c r="M2" s="1"/>
    </row>
    <row r="3" spans="2:13">
      <c r="B3" s="23">
        <v>0.5</v>
      </c>
      <c r="C3" s="24">
        <v>66.400000000000006</v>
      </c>
      <c r="D3" s="24">
        <v>21.5</v>
      </c>
      <c r="E3" s="23">
        <v>10.6</v>
      </c>
      <c r="F3" s="23">
        <v>1</v>
      </c>
      <c r="G3" s="23">
        <v>0.05</v>
      </c>
      <c r="H3" s="23">
        <v>0.3</v>
      </c>
      <c r="I3" s="24">
        <v>0.05</v>
      </c>
      <c r="J3" s="23">
        <v>0</v>
      </c>
      <c r="K3" s="23">
        <v>100.39999999999999</v>
      </c>
      <c r="L3" s="101" t="s">
        <v>11</v>
      </c>
      <c r="M3" s="102"/>
    </row>
    <row r="4" spans="2:13">
      <c r="B4" s="25">
        <v>7.0000000000000007E-2</v>
      </c>
      <c r="C4" s="25">
        <v>99.16</v>
      </c>
      <c r="D4" s="25">
        <v>0.01</v>
      </c>
      <c r="E4" s="25">
        <v>0</v>
      </c>
      <c r="F4" s="25">
        <v>0</v>
      </c>
      <c r="G4" s="25">
        <v>0.01</v>
      </c>
      <c r="H4" s="25">
        <v>0.45</v>
      </c>
      <c r="I4" s="25">
        <v>0.06</v>
      </c>
      <c r="J4" s="25">
        <v>0</v>
      </c>
      <c r="K4" s="25">
        <v>99.76</v>
      </c>
      <c r="L4" s="103" t="s">
        <v>12</v>
      </c>
      <c r="M4" s="104"/>
    </row>
    <row r="5" spans="2:13">
      <c r="B5" s="23">
        <v>13</v>
      </c>
      <c r="C5" s="24">
        <v>43.5</v>
      </c>
      <c r="D5" s="24">
        <v>38</v>
      </c>
      <c r="E5" s="23">
        <v>0.1</v>
      </c>
      <c r="F5" s="23">
        <v>1.3</v>
      </c>
      <c r="G5" s="23">
        <v>1</v>
      </c>
      <c r="H5" s="23">
        <v>0.05</v>
      </c>
      <c r="I5" s="24">
        <v>0.08</v>
      </c>
      <c r="J5" s="23">
        <v>0.05</v>
      </c>
      <c r="K5" s="23">
        <v>97.079999999999984</v>
      </c>
      <c r="L5" s="101" t="s">
        <v>13</v>
      </c>
      <c r="M5" s="102"/>
    </row>
    <row r="6" spans="2:13">
      <c r="B6" s="25">
        <v>0.36</v>
      </c>
      <c r="C6" s="25">
        <v>66.11</v>
      </c>
      <c r="D6" s="25">
        <v>18.239999999999998</v>
      </c>
      <c r="E6" s="25">
        <v>2.85</v>
      </c>
      <c r="F6" s="25">
        <v>12.31</v>
      </c>
      <c r="G6" s="25">
        <v>6.8000000000000005E-2</v>
      </c>
      <c r="H6" s="25">
        <v>8.4000000000000005E-2</v>
      </c>
      <c r="I6" s="25">
        <v>4.0000000000000001E-3</v>
      </c>
      <c r="J6" s="25">
        <v>0</v>
      </c>
      <c r="K6" s="25">
        <v>100.026</v>
      </c>
      <c r="L6" s="103" t="s">
        <v>14</v>
      </c>
      <c r="M6" s="104"/>
    </row>
    <row r="7" spans="2:13">
      <c r="B7" s="23">
        <v>11.5</v>
      </c>
      <c r="C7" s="24">
        <v>51</v>
      </c>
      <c r="D7" s="24">
        <v>22.25</v>
      </c>
      <c r="E7" s="23">
        <v>0.215</v>
      </c>
      <c r="F7" s="23">
        <v>1.9</v>
      </c>
      <c r="G7" s="23">
        <v>11.25</v>
      </c>
      <c r="H7" s="23">
        <v>0</v>
      </c>
      <c r="I7" s="24">
        <v>1.6</v>
      </c>
      <c r="J7" s="23">
        <v>1.5</v>
      </c>
      <c r="K7" s="23">
        <v>101.215</v>
      </c>
      <c r="L7" s="101" t="s">
        <v>15</v>
      </c>
      <c r="M7" s="102"/>
    </row>
    <row r="8" spans="2:13">
      <c r="B8" s="25">
        <v>45</v>
      </c>
      <c r="C8" s="25">
        <v>2</v>
      </c>
      <c r="D8" s="25">
        <v>0.21</v>
      </c>
      <c r="E8" s="25">
        <v>0</v>
      </c>
      <c r="F8" s="25">
        <v>0</v>
      </c>
      <c r="G8" s="25">
        <v>0.11</v>
      </c>
      <c r="H8" s="25">
        <v>30.9</v>
      </c>
      <c r="I8" s="25">
        <v>21.1</v>
      </c>
      <c r="J8" s="25">
        <v>0.05</v>
      </c>
      <c r="K8" s="25">
        <v>99.36999999999999</v>
      </c>
      <c r="L8" s="103" t="s">
        <v>16</v>
      </c>
      <c r="M8" s="104"/>
    </row>
    <row r="9" spans="2:13">
      <c r="B9" s="23">
        <v>6.25</v>
      </c>
      <c r="C9" s="24">
        <v>58.95</v>
      </c>
      <c r="D9" s="24">
        <v>0.5</v>
      </c>
      <c r="E9" s="23">
        <v>0</v>
      </c>
      <c r="F9" s="23">
        <v>0</v>
      </c>
      <c r="G9" s="23">
        <v>0.3</v>
      </c>
      <c r="H9" s="23">
        <v>0.2</v>
      </c>
      <c r="I9" s="24">
        <v>33.799999999999997</v>
      </c>
      <c r="J9" s="23">
        <v>0</v>
      </c>
      <c r="K9" s="23">
        <v>100</v>
      </c>
      <c r="L9" s="101" t="s">
        <v>17</v>
      </c>
      <c r="M9" s="102"/>
    </row>
    <row r="10" spans="2:13">
      <c r="B10" s="25">
        <v>6.24</v>
      </c>
      <c r="C10" s="25">
        <v>47.19</v>
      </c>
      <c r="D10" s="25">
        <v>40.6</v>
      </c>
      <c r="E10" s="25">
        <v>0.51</v>
      </c>
      <c r="F10" s="25">
        <v>5</v>
      </c>
      <c r="G10" s="25">
        <v>0.33500000000000002</v>
      </c>
      <c r="H10" s="25">
        <v>0</v>
      </c>
      <c r="I10" s="25">
        <v>0.09</v>
      </c>
      <c r="J10" s="25">
        <v>0</v>
      </c>
      <c r="K10" s="25">
        <v>99.97</v>
      </c>
      <c r="L10" s="103" t="s">
        <v>18</v>
      </c>
      <c r="M10" s="104"/>
    </row>
    <row r="11" spans="2:13">
      <c r="B11" s="23">
        <v>43.5</v>
      </c>
      <c r="C11" s="24">
        <v>0.1</v>
      </c>
      <c r="D11" s="24">
        <v>0.06</v>
      </c>
      <c r="E11" s="23">
        <v>0</v>
      </c>
      <c r="F11" s="23">
        <v>0</v>
      </c>
      <c r="G11" s="23">
        <v>0.06</v>
      </c>
      <c r="H11" s="23">
        <v>52.5</v>
      </c>
      <c r="I11" s="24">
        <v>3.3</v>
      </c>
      <c r="J11" s="23">
        <v>0.05</v>
      </c>
      <c r="K11" s="23">
        <v>99.57</v>
      </c>
      <c r="L11" s="101" t="s">
        <v>19</v>
      </c>
      <c r="M11" s="102"/>
    </row>
    <row r="12" spans="2:13">
      <c r="B12" s="25">
        <v>0.17</v>
      </c>
      <c r="C12" s="25">
        <v>99.6</v>
      </c>
      <c r="D12" s="25">
        <v>0</v>
      </c>
      <c r="E12" s="25">
        <v>0</v>
      </c>
      <c r="F12" s="25">
        <v>0.02</v>
      </c>
      <c r="G12" s="25">
        <v>0</v>
      </c>
      <c r="H12" s="25">
        <v>0</v>
      </c>
      <c r="I12" s="25">
        <v>0</v>
      </c>
      <c r="J12" s="25">
        <v>0</v>
      </c>
      <c r="K12" s="25">
        <v>99.89</v>
      </c>
      <c r="L12" s="103" t="s">
        <v>20</v>
      </c>
      <c r="M12" s="104"/>
    </row>
    <row r="13" spans="2:13">
      <c r="B13" s="23">
        <v>18.809999999999999</v>
      </c>
      <c r="C13" s="24">
        <v>49.5</v>
      </c>
      <c r="D13" s="24">
        <v>28.5</v>
      </c>
      <c r="E13" s="23">
        <v>1E-3</v>
      </c>
      <c r="F13" s="23">
        <v>0.46</v>
      </c>
      <c r="G13" s="23">
        <v>1.08</v>
      </c>
      <c r="H13" s="23">
        <v>1E-3</v>
      </c>
      <c r="I13" s="24">
        <v>0.16</v>
      </c>
      <c r="J13" s="23">
        <v>0.8</v>
      </c>
      <c r="K13" s="23">
        <v>99.311999999999998</v>
      </c>
      <c r="L13" s="101" t="s">
        <v>21</v>
      </c>
      <c r="M13" s="102"/>
    </row>
    <row r="14" spans="2:13">
      <c r="B14" s="25">
        <v>15</v>
      </c>
      <c r="C14" s="25">
        <v>43</v>
      </c>
      <c r="D14" s="25">
        <v>36.5</v>
      </c>
      <c r="E14" s="25">
        <v>1.7</v>
      </c>
      <c r="F14" s="25">
        <v>1.4</v>
      </c>
      <c r="G14" s="25">
        <v>1.7</v>
      </c>
      <c r="H14" s="25">
        <v>0</v>
      </c>
      <c r="I14" s="25">
        <v>0.3</v>
      </c>
      <c r="J14" s="25">
        <v>2.7</v>
      </c>
      <c r="K14" s="25">
        <v>102.3</v>
      </c>
      <c r="L14" s="103" t="s">
        <v>22</v>
      </c>
      <c r="M14" s="104"/>
    </row>
    <row r="15" spans="2:13">
      <c r="B15" s="23">
        <v>0</v>
      </c>
      <c r="C15" s="24">
        <v>0</v>
      </c>
      <c r="D15" s="24">
        <v>100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100</v>
      </c>
      <c r="L15" s="101" t="s">
        <v>23</v>
      </c>
      <c r="M15" s="102"/>
    </row>
    <row r="16" spans="2:13">
      <c r="B16" s="4"/>
      <c r="C16" s="5"/>
      <c r="D16" s="5"/>
      <c r="E16" s="4"/>
      <c r="F16" s="4"/>
      <c r="G16" s="4"/>
      <c r="H16" s="4"/>
      <c r="I16" s="5"/>
      <c r="J16" s="4"/>
      <c r="K16" s="4"/>
      <c r="L16" s="6"/>
      <c r="M16" s="6"/>
    </row>
    <row r="17" spans="2:14" ht="21">
      <c r="B17" s="109" t="s">
        <v>30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2:14">
      <c r="B18" s="12">
        <v>0.4980079681274901</v>
      </c>
      <c r="C18" s="12">
        <v>66.135458167330682</v>
      </c>
      <c r="D18" s="12">
        <v>21.414342629482075</v>
      </c>
      <c r="E18" s="12">
        <v>10.557768924302788</v>
      </c>
      <c r="F18" s="12">
        <v>0.99601593625498019</v>
      </c>
      <c r="G18" s="12">
        <v>4.9800796812749015E-2</v>
      </c>
      <c r="H18" s="12">
        <v>0.29880478087649404</v>
      </c>
      <c r="I18" s="12">
        <v>4.9800796812749015E-2</v>
      </c>
      <c r="J18" s="12">
        <v>0</v>
      </c>
      <c r="K18" s="12"/>
      <c r="L18" s="12">
        <v>100.00000000000001</v>
      </c>
      <c r="M18" s="101" t="s">
        <v>11</v>
      </c>
      <c r="N18" s="102"/>
    </row>
    <row r="19" spans="2:14">
      <c r="B19" s="13">
        <v>7.0168404170008025E-2</v>
      </c>
      <c r="C19" s="13">
        <v>99.398556535685628</v>
      </c>
      <c r="D19" s="13">
        <v>1.0024057738572574E-2</v>
      </c>
      <c r="E19" s="13">
        <v>0</v>
      </c>
      <c r="F19" s="13">
        <v>0</v>
      </c>
      <c r="G19" s="13">
        <v>1.0024057738572574E-2</v>
      </c>
      <c r="H19" s="13">
        <v>0.45108259823576585</v>
      </c>
      <c r="I19" s="13">
        <v>6.0144346431435444E-2</v>
      </c>
      <c r="J19" s="13">
        <v>0</v>
      </c>
      <c r="K19" s="13"/>
      <c r="L19" s="13">
        <v>99.999999999999986</v>
      </c>
      <c r="M19" s="103" t="s">
        <v>12</v>
      </c>
      <c r="N19" s="104"/>
    </row>
    <row r="20" spans="2:14">
      <c r="B20" s="12">
        <v>13.391017717346521</v>
      </c>
      <c r="C20" s="12">
        <v>44.808405438813359</v>
      </c>
      <c r="D20" s="12">
        <v>39.14297486608983</v>
      </c>
      <c r="E20" s="12">
        <v>0.10300782859497325</v>
      </c>
      <c r="F20" s="12">
        <v>1.3391017717346521</v>
      </c>
      <c r="G20" s="12">
        <v>1.0300782859497324</v>
      </c>
      <c r="H20" s="12">
        <v>5.1503914297486623E-2</v>
      </c>
      <c r="I20" s="12">
        <v>8.2406262875978589E-2</v>
      </c>
      <c r="J20" s="12">
        <v>5.1503914297486623E-2</v>
      </c>
      <c r="K20" s="12"/>
      <c r="L20" s="12">
        <v>100</v>
      </c>
      <c r="M20" s="101" t="s">
        <v>13</v>
      </c>
      <c r="N20" s="102"/>
    </row>
    <row r="21" spans="2:14">
      <c r="B21" s="13">
        <v>0.35990642432967429</v>
      </c>
      <c r="C21" s="13">
        <v>66.09281586787435</v>
      </c>
      <c r="D21" s="13">
        <v>18.235258832703497</v>
      </c>
      <c r="E21" s="13">
        <v>2.8492591926099218</v>
      </c>
      <c r="F21" s="13">
        <v>12.306800231939697</v>
      </c>
      <c r="G21" s="13">
        <v>6.7982324595605145E-2</v>
      </c>
      <c r="H21" s="13">
        <v>8.397816567692401E-2</v>
      </c>
      <c r="I21" s="13">
        <v>3.9989602703297145E-3</v>
      </c>
      <c r="J21" s="13">
        <v>0</v>
      </c>
      <c r="K21" s="13"/>
      <c r="L21" s="13">
        <v>99.999999999999986</v>
      </c>
      <c r="M21" s="103" t="s">
        <v>14</v>
      </c>
      <c r="N21" s="104"/>
    </row>
    <row r="22" spans="2:14">
      <c r="B22" s="12">
        <v>11.361952279800425</v>
      </c>
      <c r="C22" s="12">
        <v>50.387788371288842</v>
      </c>
      <c r="D22" s="12">
        <v>21.982907671787778</v>
      </c>
      <c r="E22" s="12">
        <v>0.21241910783974705</v>
      </c>
      <c r="F22" s="12">
        <v>1.8771921157931133</v>
      </c>
      <c r="G22" s="12">
        <v>11.114953317196068</v>
      </c>
      <c r="H22" s="12">
        <v>0</v>
      </c>
      <c r="I22" s="12">
        <v>1.5807933606678852</v>
      </c>
      <c r="J22" s="12">
        <v>1.4819937756261423</v>
      </c>
      <c r="K22" s="12"/>
      <c r="L22" s="12">
        <v>100</v>
      </c>
      <c r="M22" s="101" t="s">
        <v>15</v>
      </c>
      <c r="N22" s="102"/>
    </row>
    <row r="23" spans="2:14">
      <c r="B23" s="13">
        <v>45.285297373452757</v>
      </c>
      <c r="C23" s="13">
        <v>2.0126798832645667</v>
      </c>
      <c r="D23" s="13">
        <v>0.21133138774277951</v>
      </c>
      <c r="E23" s="13">
        <v>0</v>
      </c>
      <c r="F23" s="13">
        <v>0</v>
      </c>
      <c r="G23" s="13">
        <v>0.11069739357955119</v>
      </c>
      <c r="H23" s="13">
        <v>31.095904196437559</v>
      </c>
      <c r="I23" s="13">
        <v>21.233772768441185</v>
      </c>
      <c r="J23" s="13">
        <v>5.0316997081614183E-2</v>
      </c>
      <c r="K23" s="13"/>
      <c r="L23" s="13">
        <v>100</v>
      </c>
      <c r="M23" s="103" t="s">
        <v>16</v>
      </c>
      <c r="N23" s="104"/>
    </row>
    <row r="24" spans="2:14">
      <c r="B24" s="12">
        <v>6.25</v>
      </c>
      <c r="C24" s="12">
        <v>58.95</v>
      </c>
      <c r="D24" s="12">
        <v>0.5</v>
      </c>
      <c r="E24" s="12">
        <v>0</v>
      </c>
      <c r="F24" s="12">
        <v>0</v>
      </c>
      <c r="G24" s="12">
        <v>0.3</v>
      </c>
      <c r="H24" s="12">
        <v>0.2</v>
      </c>
      <c r="I24" s="12">
        <v>33.799999999999997</v>
      </c>
      <c r="J24" s="12">
        <v>0</v>
      </c>
      <c r="K24" s="12"/>
      <c r="L24" s="12">
        <v>100</v>
      </c>
      <c r="M24" s="101" t="s">
        <v>17</v>
      </c>
      <c r="N24" s="102"/>
    </row>
    <row r="25" spans="2:14">
      <c r="B25" s="13">
        <v>6.2418725617685311</v>
      </c>
      <c r="C25" s="13">
        <v>47.204161248374511</v>
      </c>
      <c r="D25" s="13">
        <v>40.61218365509653</v>
      </c>
      <c r="E25" s="13">
        <v>0.51015304591377419</v>
      </c>
      <c r="F25" s="13">
        <v>5.0015004501350404</v>
      </c>
      <c r="G25" s="13">
        <v>0.33510053015904773</v>
      </c>
      <c r="H25" s="13">
        <v>0</v>
      </c>
      <c r="I25" s="13">
        <v>9.0027008102430722E-2</v>
      </c>
      <c r="J25" s="13">
        <v>0</v>
      </c>
      <c r="K25" s="13"/>
      <c r="L25" s="13">
        <v>99.994998499549865</v>
      </c>
      <c r="M25" s="103" t="s">
        <v>18</v>
      </c>
      <c r="N25" s="104"/>
    </row>
    <row r="26" spans="2:14">
      <c r="B26" s="12">
        <v>43.687857788490511</v>
      </c>
      <c r="C26" s="12">
        <v>0.10043185698503568</v>
      </c>
      <c r="D26" s="12">
        <v>6.0259114191021389E-2</v>
      </c>
      <c r="E26" s="12">
        <v>0</v>
      </c>
      <c r="F26" s="12">
        <v>0</v>
      </c>
      <c r="G26" s="12">
        <v>6.0259114191021389E-2</v>
      </c>
      <c r="H26" s="12">
        <v>52.72672491714372</v>
      </c>
      <c r="I26" s="12">
        <v>3.3142512805061766</v>
      </c>
      <c r="J26" s="12">
        <v>5.0215928492517839E-2</v>
      </c>
      <c r="K26" s="12"/>
      <c r="L26" s="12">
        <v>100</v>
      </c>
      <c r="M26" s="101" t="s">
        <v>19</v>
      </c>
      <c r="N26" s="102"/>
    </row>
    <row r="27" spans="2:14">
      <c r="B27" s="13">
        <v>0.17018720592651918</v>
      </c>
      <c r="C27" s="13">
        <v>99.709680648713586</v>
      </c>
      <c r="D27" s="13">
        <v>0</v>
      </c>
      <c r="E27" s="13">
        <v>0</v>
      </c>
      <c r="F27" s="13">
        <v>2.0022024226649313E-2</v>
      </c>
      <c r="G27" s="13">
        <v>0</v>
      </c>
      <c r="H27" s="13">
        <v>0</v>
      </c>
      <c r="I27" s="13">
        <v>0</v>
      </c>
      <c r="J27" s="13">
        <v>0</v>
      </c>
      <c r="K27" s="13"/>
      <c r="L27" s="13">
        <v>99.899889878866759</v>
      </c>
      <c r="M27" s="103" t="s">
        <v>20</v>
      </c>
      <c r="N27" s="104"/>
    </row>
    <row r="28" spans="2:14">
      <c r="B28" s="12">
        <v>18.940309328177861</v>
      </c>
      <c r="C28" s="12">
        <v>49.842919284678587</v>
      </c>
      <c r="D28" s="12">
        <v>28.697438376027069</v>
      </c>
      <c r="E28" s="12">
        <v>1.0069276623167391E-3</v>
      </c>
      <c r="F28" s="12">
        <v>0.4631867246657001</v>
      </c>
      <c r="G28" s="12">
        <v>1.0874818753020785</v>
      </c>
      <c r="H28" s="12">
        <v>1.0069276623167391E-3</v>
      </c>
      <c r="I28" s="12">
        <v>0.16110842597067829</v>
      </c>
      <c r="J28" s="12">
        <v>0.80554212985339146</v>
      </c>
      <c r="K28" s="12"/>
      <c r="L28" s="12">
        <v>100</v>
      </c>
      <c r="M28" s="101" t="s">
        <v>21</v>
      </c>
      <c r="N28" s="102"/>
    </row>
    <row r="29" spans="2:14">
      <c r="B29" s="13">
        <v>14.66275659824047</v>
      </c>
      <c r="C29" s="13">
        <v>42.033235581622677</v>
      </c>
      <c r="D29" s="13">
        <v>35.679374389051809</v>
      </c>
      <c r="E29" s="13">
        <v>1.6617790811339197</v>
      </c>
      <c r="F29" s="13">
        <v>1.3685239491691104</v>
      </c>
      <c r="G29" s="13">
        <v>1.6617790811339197</v>
      </c>
      <c r="H29" s="13">
        <v>0</v>
      </c>
      <c r="I29" s="13">
        <v>0.2932551319648094</v>
      </c>
      <c r="J29" s="13">
        <v>2.6392961876832843</v>
      </c>
      <c r="K29" s="13"/>
      <c r="L29" s="13">
        <v>100</v>
      </c>
      <c r="M29" s="103" t="s">
        <v>22</v>
      </c>
      <c r="N29" s="104"/>
    </row>
    <row r="30" spans="2:14">
      <c r="B30" s="12">
        <v>0</v>
      </c>
      <c r="C30" s="12">
        <v>0</v>
      </c>
      <c r="D30" s="12">
        <v>100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/>
      <c r="L30" s="12">
        <v>100</v>
      </c>
      <c r="M30" s="101" t="s">
        <v>23</v>
      </c>
      <c r="N30" s="102"/>
    </row>
    <row r="33" spans="1:18" ht="18.75">
      <c r="B33" s="2" t="s">
        <v>1</v>
      </c>
      <c r="C33" s="3" t="s">
        <v>2</v>
      </c>
      <c r="D33" s="3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3" t="s">
        <v>8</v>
      </c>
      <c r="J33" s="2" t="s">
        <v>9</v>
      </c>
      <c r="K33" s="2" t="s">
        <v>10</v>
      </c>
      <c r="L33" s="2" t="s">
        <v>10</v>
      </c>
      <c r="M33" s="69"/>
      <c r="N33" s="69"/>
    </row>
    <row r="34" spans="1:18">
      <c r="B34" s="70">
        <v>45.285297373452757</v>
      </c>
      <c r="C34" s="70">
        <v>2.0126798832645667</v>
      </c>
      <c r="D34" s="70">
        <v>0.21133138774277951</v>
      </c>
      <c r="E34" s="70">
        <v>0</v>
      </c>
      <c r="F34" s="70">
        <v>0</v>
      </c>
      <c r="G34" s="70">
        <v>0.11069739357955119</v>
      </c>
      <c r="H34" s="70">
        <v>31.095904196437559</v>
      </c>
      <c r="I34" s="70">
        <v>21.233772768441185</v>
      </c>
      <c r="J34" s="70">
        <v>5.0316997081614183E-2</v>
      </c>
      <c r="K34" s="70"/>
      <c r="L34" s="70">
        <v>100</v>
      </c>
      <c r="M34" s="123" t="s">
        <v>76</v>
      </c>
      <c r="N34" s="123"/>
    </row>
    <row r="35" spans="1:18">
      <c r="B35" s="71">
        <v>6.25</v>
      </c>
      <c r="C35" s="71">
        <v>58.95</v>
      </c>
      <c r="D35" s="71">
        <v>0.5</v>
      </c>
      <c r="E35" s="71">
        <v>0</v>
      </c>
      <c r="F35" s="71">
        <v>0</v>
      </c>
      <c r="G35" s="71">
        <v>0.3</v>
      </c>
      <c r="H35" s="71">
        <v>0.2</v>
      </c>
      <c r="I35" s="71">
        <v>33.799999999999997</v>
      </c>
      <c r="J35" s="71">
        <v>0</v>
      </c>
      <c r="K35" s="71"/>
      <c r="L35" s="71">
        <v>100</v>
      </c>
      <c r="M35" s="124" t="s">
        <v>77</v>
      </c>
      <c r="N35" s="124"/>
    </row>
    <row r="36" spans="1:18">
      <c r="B36" s="70">
        <v>0</v>
      </c>
      <c r="C36" s="70">
        <v>0</v>
      </c>
      <c r="D36" s="70">
        <v>100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/>
      <c r="L36" s="70">
        <v>100</v>
      </c>
      <c r="M36" s="123" t="s">
        <v>78</v>
      </c>
      <c r="N36" s="123"/>
    </row>
    <row r="37" spans="1:18">
      <c r="A37" s="6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22"/>
      <c r="N37" s="122"/>
    </row>
    <row r="38" spans="1:18">
      <c r="A38" s="63"/>
      <c r="B38" s="70">
        <v>6.3399416322833861</v>
      </c>
      <c r="C38" s="73">
        <v>0.28177518365703935</v>
      </c>
      <c r="D38" s="70">
        <v>2.9586394283989136E-2</v>
      </c>
      <c r="E38" s="73">
        <v>0</v>
      </c>
      <c r="F38" s="70">
        <v>0</v>
      </c>
      <c r="G38" s="73">
        <v>1.5497635101137167E-2</v>
      </c>
      <c r="H38" s="70">
        <v>4.353426587501259</v>
      </c>
      <c r="I38" s="73">
        <v>2.9727281875817662</v>
      </c>
      <c r="J38" s="70">
        <v>7.0443795914259862E-3</v>
      </c>
      <c r="K38" s="70"/>
      <c r="L38" s="70">
        <v>14.000000000000002</v>
      </c>
      <c r="M38" s="123" t="s">
        <v>79</v>
      </c>
      <c r="N38" s="123"/>
      <c r="P38" s="83" t="s">
        <v>86</v>
      </c>
      <c r="Q38" s="83"/>
      <c r="R38" s="84">
        <v>92.285058367716616</v>
      </c>
    </row>
    <row r="39" spans="1:18">
      <c r="A39" s="63"/>
      <c r="B39" s="71">
        <v>1.375</v>
      </c>
      <c r="C39" s="71">
        <v>12.969000000000001</v>
      </c>
      <c r="D39" s="71">
        <v>0.11</v>
      </c>
      <c r="E39" s="71">
        <v>0</v>
      </c>
      <c r="F39" s="71">
        <v>0</v>
      </c>
      <c r="G39" s="71">
        <v>6.6000000000000003E-2</v>
      </c>
      <c r="H39" s="71">
        <v>4.4000000000000004E-2</v>
      </c>
      <c r="I39" s="71">
        <v>7.4359999999999991</v>
      </c>
      <c r="J39" s="71">
        <v>0</v>
      </c>
      <c r="K39" s="71"/>
      <c r="L39" s="71">
        <v>22</v>
      </c>
      <c r="M39" s="124" t="s">
        <v>80</v>
      </c>
      <c r="N39" s="124"/>
    </row>
    <row r="40" spans="1:18">
      <c r="A40" s="63"/>
      <c r="B40" s="70">
        <v>0</v>
      </c>
      <c r="C40" s="73">
        <v>0</v>
      </c>
      <c r="D40" s="70">
        <v>64</v>
      </c>
      <c r="E40" s="73">
        <v>0</v>
      </c>
      <c r="F40" s="70">
        <v>0</v>
      </c>
      <c r="G40" s="73">
        <v>0</v>
      </c>
      <c r="H40" s="70">
        <v>0</v>
      </c>
      <c r="I40" s="73">
        <v>0</v>
      </c>
      <c r="J40" s="70">
        <v>0</v>
      </c>
      <c r="K40" s="70"/>
      <c r="L40" s="70">
        <v>64</v>
      </c>
      <c r="M40" s="123" t="s">
        <v>81</v>
      </c>
      <c r="N40" s="123"/>
    </row>
    <row r="41" spans="1:18">
      <c r="A41" s="63"/>
      <c r="B41" s="74">
        <v>7.7149416322833861</v>
      </c>
      <c r="C41" s="75">
        <v>13.250775183657041</v>
      </c>
      <c r="D41" s="74">
        <v>64.139586394283995</v>
      </c>
      <c r="E41" s="75">
        <v>0</v>
      </c>
      <c r="F41" s="74">
        <v>0</v>
      </c>
      <c r="G41" s="75">
        <v>8.1497635101137167E-2</v>
      </c>
      <c r="H41" s="74">
        <v>4.3974265875012586</v>
      </c>
      <c r="I41" s="75">
        <v>10.408728187581765</v>
      </c>
      <c r="J41" s="74">
        <v>7.0443795914259862E-3</v>
      </c>
      <c r="K41" s="74"/>
      <c r="L41" s="71">
        <v>100.00000000000001</v>
      </c>
      <c r="M41" s="125" t="s">
        <v>82</v>
      </c>
      <c r="N41" s="125"/>
    </row>
    <row r="42" spans="1:18">
      <c r="B42" s="76" t="s">
        <v>83</v>
      </c>
      <c r="C42" s="77">
        <v>0.14358527174419017</v>
      </c>
      <c r="D42" s="77">
        <v>0.69501593788579608</v>
      </c>
      <c r="E42" s="77">
        <v>0</v>
      </c>
      <c r="F42" s="77">
        <v>0</v>
      </c>
      <c r="G42" s="77">
        <v>8.831075858066192E-4</v>
      </c>
      <c r="H42" s="77">
        <v>4.7650471975424109E-2</v>
      </c>
      <c r="I42" s="77">
        <v>0.11278887797965539</v>
      </c>
      <c r="J42" s="77">
        <v>7.6332829127735246E-5</v>
      </c>
      <c r="K42" s="78"/>
      <c r="L42" s="78">
        <v>1</v>
      </c>
      <c r="M42" s="123" t="s">
        <v>84</v>
      </c>
      <c r="N42" s="123"/>
    </row>
    <row r="43" spans="1:18">
      <c r="B43" s="79"/>
      <c r="C43" s="80"/>
      <c r="D43" s="79"/>
      <c r="E43" s="80"/>
      <c r="F43" s="79"/>
      <c r="G43" s="80"/>
      <c r="H43" s="79"/>
      <c r="I43" s="80"/>
      <c r="J43" s="79"/>
      <c r="K43" s="79"/>
      <c r="L43" s="79"/>
      <c r="M43" s="121"/>
      <c r="N43" s="121"/>
    </row>
    <row r="44" spans="1:18">
      <c r="B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6" spans="1:18" ht="18.75">
      <c r="B46" s="81" t="s">
        <v>85</v>
      </c>
    </row>
    <row r="47" spans="1:18" ht="18.75">
      <c r="B47" s="3" t="s">
        <v>2</v>
      </c>
      <c r="C47" s="3" t="s">
        <v>3</v>
      </c>
      <c r="D47" s="3" t="s">
        <v>8</v>
      </c>
    </row>
    <row r="48" spans="1:18">
      <c r="B48" s="82">
        <v>0.15076951005795519</v>
      </c>
      <c r="C48" s="82">
        <v>0.72979081464705764</v>
      </c>
      <c r="D48" s="82">
        <v>0.11843222961805765</v>
      </c>
    </row>
  </sheetData>
  <mergeCells count="37">
    <mergeCell ref="L8:M8"/>
    <mergeCell ref="L3:M3"/>
    <mergeCell ref="L4:M4"/>
    <mergeCell ref="L5:M5"/>
    <mergeCell ref="L6:M6"/>
    <mergeCell ref="L7:M7"/>
    <mergeCell ref="M21:N21"/>
    <mergeCell ref="L9:M9"/>
    <mergeCell ref="L10:M10"/>
    <mergeCell ref="L11:M11"/>
    <mergeCell ref="L12:M12"/>
    <mergeCell ref="L13:M13"/>
    <mergeCell ref="L14:M14"/>
    <mergeCell ref="L15:M15"/>
    <mergeCell ref="B17:L17"/>
    <mergeCell ref="M18:N18"/>
    <mergeCell ref="M19:N19"/>
    <mergeCell ref="M20:N20"/>
    <mergeCell ref="M36:N36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4:N34"/>
    <mergeCell ref="M35:N35"/>
    <mergeCell ref="M43:N43"/>
    <mergeCell ref="M37:N37"/>
    <mergeCell ref="M38:N38"/>
    <mergeCell ref="M39:N39"/>
    <mergeCell ref="M40:N40"/>
    <mergeCell ref="M41:N41"/>
    <mergeCell ref="M42:N4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Original</vt:lpstr>
      <vt:lpstr>Corrigido</vt:lpstr>
      <vt:lpstr>Exemplo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aluno</cp:lastModifiedBy>
  <dcterms:created xsi:type="dcterms:W3CDTF">2015-09-28T13:22:52Z</dcterms:created>
  <dcterms:modified xsi:type="dcterms:W3CDTF">2016-09-29T18:18:55Z</dcterms:modified>
</cp:coreProperties>
</file>