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465" yWindow="0" windowWidth="15480" windowHeight="11640" tabRatio="947"/>
  </bookViews>
  <sheets>
    <sheet name="10.2" sheetId="5" r:id="rId1"/>
    <sheet name="10.4" sheetId="7" r:id="rId2"/>
    <sheet name="10.8" sheetId="11" r:id="rId3"/>
    <sheet name="10.10" sheetId="13" r:id="rId4"/>
    <sheet name="10.16" sheetId="18" r:id="rId5"/>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7" i="5" l="1"/>
  <c r="J6" i="5"/>
  <c r="K128" i="18"/>
  <c r="K121" i="18"/>
  <c r="K129" i="18"/>
  <c r="K122" i="18"/>
  <c r="K127" i="18"/>
  <c r="K98" i="18"/>
  <c r="K99" i="18"/>
  <c r="K100" i="18"/>
  <c r="K123" i="18"/>
  <c r="K112" i="18"/>
  <c r="K105" i="18"/>
  <c r="K113" i="18"/>
  <c r="K106" i="18"/>
  <c r="K111" i="18"/>
  <c r="K93" i="18"/>
  <c r="K94" i="18"/>
  <c r="K95" i="18"/>
  <c r="K107" i="18"/>
  <c r="K124" i="18"/>
  <c r="K130" i="18"/>
  <c r="K133" i="18"/>
  <c r="L133" i="18"/>
  <c r="L130" i="18"/>
  <c r="L124" i="18"/>
  <c r="K69" i="18"/>
  <c r="K67" i="18"/>
  <c r="K68" i="18"/>
  <c r="K70" i="18"/>
  <c r="K48" i="18"/>
  <c r="K49" i="18"/>
  <c r="K108" i="18"/>
  <c r="K53" i="18"/>
  <c r="K54" i="18"/>
  <c r="K55" i="18"/>
  <c r="K114" i="18"/>
  <c r="K117" i="18"/>
  <c r="L117" i="18"/>
  <c r="L114" i="18"/>
  <c r="L108" i="18"/>
  <c r="K85" i="18"/>
  <c r="K84" i="18"/>
  <c r="K83" i="18"/>
  <c r="K79" i="18"/>
  <c r="K78" i="18"/>
  <c r="K77" i="18"/>
  <c r="K80" i="18"/>
  <c r="K86" i="18"/>
  <c r="K89" i="18"/>
  <c r="L89" i="18"/>
  <c r="L86" i="18"/>
  <c r="L80" i="18"/>
  <c r="K50" i="18"/>
  <c r="K63" i="18"/>
  <c r="K62" i="18"/>
  <c r="K61" i="18"/>
  <c r="K64" i="18"/>
  <c r="K73" i="18"/>
  <c r="L73" i="18"/>
  <c r="L70" i="18"/>
  <c r="L64" i="18"/>
  <c r="M43" i="18"/>
  <c r="M42" i="18"/>
  <c r="M41" i="18"/>
  <c r="M40" i="18"/>
  <c r="M44" i="18"/>
  <c r="M32" i="18"/>
  <c r="M33" i="18"/>
  <c r="M34" i="18"/>
  <c r="M35" i="18"/>
  <c r="M36" i="18"/>
  <c r="K70" i="13"/>
  <c r="L17" i="13"/>
  <c r="K69" i="13"/>
  <c r="K68" i="13"/>
  <c r="K63" i="13"/>
  <c r="K64" i="13"/>
  <c r="K48" i="13"/>
  <c r="K62" i="13"/>
  <c r="K54" i="13"/>
  <c r="M14" i="13"/>
  <c r="K53" i="13"/>
  <c r="K52" i="13"/>
  <c r="K47" i="13"/>
  <c r="K46" i="13"/>
  <c r="K38" i="13"/>
  <c r="M10" i="13"/>
  <c r="K37" i="13"/>
  <c r="K36" i="13"/>
  <c r="K32" i="13"/>
  <c r="K31" i="13"/>
  <c r="K30" i="13"/>
  <c r="K33" i="13"/>
  <c r="K39" i="13"/>
  <c r="K42" i="13"/>
  <c r="K49" i="13"/>
  <c r="K55" i="13"/>
  <c r="K58" i="13"/>
  <c r="K65" i="13"/>
  <c r="K71" i="13"/>
  <c r="K74" i="13"/>
  <c r="K76" i="13"/>
  <c r="L76" i="13"/>
  <c r="L74" i="13"/>
  <c r="L71" i="13"/>
  <c r="L65" i="13"/>
  <c r="L58" i="13"/>
  <c r="L55" i="13"/>
  <c r="L49" i="13"/>
  <c r="L42" i="13"/>
  <c r="L39" i="13"/>
  <c r="L33" i="13"/>
  <c r="M22" i="13"/>
  <c r="M21" i="13"/>
  <c r="M20" i="13"/>
  <c r="H52" i="11"/>
  <c r="J21" i="11"/>
  <c r="H51" i="11"/>
  <c r="H50" i="11"/>
  <c r="H46" i="11"/>
  <c r="H45" i="11"/>
  <c r="H44" i="11"/>
  <c r="H47" i="11"/>
  <c r="H53" i="11"/>
  <c r="H56" i="11"/>
  <c r="I56" i="11"/>
  <c r="I53" i="11"/>
  <c r="I47" i="11"/>
  <c r="H34" i="11"/>
  <c r="H33" i="11"/>
  <c r="H32" i="11"/>
  <c r="H28" i="11"/>
  <c r="H17" i="11"/>
  <c r="H27" i="11"/>
  <c r="H26" i="11"/>
  <c r="H29" i="11"/>
  <c r="H35" i="11"/>
  <c r="H38" i="11"/>
  <c r="I38" i="11"/>
  <c r="I35" i="11"/>
  <c r="I29" i="11"/>
  <c r="J17" i="11"/>
  <c r="J16" i="11"/>
  <c r="J9" i="11"/>
  <c r="J5" i="11"/>
  <c r="J17" i="7"/>
  <c r="J14" i="7"/>
  <c r="J15" i="7"/>
  <c r="J16" i="7"/>
  <c r="J25" i="7"/>
  <c r="J32" i="7"/>
  <c r="J47" i="7"/>
  <c r="J46" i="7"/>
  <c r="J41" i="7"/>
  <c r="J38" i="7"/>
  <c r="J36" i="7"/>
  <c r="J35" i="7"/>
  <c r="J20" i="7"/>
  <c r="J18" i="7"/>
  <c r="J21" i="7"/>
  <c r="J7" i="7"/>
  <c r="J26" i="7"/>
  <c r="J27" i="7"/>
  <c r="J37" i="7"/>
  <c r="J48" i="7"/>
  <c r="K48" i="7"/>
  <c r="K47" i="7"/>
  <c r="K46" i="7"/>
  <c r="J39" i="7"/>
  <c r="J42" i="7"/>
  <c r="K42" i="7"/>
  <c r="J11" i="7"/>
  <c r="J6" i="7"/>
  <c r="K27" i="7"/>
  <c r="K26" i="7"/>
  <c r="K25" i="7"/>
  <c r="K21" i="7"/>
  <c r="I14" i="7"/>
  <c r="J19" i="5"/>
  <c r="J16" i="5"/>
  <c r="J13" i="5"/>
  <c r="J14" i="5"/>
  <c r="J15" i="5"/>
  <c r="J17" i="5"/>
  <c r="J20" i="5"/>
  <c r="K20" i="5"/>
  <c r="I13" i="5"/>
  <c r="J24" i="5"/>
  <c r="J25" i="5"/>
  <c r="J26" i="5"/>
  <c r="K26" i="5"/>
  <c r="K25" i="5"/>
  <c r="K24" i="5"/>
</calcChain>
</file>

<file path=xl/sharedStrings.xml><?xml version="1.0" encoding="utf-8"?>
<sst xmlns="http://schemas.openxmlformats.org/spreadsheetml/2006/main" count="278" uniqueCount="105">
  <si>
    <t>MP</t>
  </si>
  <si>
    <t>MOD</t>
  </si>
  <si>
    <t>CIPV</t>
  </si>
  <si>
    <t>MD</t>
  </si>
  <si>
    <t>QP</t>
  </si>
  <si>
    <t>PP</t>
  </si>
  <si>
    <t>CP</t>
  </si>
  <si>
    <t>HMOD</t>
  </si>
  <si>
    <t>Quantidade</t>
  </si>
  <si>
    <t>Preço</t>
  </si>
  <si>
    <t>Custo</t>
  </si>
  <si>
    <t>Variação Total</t>
  </si>
  <si>
    <t>Custo Real</t>
  </si>
  <si>
    <t>h</t>
  </si>
  <si>
    <t>QR</t>
  </si>
  <si>
    <t>PR</t>
  </si>
  <si>
    <t>/HMOD</t>
  </si>
  <si>
    <t>Variação Taxa Salarial</t>
  </si>
  <si>
    <t>Produção</t>
  </si>
  <si>
    <t>QR Total</t>
  </si>
  <si>
    <t>PR Total</t>
  </si>
  <si>
    <t>QR un</t>
  </si>
  <si>
    <t>PR un</t>
  </si>
  <si>
    <t>Variação Preço - QR x ΔP</t>
  </si>
  <si>
    <t>Variação Quantidade - PP x ΔQ</t>
  </si>
  <si>
    <t>(x) QP</t>
  </si>
  <si>
    <t>(x) PP</t>
  </si>
  <si>
    <t>MP - custo OF</t>
  </si>
  <si>
    <t>Cálculo da Variação Total</t>
  </si>
  <si>
    <t>Decomposição</t>
  </si>
  <si>
    <t>PP/HMOD</t>
  </si>
  <si>
    <t>PP/unidade</t>
  </si>
  <si>
    <t>MOD - quantidade OF</t>
  </si>
  <si>
    <t>MOD - custo OF</t>
  </si>
  <si>
    <t>CIPV - PP</t>
  </si>
  <si>
    <t>CIPV - custo real</t>
  </si>
  <si>
    <t>HMOD Real</t>
  </si>
  <si>
    <t>CIPV - PR</t>
  </si>
  <si>
    <t>CIPV - custo OF</t>
  </si>
  <si>
    <t>Compras</t>
  </si>
  <si>
    <t>Kg</t>
  </si>
  <si>
    <t>$/HMOD</t>
  </si>
  <si>
    <t>Consumo</t>
  </si>
  <si>
    <t>Diodo</t>
  </si>
  <si>
    <t>$/Diodo</t>
  </si>
  <si>
    <t>Custo Total Real</t>
  </si>
  <si>
    <t>Custo HMOD Real</t>
  </si>
  <si>
    <t>Variação Quantidade MD</t>
  </si>
  <si>
    <t>Variação Quantidade = PP x ΔQ</t>
  </si>
  <si>
    <t>Variação Preço = QR x ΔP</t>
  </si>
  <si>
    <t>Variação Preço MD</t>
  </si>
  <si>
    <t>Variação MD</t>
  </si>
  <si>
    <t>Variação MOD</t>
  </si>
  <si>
    <t>Variação Eficiencia = PP x ΔQ</t>
  </si>
  <si>
    <t>A variação geralmente tem muitas explicações possíveis. Em particular, devemos sempre ter em mente que o próprio padrão pode estar incorreto. Algumas das outras possíveis explicações para os desvios observados na empresa aparecem abaixo:
* Variação no preço do MD: uma vez que esta variação é favorável, o preço real pago por unidade para o material foi menor do que o preço padrão. Isso pode ocorrer por uma variedade de razões, incluindo a compra de um material de qualidade inferior com desconto, a compra de uma quantidade anormalmente grande para aproveitar os descontos em volume,  mudanças no preço do mercado ou mesmo uma boa negociação obtida pelo departamento de compras.
* Variação na quantidade de MD: uma vez que essa variação é desfavorável, um volume maior de materiais foi usado ​​na produção em comparação ao estabelecido pelo padrão. Isto também pode ocorrer por uma variedade de razões. Algumas das possibilidades incluem trabalhadores mal treinados ou mal supervisionados, máquinas desreguladas ou materiais defeituosos.
* Variação na Taxa Salarial: como essa variação é desfavorável, a taxa real média foi maior do que o padrão. Algumas das explicações possíveis incluem um aumento nos salários que não estava previsto no padrão, horas extras não previstas ou uma maior proporção de funcionários com salários mais altos.
* Variação na Eficiência de MOD: como esta variação for desfavorável, o número real de horas de trabalho foi maior do que as horas de trabalho padrão permitido para a saída real. Tal como com as outras variações, esta variação pode ter sido causado por qualquer de um número de factores. Algumas das explicações possíveis incluem supervisão pobres, trabalhadores mal treinados, materiais de baixa qualidade que exigem mais tempo de trabalho para processar e quebra de máquinas. Além disso, se a força de trabalho directo é fixo essencialmente, um desvio desfavorável a eficiência do trabalho pode ser causado por uma redução na produção devido à diminuição da demanda por produtos da empresa.</t>
  </si>
  <si>
    <t>Variação Taxa = QR x ΔP</t>
  </si>
  <si>
    <t>Variação Total MD</t>
  </si>
  <si>
    <t>Variação Total MOD</t>
  </si>
  <si>
    <t>Variação Total CIPV</t>
  </si>
  <si>
    <t>VARIAÇÃO TOTAL</t>
  </si>
  <si>
    <t>Exame Citológico</t>
  </si>
  <si>
    <t>Exame de Sangue</t>
  </si>
  <si>
    <t>Laminas</t>
  </si>
  <si>
    <t>MOD - Citológico</t>
  </si>
  <si>
    <t>MOD - Sangue</t>
  </si>
  <si>
    <t>CIPV (/HMOD)</t>
  </si>
  <si>
    <t>Compras (4% desconto)</t>
  </si>
  <si>
    <t>Valor</t>
  </si>
  <si>
    <t>Unitário</t>
  </si>
  <si>
    <t>Padrões</t>
  </si>
  <si>
    <t>Variação Laminas</t>
  </si>
  <si>
    <t>A política provavelmente não deve ser continuada. Embora o hospital esteja economizando US $ 1,75 por hora, empregando mais assistentes em relação ao número de técnicos superiores do que outros hospitais, esta poupança é mais do que compensado por outros fatores. Demasiado tempo está sendo levado em realizar testes de laboratório, como indicado pela grande variação desfavorável a eficiência do trabalho. E, parece provável que a maioria (ou todos) dos desfavorável desvio de quantidade do hospital para placas é rastreável a supervisão inadequada dos assistentes no laboratório.
Sim, as duas variações estão relacionadas. Ambos são calculados comparando o tempo de trabalho real para as horas padrão permitido para a saída do período. Assim, se houver um desvio da eficiência de trabalho desfavorável, haverá também uma variável de desvio da eficiência de sobrecarga desfavorável.</t>
  </si>
  <si>
    <t>Preço Padrão</t>
  </si>
  <si>
    <t>Custo Padrão</t>
  </si>
  <si>
    <t>1)</t>
  </si>
  <si>
    <t>2)</t>
  </si>
  <si>
    <t>3)</t>
  </si>
  <si>
    <t>A8</t>
  </si>
  <si>
    <t>Z9</t>
  </si>
  <si>
    <t>X</t>
  </si>
  <si>
    <t>Y</t>
  </si>
  <si>
    <t>Sinterização</t>
  </si>
  <si>
    <t>Acabamento</t>
  </si>
  <si>
    <t>Produto</t>
  </si>
  <si>
    <t>Material</t>
  </si>
  <si>
    <t>L</t>
  </si>
  <si>
    <t>/Kg</t>
  </si>
  <si>
    <t>/L</t>
  </si>
  <si>
    <t>Taxa Salarial Padrão Sint.</t>
  </si>
  <si>
    <t>Taxa Salarial Padrão Acab.</t>
  </si>
  <si>
    <t>HMOD Real Sint.</t>
  </si>
  <si>
    <t>HMOD Real Acab.</t>
  </si>
  <si>
    <t>Producao A8</t>
  </si>
  <si>
    <t>Producao Z9</t>
  </si>
  <si>
    <t>Produto A8</t>
  </si>
  <si>
    <t>PADRÕES</t>
  </si>
  <si>
    <t>Produto Z9</t>
  </si>
  <si>
    <t>Total MD X</t>
  </si>
  <si>
    <t>Total MD Y</t>
  </si>
  <si>
    <t>Variação MD X</t>
  </si>
  <si>
    <t>QP - MD X</t>
  </si>
  <si>
    <t>QP - MD Y</t>
  </si>
  <si>
    <t>Variação MD Y</t>
  </si>
  <si>
    <t>Variação MOD - Sinterização</t>
  </si>
  <si>
    <t>Variação MOD - Acabamento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</si>
</sst>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0.00;\(#,##0.00\)"/>
    <numFmt numFmtId="166" formatCode="#,##0;\(#,##0\)"/>
  </numFmts>
  <fonts count="6" x14ac:knownFonts="1">
    <font>
      <sz val="12"/>
      <color theme="1"/>
      <name val="Calibri"/>
      <family val="2"/>
      <scheme val="minor"/>
    </font>
    <font>
      <sz val="10"/>
      <color theme="1"/>
      <name val="Times New Roman"/>
    </font>
    <font>
      <u/>
      <sz val="12"/>
      <color theme="10"/>
      <name val="Calibri"/>
      <family val="2"/>
      <scheme val="minor"/>
    </font>
    <font>
      <u/>
      <sz val="12"/>
      <color theme="11"/>
      <name val="Calibri"/>
      <family val="2"/>
      <scheme val="minor"/>
    </font>
    <font>
      <b/>
      <sz val="10"/>
      <color theme="1"/>
      <name val="Times New Roman"/>
    </font>
    <font>
      <u/>
      <sz val="10"/>
      <color theme="1"/>
      <name val="Times New Roman"/>
    </font>
  </fonts>
  <fills count="2">
    <fill>
      <patternFill patternType="none"/>
    </fill>
    <fill>
      <patternFill patternType="gray125"/>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6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5">
    <xf numFmtId="0" fontId="0" fillId="0" borderId="0" xfId="0"/>
    <xf numFmtId="165" fontId="1" fillId="0" borderId="0" xfId="0" applyNumberFormat="1" applyFont="1"/>
    <xf numFmtId="166" fontId="1" fillId="0" borderId="0" xfId="0" applyNumberFormat="1" applyFont="1"/>
    <xf numFmtId="165" fontId="1" fillId="0" borderId="0" xfId="0" applyNumberFormat="1" applyFont="1" applyAlignment="1">
      <alignment horizontal="center"/>
    </xf>
    <xf numFmtId="165" fontId="4" fillId="0" borderId="0" xfId="0" applyNumberFormat="1" applyFont="1"/>
    <xf numFmtId="166" fontId="1" fillId="0" borderId="0" xfId="0" applyNumberFormat="1" applyFont="1" applyAlignment="1">
      <alignment horizontal="center"/>
    </xf>
    <xf numFmtId="165" fontId="1" fillId="0" borderId="1" xfId="0" applyNumberFormat="1" applyFont="1" applyBorder="1"/>
    <xf numFmtId="165" fontId="1" fillId="0" borderId="2" xfId="0" applyNumberFormat="1" applyFont="1" applyBorder="1"/>
    <xf numFmtId="165" fontId="1" fillId="0" borderId="3" xfId="0" applyNumberFormat="1" applyFont="1" applyBorder="1"/>
    <xf numFmtId="165" fontId="1" fillId="0" borderId="4" xfId="0" applyNumberFormat="1" applyFont="1" applyBorder="1"/>
    <xf numFmtId="165" fontId="1" fillId="0" borderId="0" xfId="0" applyNumberFormat="1" applyFont="1" applyBorder="1"/>
    <xf numFmtId="165" fontId="1" fillId="0" borderId="5" xfId="0" applyNumberFormat="1" applyFont="1" applyBorder="1"/>
    <xf numFmtId="165" fontId="1" fillId="0" borderId="7" xfId="0" applyNumberFormat="1" applyFont="1" applyBorder="1"/>
    <xf numFmtId="165" fontId="4" fillId="0" borderId="9" xfId="0" applyNumberFormat="1" applyFont="1" applyBorder="1" applyAlignment="1">
      <alignment horizontal="center"/>
    </xf>
    <xf numFmtId="165" fontId="4" fillId="0" borderId="9" xfId="0" applyNumberFormat="1" applyFont="1" applyBorder="1"/>
    <xf numFmtId="165" fontId="4" fillId="0" borderId="10" xfId="0" applyNumberFormat="1" applyFont="1" applyBorder="1"/>
    <xf numFmtId="165" fontId="4" fillId="0" borderId="0" xfId="0" applyNumberFormat="1" applyFont="1" applyBorder="1"/>
    <xf numFmtId="165" fontId="1" fillId="0" borderId="9" xfId="0" applyNumberFormat="1" applyFont="1" applyBorder="1" applyAlignment="1">
      <alignment horizontal="center"/>
    </xf>
    <xf numFmtId="165" fontId="4" fillId="0" borderId="7" xfId="0" applyNumberFormat="1" applyFont="1" applyBorder="1"/>
    <xf numFmtId="166" fontId="1" fillId="0" borderId="7" xfId="0" applyNumberFormat="1" applyFont="1" applyBorder="1"/>
    <xf numFmtId="166" fontId="1" fillId="0" borderId="0" xfId="0" applyNumberFormat="1" applyFont="1" applyBorder="1"/>
    <xf numFmtId="165" fontId="4" fillId="0" borderId="2" xfId="0" applyNumberFormat="1" applyFont="1" applyBorder="1" applyAlignment="1">
      <alignment horizontal="center"/>
    </xf>
    <xf numFmtId="166" fontId="4" fillId="0" borderId="0" xfId="0" applyNumberFormat="1" applyFont="1"/>
    <xf numFmtId="165" fontId="4" fillId="0" borderId="0" xfId="0" applyNumberFormat="1" applyFont="1" applyAlignment="1"/>
    <xf numFmtId="165" fontId="1" fillId="0" borderId="4" xfId="0" applyNumberFormat="1" applyFont="1" applyBorder="1" applyAlignment="1"/>
    <xf numFmtId="165" fontId="4" fillId="0" borderId="6" xfId="0" applyNumberFormat="1" applyFont="1" applyBorder="1" applyAlignment="1"/>
    <xf numFmtId="165" fontId="4" fillId="0" borderId="7" xfId="0" applyNumberFormat="1" applyFont="1" applyBorder="1" applyAlignment="1"/>
    <xf numFmtId="165" fontId="4" fillId="0" borderId="5" xfId="0" applyNumberFormat="1" applyFont="1" applyBorder="1"/>
    <xf numFmtId="165" fontId="4" fillId="0" borderId="8" xfId="0" applyNumberFormat="1" applyFont="1" applyBorder="1"/>
    <xf numFmtId="165" fontId="1" fillId="0" borderId="0" xfId="0" applyNumberFormat="1" applyFont="1" applyBorder="1" applyAlignment="1"/>
    <xf numFmtId="165" fontId="1" fillId="0" borderId="9" xfId="0" applyNumberFormat="1" applyFont="1" applyBorder="1"/>
    <xf numFmtId="165" fontId="1" fillId="0" borderId="11" xfId="0" applyNumberFormat="1" applyFont="1" applyBorder="1"/>
    <xf numFmtId="165" fontId="4" fillId="0" borderId="12" xfId="0" applyNumberFormat="1" applyFont="1" applyBorder="1"/>
    <xf numFmtId="166" fontId="1" fillId="0" borderId="9" xfId="0" applyNumberFormat="1" applyFont="1" applyBorder="1" applyAlignment="1">
      <alignment horizontal="center"/>
    </xf>
    <xf numFmtId="166" fontId="5" fillId="0" borderId="0" xfId="0" applyNumberFormat="1" applyFont="1"/>
    <xf numFmtId="165" fontId="4" fillId="0" borderId="0" xfId="0" applyNumberFormat="1" applyFont="1" applyAlignment="1">
      <alignment horizontal="center"/>
    </xf>
    <xf numFmtId="165" fontId="4" fillId="0" borderId="11" xfId="0" applyNumberFormat="1" applyFont="1" applyBorder="1" applyAlignment="1">
      <alignment horizontal="center"/>
    </xf>
    <xf numFmtId="165" fontId="4" fillId="0" borderId="12" xfId="0" applyNumberFormat="1" applyFont="1" applyBorder="1" applyAlignment="1">
      <alignment horizontal="center"/>
    </xf>
    <xf numFmtId="165" fontId="4" fillId="0" borderId="9" xfId="0" applyNumberFormat="1" applyFont="1" applyBorder="1" applyAlignment="1">
      <alignment horizontal="center"/>
    </xf>
    <xf numFmtId="165" fontId="1" fillId="0" borderId="0" xfId="0" applyNumberFormat="1" applyFont="1" applyAlignment="1">
      <alignment horizontal="left" vertical="center" wrapText="1"/>
    </xf>
    <xf numFmtId="165" fontId="1" fillId="0" borderId="0" xfId="0" applyNumberFormat="1" applyFont="1" applyAlignment="1">
      <alignment horizontal="left" vertical="center"/>
    </xf>
    <xf numFmtId="165" fontId="1" fillId="0" borderId="0" xfId="0" applyNumberFormat="1" applyFont="1" applyAlignment="1">
      <alignment horizontal="center" vertical="center"/>
    </xf>
    <xf numFmtId="165" fontId="1" fillId="0" borderId="2" xfId="0" applyNumberFormat="1" applyFont="1" applyBorder="1" applyAlignment="1">
      <alignment horizontal="left" vertical="center"/>
    </xf>
    <xf numFmtId="165" fontId="1" fillId="0" borderId="7" xfId="0" applyNumberFormat="1" applyFont="1" applyBorder="1" applyAlignment="1">
      <alignment horizontal="left" vertical="center"/>
    </xf>
    <xf numFmtId="165" fontId="1" fillId="0" borderId="0" xfId="0" applyNumberFormat="1" applyFont="1" applyBorder="1" applyAlignment="1">
      <alignment horizontal="left" vertical="center"/>
    </xf>
  </cellXfs>
  <cellStyles count="665">
    <cellStyle name="Hiperlink" xfId="1" builtinId="8" hidden="1"/>
    <cellStyle name="Hiperlink" xfId="3" builtinId="8" hidden="1"/>
    <cellStyle name="Hiperlink" xfId="5" builtinId="8" hidden="1"/>
    <cellStyle name="Hiperlink" xfId="7" builtinId="8" hidden="1"/>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xfId="23" builtinId="8" hidden="1"/>
    <cellStyle name="Hiperlink" xfId="25" builtinId="8" hidden="1"/>
    <cellStyle name="Hiperlink" xfId="27" builtinId="8" hidden="1"/>
    <cellStyle name="Hiperlink" xfId="29" builtinId="8" hidden="1"/>
    <cellStyle name="Hiperlink" xfId="31" builtinId="8" hidden="1"/>
    <cellStyle name="Hiperlink" xfId="33" builtinId="8" hidden="1"/>
    <cellStyle name="Hiperlink" xfId="35" builtinId="8" hidden="1"/>
    <cellStyle name="Hiperlink" xfId="37" builtinId="8" hidden="1"/>
    <cellStyle name="Hiperlink" xfId="39" builtinId="8" hidden="1"/>
    <cellStyle name="Hiperlink" xfId="41" builtinId="8" hidden="1"/>
    <cellStyle name="Hiperlink" xfId="43" builtinId="8" hidden="1"/>
    <cellStyle name="Hiperlink" xfId="45" builtinId="8" hidden="1"/>
    <cellStyle name="Hiperlink" xfId="47" builtinId="8" hidden="1"/>
    <cellStyle name="Hiperlink" xfId="49" builtinId="8" hidden="1"/>
    <cellStyle name="Hiperlink" xfId="51" builtinId="8" hidden="1"/>
    <cellStyle name="Hiperlink" xfId="53" builtinId="8" hidden="1"/>
    <cellStyle name="Hiperlink" xfId="55" builtinId="8" hidden="1"/>
    <cellStyle name="Hiperlink" xfId="57" builtinId="8" hidden="1"/>
    <cellStyle name="Hiperlink" xfId="59" builtinId="8" hidden="1"/>
    <cellStyle name="Hiperlink" xfId="61" builtinId="8" hidden="1"/>
    <cellStyle name="Hiperlink" xfId="63" builtinId="8" hidden="1"/>
    <cellStyle name="Hiperlink" xfId="65" builtinId="8" hidden="1"/>
    <cellStyle name="Hiperlink" xfId="67" builtinId="8" hidden="1"/>
    <cellStyle name="Hiperlink" xfId="69" builtinId="8" hidden="1"/>
    <cellStyle name="Hiperlink" xfId="71" builtinId="8" hidden="1"/>
    <cellStyle name="Hiperlink" xfId="73" builtinId="8" hidden="1"/>
    <cellStyle name="Hiperlink" xfId="75" builtinId="8" hidden="1"/>
    <cellStyle name="Hiperlink" xfId="77" builtinId="8" hidden="1"/>
    <cellStyle name="Hiperlink" xfId="79" builtinId="8" hidden="1"/>
    <cellStyle name="Hiperlink" xfId="81" builtinId="8" hidden="1"/>
    <cellStyle name="Hiperlink" xfId="83" builtinId="8" hidden="1"/>
    <cellStyle name="Hiperlink" xfId="85" builtinId="8" hidden="1"/>
    <cellStyle name="Hiperlink" xfId="87" builtinId="8" hidden="1"/>
    <cellStyle name="Hiperlink" xfId="89" builtinId="8" hidden="1"/>
    <cellStyle name="Hiperlink" xfId="91" builtinId="8" hidden="1"/>
    <cellStyle name="Hiperlink" xfId="93" builtinId="8" hidden="1"/>
    <cellStyle name="Hiperlink" xfId="95" builtinId="8" hidden="1"/>
    <cellStyle name="Hiperlink" xfId="97" builtinId="8" hidden="1"/>
    <cellStyle name="Hiperlink" xfId="99" builtinId="8" hidden="1"/>
    <cellStyle name="Hiperlink" xfId="101" builtinId="8" hidden="1"/>
    <cellStyle name="Hiperlink" xfId="103" builtinId="8" hidden="1"/>
    <cellStyle name="Hiperlink" xfId="105" builtinId="8" hidden="1"/>
    <cellStyle name="Hiperlink" xfId="107" builtinId="8" hidden="1"/>
    <cellStyle name="Hiperlink" xfId="109" builtinId="8" hidden="1"/>
    <cellStyle name="Hiperlink" xfId="111" builtinId="8" hidden="1"/>
    <cellStyle name="Hiperlink" xfId="113" builtinId="8" hidden="1"/>
    <cellStyle name="Hiperlink" xfId="115" builtinId="8" hidden="1"/>
    <cellStyle name="Hiperlink" xfId="117" builtinId="8" hidden="1"/>
    <cellStyle name="Hiperlink" xfId="119" builtinId="8" hidden="1"/>
    <cellStyle name="Hiperlink" xfId="121" builtinId="8" hidden="1"/>
    <cellStyle name="Hiperlink" xfId="123" builtinId="8" hidden="1"/>
    <cellStyle name="Hiperlink" xfId="125" builtinId="8" hidden="1"/>
    <cellStyle name="Hiperlink" xfId="127" builtinId="8" hidden="1"/>
    <cellStyle name="Hiperlink" xfId="129" builtinId="8" hidden="1"/>
    <cellStyle name="Hiperlink" xfId="131" builtinId="8" hidden="1"/>
    <cellStyle name="Hiperlink" xfId="133" builtinId="8" hidden="1"/>
    <cellStyle name="Hiperlink" xfId="135" builtinId="8" hidden="1"/>
    <cellStyle name="Hiperlink" xfId="137" builtinId="8" hidden="1"/>
    <cellStyle name="Hiperlink" xfId="139" builtinId="8" hidden="1"/>
    <cellStyle name="Hiperlink" xfId="141" builtinId="8" hidden="1"/>
    <cellStyle name="Hiperlink" xfId="143" builtinId="8" hidden="1"/>
    <cellStyle name="Hiperlink" xfId="145" builtinId="8" hidden="1"/>
    <cellStyle name="Hiperlink" xfId="147" builtinId="8" hidden="1"/>
    <cellStyle name="Hiperlink" xfId="149" builtinId="8" hidden="1"/>
    <cellStyle name="Hiperlink" xfId="151" builtinId="8" hidden="1"/>
    <cellStyle name="Hiperlink" xfId="153" builtinId="8" hidden="1"/>
    <cellStyle name="Hiperlink" xfId="155" builtinId="8" hidden="1"/>
    <cellStyle name="Hiperlink" xfId="157" builtinId="8" hidden="1"/>
    <cellStyle name="Hiperlink" xfId="159" builtinId="8" hidden="1"/>
    <cellStyle name="Hiperlink" xfId="161" builtinId="8" hidden="1"/>
    <cellStyle name="Hiperlink" xfId="163" builtinId="8" hidden="1"/>
    <cellStyle name="Hiperlink" xfId="165" builtinId="8" hidden="1"/>
    <cellStyle name="Hiperlink" xfId="167" builtinId="8" hidden="1"/>
    <cellStyle name="Hiperlink" xfId="169" builtinId="8" hidden="1"/>
    <cellStyle name="Hiperlink" xfId="171" builtinId="8" hidden="1"/>
    <cellStyle name="Hiperlink" xfId="173" builtinId="8" hidden="1"/>
    <cellStyle name="Hiperlink" xfId="175" builtinId="8" hidden="1"/>
    <cellStyle name="Hiperlink" xfId="177" builtinId="8" hidden="1"/>
    <cellStyle name="Hiperlink" xfId="179" builtinId="8" hidden="1"/>
    <cellStyle name="Hiperlink" xfId="181" builtinId="8" hidden="1"/>
    <cellStyle name="Hiperlink" xfId="183" builtinId="8" hidden="1"/>
    <cellStyle name="Hiperlink" xfId="185" builtinId="8" hidden="1"/>
    <cellStyle name="Hiperlink" xfId="187" builtinId="8" hidden="1"/>
    <cellStyle name="Hiperlink" xfId="189" builtinId="8" hidden="1"/>
    <cellStyle name="Hiperlink" xfId="191" builtinId="8" hidden="1"/>
    <cellStyle name="Hiperlink" xfId="193" builtinId="8" hidden="1"/>
    <cellStyle name="Hiperlink" xfId="195" builtinId="8" hidden="1"/>
    <cellStyle name="Hiperlink" xfId="197" builtinId="8" hidden="1"/>
    <cellStyle name="Hiperlink" xfId="199" builtinId="8" hidden="1"/>
    <cellStyle name="Hiperlink" xfId="201" builtinId="8" hidden="1"/>
    <cellStyle name="Hiperlink" xfId="203" builtinId="8" hidden="1"/>
    <cellStyle name="Hiperlink" xfId="205" builtinId="8" hidden="1"/>
    <cellStyle name="Hiperlink" xfId="207" builtinId="8" hidden="1"/>
    <cellStyle name="Hiperlink" xfId="209" builtinId="8" hidden="1"/>
    <cellStyle name="Hiperlink" xfId="211" builtinId="8" hidden="1"/>
    <cellStyle name="Hiperlink" xfId="213" builtinId="8" hidden="1"/>
    <cellStyle name="Hiperlink" xfId="215" builtinId="8" hidden="1"/>
    <cellStyle name="Hiperlink" xfId="217" builtinId="8" hidden="1"/>
    <cellStyle name="Hiperlink" xfId="219" builtinId="8" hidden="1"/>
    <cellStyle name="Hiperlink" xfId="221" builtinId="8" hidden="1"/>
    <cellStyle name="Hiperlink" xfId="223" builtinId="8" hidden="1"/>
    <cellStyle name="Hiperlink" xfId="225" builtinId="8" hidden="1"/>
    <cellStyle name="Hiperlink" xfId="227" builtinId="8" hidden="1"/>
    <cellStyle name="Hiperlink" xfId="229" builtinId="8" hidden="1"/>
    <cellStyle name="Hiperlink" xfId="231" builtinId="8" hidden="1"/>
    <cellStyle name="Hiperlink" xfId="233" builtinId="8" hidden="1"/>
    <cellStyle name="Hiperlink" xfId="235" builtinId="8" hidden="1"/>
    <cellStyle name="Hiperlink" xfId="237" builtinId="8" hidden="1"/>
    <cellStyle name="Hiperlink" xfId="239" builtinId="8" hidden="1"/>
    <cellStyle name="Hiperlink" xfId="241" builtinId="8" hidden="1"/>
    <cellStyle name="Hiperlink" xfId="243" builtinId="8" hidden="1"/>
    <cellStyle name="Hiperlink" xfId="245" builtinId="8" hidden="1"/>
    <cellStyle name="Hiperlink" xfId="247" builtinId="8" hidden="1"/>
    <cellStyle name="Hiperlink" xfId="249" builtinId="8" hidden="1"/>
    <cellStyle name="Hiperlink" xfId="251" builtinId="8" hidden="1"/>
    <cellStyle name="Hiperlink" xfId="253" builtinId="8" hidden="1"/>
    <cellStyle name="Hiperlink" xfId="255" builtinId="8" hidden="1"/>
    <cellStyle name="Hiperlink" xfId="257" builtinId="8" hidden="1"/>
    <cellStyle name="Hiperlink" xfId="259" builtinId="8" hidden="1"/>
    <cellStyle name="Hiperlink" xfId="261" builtinId="8" hidden="1"/>
    <cellStyle name="Hiperlink" xfId="263" builtinId="8" hidden="1"/>
    <cellStyle name="Hiperlink" xfId="265" builtinId="8" hidden="1"/>
    <cellStyle name="Hiperlink" xfId="267" builtinId="8" hidden="1"/>
    <cellStyle name="Hiperlink" xfId="269" builtinId="8" hidden="1"/>
    <cellStyle name="Hiperlink" xfId="271" builtinId="8" hidden="1"/>
    <cellStyle name="Hiperlink" xfId="273" builtinId="8" hidden="1"/>
    <cellStyle name="Hiperlink" xfId="275" builtinId="8" hidden="1"/>
    <cellStyle name="Hiperlink" xfId="277" builtinId="8" hidden="1"/>
    <cellStyle name="Hiperlink" xfId="279" builtinId="8" hidden="1"/>
    <cellStyle name="Hiperlink" xfId="281" builtinId="8" hidden="1"/>
    <cellStyle name="Hiperlink" xfId="283" builtinId="8" hidden="1"/>
    <cellStyle name="Hiperlink" xfId="285" builtinId="8" hidden="1"/>
    <cellStyle name="Hiperlink" xfId="287" builtinId="8" hidden="1"/>
    <cellStyle name="Hiperlink" xfId="289" builtinId="8" hidden="1"/>
    <cellStyle name="Hiperlink" xfId="291" builtinId="8" hidden="1"/>
    <cellStyle name="Hiperlink" xfId="293" builtinId="8" hidden="1"/>
    <cellStyle name="Hiperlink" xfId="295" builtinId="8" hidden="1"/>
    <cellStyle name="Hiperlink" xfId="297" builtinId="8" hidden="1"/>
    <cellStyle name="Hiperlink" xfId="299" builtinId="8" hidden="1"/>
    <cellStyle name="Hiperlink" xfId="301" builtinId="8" hidden="1"/>
    <cellStyle name="Hiperlink" xfId="303" builtinId="8" hidden="1"/>
    <cellStyle name="Hiperlink" xfId="305" builtinId="8" hidden="1"/>
    <cellStyle name="Hiperlink" xfId="307" builtinId="8" hidden="1"/>
    <cellStyle name="Hiperlink" xfId="309" builtinId="8" hidden="1"/>
    <cellStyle name="Hiperlink" xfId="311" builtinId="8" hidden="1"/>
    <cellStyle name="Hiperlink" xfId="313" builtinId="8" hidden="1"/>
    <cellStyle name="Hiperlink" xfId="315" builtinId="8" hidden="1"/>
    <cellStyle name="Hiperlink" xfId="317" builtinId="8" hidden="1"/>
    <cellStyle name="Hiperlink" xfId="319" builtinId="8" hidden="1"/>
    <cellStyle name="Hiperlink" xfId="321" builtinId="8" hidden="1"/>
    <cellStyle name="Hiperlink" xfId="323" builtinId="8" hidden="1"/>
    <cellStyle name="Hiperlink" xfId="325" builtinId="8" hidden="1"/>
    <cellStyle name="Hiperlink" xfId="327" builtinId="8" hidden="1"/>
    <cellStyle name="Hiperlink" xfId="329" builtinId="8" hidden="1"/>
    <cellStyle name="Hiperlink" xfId="331" builtinId="8" hidden="1"/>
    <cellStyle name="Hiperlink" xfId="333" builtinId="8" hidden="1"/>
    <cellStyle name="Hiperlink" xfId="335" builtinId="8" hidden="1"/>
    <cellStyle name="Hiperlink" xfId="337" builtinId="8" hidden="1"/>
    <cellStyle name="Hiperlink" xfId="339" builtinId="8" hidden="1"/>
    <cellStyle name="Hiperlink" xfId="341" builtinId="8" hidden="1"/>
    <cellStyle name="Hiperlink" xfId="343" builtinId="8" hidden="1"/>
    <cellStyle name="Hiperlink" xfId="345" builtinId="8" hidden="1"/>
    <cellStyle name="Hiperlink" xfId="347" builtinId="8" hidden="1"/>
    <cellStyle name="Hiperlink" xfId="349" builtinId="8" hidden="1"/>
    <cellStyle name="Hiperlink" xfId="351" builtinId="8" hidden="1"/>
    <cellStyle name="Hiperlink" xfId="353" builtinId="8" hidden="1"/>
    <cellStyle name="Hiperlink" xfId="355" builtinId="8" hidden="1"/>
    <cellStyle name="Hiperlink" xfId="357" builtinId="8" hidden="1"/>
    <cellStyle name="Hiperlink" xfId="359" builtinId="8" hidden="1"/>
    <cellStyle name="Hiperlink" xfId="361" builtinId="8" hidden="1"/>
    <cellStyle name="Hiperlink" xfId="363" builtinId="8" hidden="1"/>
    <cellStyle name="Hiperlink" xfId="365" builtinId="8" hidden="1"/>
    <cellStyle name="Hiperlink" xfId="367" builtinId="8" hidden="1"/>
    <cellStyle name="Hiperlink" xfId="369" builtinId="8" hidden="1"/>
    <cellStyle name="Hiperlink" xfId="371" builtinId="8" hidden="1"/>
    <cellStyle name="Hiperlink" xfId="373" builtinId="8" hidden="1"/>
    <cellStyle name="Hiperlink" xfId="375" builtinId="8" hidden="1"/>
    <cellStyle name="Hiperlink" xfId="377" builtinId="8" hidden="1"/>
    <cellStyle name="Hiperlink" xfId="379" builtinId="8" hidden="1"/>
    <cellStyle name="Hiperlink" xfId="381" builtinId="8" hidden="1"/>
    <cellStyle name="Hiperlink" xfId="383" builtinId="8" hidden="1"/>
    <cellStyle name="Hiperlink" xfId="385" builtinId="8" hidden="1"/>
    <cellStyle name="Hiperlink" xfId="387" builtinId="8" hidden="1"/>
    <cellStyle name="Hiperlink" xfId="389" builtinId="8" hidden="1"/>
    <cellStyle name="Hiperlink" xfId="391" builtinId="8" hidden="1"/>
    <cellStyle name="Hiperlink" xfId="393" builtinId="8" hidden="1"/>
    <cellStyle name="Hiperlink" xfId="395" builtinId="8" hidden="1"/>
    <cellStyle name="Hiperlink" xfId="397" builtinId="8" hidden="1"/>
    <cellStyle name="Hiperlink" xfId="399" builtinId="8" hidden="1"/>
    <cellStyle name="Hiperlink" xfId="401" builtinId="8" hidden="1"/>
    <cellStyle name="Hiperlink" xfId="403" builtinId="8" hidden="1"/>
    <cellStyle name="Hiperlink" xfId="405" builtinId="8" hidden="1"/>
    <cellStyle name="Hiperlink" xfId="407" builtinId="8" hidden="1"/>
    <cellStyle name="Hiperlink" xfId="409" builtinId="8" hidden="1"/>
    <cellStyle name="Hiperlink" xfId="411" builtinId="8" hidden="1"/>
    <cellStyle name="Hiperlink" xfId="413" builtinId="8" hidden="1"/>
    <cellStyle name="Hiperlink" xfId="415" builtinId="8" hidden="1"/>
    <cellStyle name="Hiperlink" xfId="417" builtinId="8" hidden="1"/>
    <cellStyle name="Hiperlink" xfId="419" builtinId="8" hidden="1"/>
    <cellStyle name="Hiperlink" xfId="421" builtinId="8" hidden="1"/>
    <cellStyle name="Hiperlink" xfId="423" builtinId="8" hidden="1"/>
    <cellStyle name="Hiperlink" xfId="425" builtinId="8" hidden="1"/>
    <cellStyle name="Hiperlink" xfId="427" builtinId="8" hidden="1"/>
    <cellStyle name="Hiperlink" xfId="429" builtinId="8" hidden="1"/>
    <cellStyle name="Hiperlink" xfId="431" builtinId="8" hidden="1"/>
    <cellStyle name="Hiperlink" xfId="433" builtinId="8" hidden="1"/>
    <cellStyle name="Hiperlink" xfId="435" builtinId="8" hidden="1"/>
    <cellStyle name="Hiperlink" xfId="437" builtinId="8" hidden="1"/>
    <cellStyle name="Hiperlink" xfId="439" builtinId="8" hidden="1"/>
    <cellStyle name="Hiperlink" xfId="441" builtinId="8" hidden="1"/>
    <cellStyle name="Hiperlink" xfId="443" builtinId="8" hidden="1"/>
    <cellStyle name="Hiperlink" xfId="445" builtinId="8" hidden="1"/>
    <cellStyle name="Hiperlink" xfId="447" builtinId="8" hidden="1"/>
    <cellStyle name="Hiperlink" xfId="449" builtinId="8" hidden="1"/>
    <cellStyle name="Hiperlink" xfId="451" builtinId="8" hidden="1"/>
    <cellStyle name="Hiperlink" xfId="453" builtinId="8" hidden="1"/>
    <cellStyle name="Hiperlink" xfId="455" builtinId="8" hidden="1"/>
    <cellStyle name="Hiperlink" xfId="457" builtinId="8" hidden="1"/>
    <cellStyle name="Hiperlink" xfId="459" builtinId="8" hidden="1"/>
    <cellStyle name="Hiperlink" xfId="461" builtinId="8" hidden="1"/>
    <cellStyle name="Hiperlink" xfId="463" builtinId="8" hidden="1"/>
    <cellStyle name="Hiperlink" xfId="465" builtinId="8" hidden="1"/>
    <cellStyle name="Hiperlink" xfId="467" builtinId="8" hidden="1"/>
    <cellStyle name="Hiperlink" xfId="469" builtinId="8" hidden="1"/>
    <cellStyle name="Hiperlink" xfId="471" builtinId="8" hidden="1"/>
    <cellStyle name="Hiperlink" xfId="473" builtinId="8" hidden="1"/>
    <cellStyle name="Hiperlink" xfId="475" builtinId="8" hidden="1"/>
    <cellStyle name="Hiperlink" xfId="477" builtinId="8" hidden="1"/>
    <cellStyle name="Hiperlink" xfId="479" builtinId="8" hidden="1"/>
    <cellStyle name="Hiperlink" xfId="481" builtinId="8" hidden="1"/>
    <cellStyle name="Hiperlink" xfId="483" builtinId="8" hidden="1"/>
    <cellStyle name="Hiperlink" xfId="485" builtinId="8" hidden="1"/>
    <cellStyle name="Hiperlink" xfId="487" builtinId="8" hidden="1"/>
    <cellStyle name="Hiperlink" xfId="489" builtinId="8" hidden="1"/>
    <cellStyle name="Hiperlink" xfId="491" builtinId="8" hidden="1"/>
    <cellStyle name="Hiperlink" xfId="493" builtinId="8" hidden="1"/>
    <cellStyle name="Hiperlink" xfId="495" builtinId="8" hidden="1"/>
    <cellStyle name="Hiperlink" xfId="497" builtinId="8" hidden="1"/>
    <cellStyle name="Hiperlink" xfId="499" builtinId="8" hidden="1"/>
    <cellStyle name="Hiperlink" xfId="501" builtinId="8" hidden="1"/>
    <cellStyle name="Hiperlink" xfId="503" builtinId="8" hidden="1"/>
    <cellStyle name="Hiperlink" xfId="505" builtinId="8" hidden="1"/>
    <cellStyle name="Hiperlink" xfId="507" builtinId="8" hidden="1"/>
    <cellStyle name="Hiperlink" xfId="509" builtinId="8" hidden="1"/>
    <cellStyle name="Hiperlink" xfId="511" builtinId="8" hidden="1"/>
    <cellStyle name="Hiperlink" xfId="513" builtinId="8" hidden="1"/>
    <cellStyle name="Hiperlink" xfId="515" builtinId="8" hidden="1"/>
    <cellStyle name="Hiperlink" xfId="517" builtinId="8" hidden="1"/>
    <cellStyle name="Hiperlink" xfId="519" builtinId="8" hidden="1"/>
    <cellStyle name="Hiperlink" xfId="521" builtinId="8" hidden="1"/>
    <cellStyle name="Hiperlink" xfId="523" builtinId="8" hidden="1"/>
    <cellStyle name="Hiperlink" xfId="525" builtinId="8" hidden="1"/>
    <cellStyle name="Hiperlink" xfId="527" builtinId="8" hidden="1"/>
    <cellStyle name="Hiperlink" xfId="529" builtinId="8" hidden="1"/>
    <cellStyle name="Hiperlink" xfId="531" builtinId="8" hidden="1"/>
    <cellStyle name="Hiperlink" xfId="533" builtinId="8" hidden="1"/>
    <cellStyle name="Hiperlink" xfId="535" builtinId="8" hidden="1"/>
    <cellStyle name="Hiperlink" xfId="537" builtinId="8" hidden="1"/>
    <cellStyle name="Hiperlink" xfId="539" builtinId="8" hidden="1"/>
    <cellStyle name="Hiperlink" xfId="541" builtinId="8" hidden="1"/>
    <cellStyle name="Hiperlink" xfId="543" builtinId="8" hidden="1"/>
    <cellStyle name="Hiperlink" xfId="545" builtinId="8" hidden="1"/>
    <cellStyle name="Hiperlink" xfId="547" builtinId="8" hidden="1"/>
    <cellStyle name="Hiperlink" xfId="549" builtinId="8" hidden="1"/>
    <cellStyle name="Hiperlink" xfId="551" builtinId="8" hidden="1"/>
    <cellStyle name="Hiperlink" xfId="553" builtinId="8" hidden="1"/>
    <cellStyle name="Hiperlink" xfId="555" builtinId="8" hidden="1"/>
    <cellStyle name="Hiperlink" xfId="557" builtinId="8" hidden="1"/>
    <cellStyle name="Hiperlink" xfId="559" builtinId="8" hidden="1"/>
    <cellStyle name="Hiperlink" xfId="561" builtinId="8" hidden="1"/>
    <cellStyle name="Hiperlink" xfId="563" builtinId="8" hidden="1"/>
    <cellStyle name="Hiperlink" xfId="565" builtinId="8" hidden="1"/>
    <cellStyle name="Hiperlink" xfId="567" builtinId="8" hidden="1"/>
    <cellStyle name="Hiperlink" xfId="569" builtinId="8" hidden="1"/>
    <cellStyle name="Hiperlink" xfId="571" builtinId="8" hidden="1"/>
    <cellStyle name="Hiperlink" xfId="573" builtinId="8" hidden="1"/>
    <cellStyle name="Hiperlink" xfId="575" builtinId="8" hidden="1"/>
    <cellStyle name="Hiperlink" xfId="577" builtinId="8" hidden="1"/>
    <cellStyle name="Hiperlink" xfId="579" builtinId="8" hidden="1"/>
    <cellStyle name="Hiperlink" xfId="581" builtinId="8" hidden="1"/>
    <cellStyle name="Hiperlink" xfId="583" builtinId="8" hidden="1"/>
    <cellStyle name="Hiperlink" xfId="585" builtinId="8" hidden="1"/>
    <cellStyle name="Hiperlink" xfId="587" builtinId="8" hidden="1"/>
    <cellStyle name="Hiperlink" xfId="589" builtinId="8" hidden="1"/>
    <cellStyle name="Hiperlink" xfId="591" builtinId="8" hidden="1"/>
    <cellStyle name="Hiperlink" xfId="593" builtinId="8" hidden="1"/>
    <cellStyle name="Hiperlink" xfId="595" builtinId="8" hidden="1"/>
    <cellStyle name="Hiperlink" xfId="597" builtinId="8" hidden="1"/>
    <cellStyle name="Hiperlink" xfId="599" builtinId="8" hidden="1"/>
    <cellStyle name="Hiperlink" xfId="601" builtinId="8" hidden="1"/>
    <cellStyle name="Hiperlink" xfId="603" builtinId="8" hidden="1"/>
    <cellStyle name="Hiperlink" xfId="605" builtinId="8" hidden="1"/>
    <cellStyle name="Hiperlink" xfId="607" builtinId="8" hidden="1"/>
    <cellStyle name="Hiperlink" xfId="609" builtinId="8" hidden="1"/>
    <cellStyle name="Hiperlink" xfId="611" builtinId="8" hidden="1"/>
    <cellStyle name="Hiperlink" xfId="613" builtinId="8" hidden="1"/>
    <cellStyle name="Hiperlink" xfId="615" builtinId="8" hidden="1"/>
    <cellStyle name="Hiperlink" xfId="617" builtinId="8" hidden="1"/>
    <cellStyle name="Hiperlink" xfId="619" builtinId="8" hidden="1"/>
    <cellStyle name="Hiperlink" xfId="621" builtinId="8" hidden="1"/>
    <cellStyle name="Hiperlink" xfId="623" builtinId="8" hidden="1"/>
    <cellStyle name="Hiperlink" xfId="625" builtinId="8" hidden="1"/>
    <cellStyle name="Hiperlink" xfId="627" builtinId="8" hidden="1"/>
    <cellStyle name="Hiperlink" xfId="629" builtinId="8" hidden="1"/>
    <cellStyle name="Hiperlink" xfId="631" builtinId="8" hidden="1"/>
    <cellStyle name="Hiperlink" xfId="633" builtinId="8" hidden="1"/>
    <cellStyle name="Hiperlink" xfId="635" builtinId="8" hidden="1"/>
    <cellStyle name="Hiperlink" xfId="637" builtinId="8" hidden="1"/>
    <cellStyle name="Hiperlink" xfId="639" builtinId="8" hidden="1"/>
    <cellStyle name="Hiperlink" xfId="641" builtinId="8" hidden="1"/>
    <cellStyle name="Hiperlink" xfId="643" builtinId="8" hidden="1"/>
    <cellStyle name="Hiperlink" xfId="645" builtinId="8" hidden="1"/>
    <cellStyle name="Hiperlink" xfId="647" builtinId="8" hidden="1"/>
    <cellStyle name="Hiperlink" xfId="649" builtinId="8" hidden="1"/>
    <cellStyle name="Hiperlink" xfId="651" builtinId="8" hidden="1"/>
    <cellStyle name="Hiperlink" xfId="653" builtinId="8" hidden="1"/>
    <cellStyle name="Hiperlink" xfId="655" builtinId="8" hidden="1"/>
    <cellStyle name="Hiperlink" xfId="657" builtinId="8" hidden="1"/>
    <cellStyle name="Hiperlink" xfId="659" builtinId="8" hidden="1"/>
    <cellStyle name="Hiperlink" xfId="661" builtinId="8" hidden="1"/>
    <cellStyle name="Hiperlink" xfId="663" builtinId="8" hidden="1"/>
    <cellStyle name="Hiperlink Visitado" xfId="2" builtinId="9" hidden="1"/>
    <cellStyle name="Hiperlink Visitado" xfId="4" builtinId="9" hidden="1"/>
    <cellStyle name="Hiperlink Visitado" xfId="6" builtinId="9" hidden="1"/>
    <cellStyle name="Hiperlink Visitado" xfId="8" builtinId="9" hidden="1"/>
    <cellStyle name="Hiperlink Visitado" xfId="10" builtinId="9" hidden="1"/>
    <cellStyle name="Hiperlink Visitado" xfId="12" builtinId="9" hidden="1"/>
    <cellStyle name="Hiperlink Visitado" xfId="14" builtinId="9" hidden="1"/>
    <cellStyle name="Hiperlink Visitado" xfId="16" builtinId="9" hidden="1"/>
    <cellStyle name="Hiperlink Visitado" xfId="18" builtinId="9" hidden="1"/>
    <cellStyle name="Hiperlink Visitado" xfId="20" builtinId="9" hidden="1"/>
    <cellStyle name="Hiperlink Visitado" xfId="22" builtinId="9" hidden="1"/>
    <cellStyle name="Hiperlink Visitado" xfId="24" builtinId="9" hidden="1"/>
    <cellStyle name="Hiperlink Visitado" xfId="26" builtinId="9" hidden="1"/>
    <cellStyle name="Hiperlink Visitado" xfId="28" builtinId="9" hidden="1"/>
    <cellStyle name="Hiperlink Visitado" xfId="30" builtinId="9" hidden="1"/>
    <cellStyle name="Hiperlink Visitado" xfId="32" builtinId="9" hidden="1"/>
    <cellStyle name="Hiperlink Visitado" xfId="34" builtinId="9" hidden="1"/>
    <cellStyle name="Hiperlink Visitado" xfId="36" builtinId="9" hidden="1"/>
    <cellStyle name="Hiperlink Visitado" xfId="38" builtinId="9" hidden="1"/>
    <cellStyle name="Hiperlink Visitado" xfId="40" builtinId="9" hidden="1"/>
    <cellStyle name="Hiperlink Visitado" xfId="42" builtinId="9" hidden="1"/>
    <cellStyle name="Hiperlink Visitado" xfId="44" builtinId="9" hidden="1"/>
    <cellStyle name="Hiperlink Visitado" xfId="46" builtinId="9" hidden="1"/>
    <cellStyle name="Hiperlink Visitado" xfId="48" builtinId="9" hidden="1"/>
    <cellStyle name="Hiperlink Visitado" xfId="50" builtinId="9" hidden="1"/>
    <cellStyle name="Hiperlink Visitado" xfId="52" builtinId="9" hidden="1"/>
    <cellStyle name="Hiperlink Visitado" xfId="54" builtinId="9" hidden="1"/>
    <cellStyle name="Hiperlink Visitado" xfId="56" builtinId="9" hidden="1"/>
    <cellStyle name="Hiperlink Visitado" xfId="58" builtinId="9" hidden="1"/>
    <cellStyle name="Hiperlink Visitado" xfId="60" builtinId="9" hidden="1"/>
    <cellStyle name="Hiperlink Visitado" xfId="62" builtinId="9" hidden="1"/>
    <cellStyle name="Hiperlink Visitado" xfId="64" builtinId="9" hidden="1"/>
    <cellStyle name="Hiperlink Visitado" xfId="66" builtinId="9" hidden="1"/>
    <cellStyle name="Hiperlink Visitado" xfId="68" builtinId="9" hidden="1"/>
    <cellStyle name="Hiperlink Visitado" xfId="70" builtinId="9" hidden="1"/>
    <cellStyle name="Hiperlink Visitado" xfId="72" builtinId="9" hidden="1"/>
    <cellStyle name="Hiperlink Visitado" xfId="74" builtinId="9" hidden="1"/>
    <cellStyle name="Hiperlink Visitado" xfId="76" builtinId="9" hidden="1"/>
    <cellStyle name="Hiperlink Visitado" xfId="78" builtinId="9" hidden="1"/>
    <cellStyle name="Hiperlink Visitado" xfId="80" builtinId="9" hidden="1"/>
    <cellStyle name="Hiperlink Visitado" xfId="82" builtinId="9" hidden="1"/>
    <cellStyle name="Hiperlink Visitado" xfId="84" builtinId="9" hidden="1"/>
    <cellStyle name="Hiperlink Visitado" xfId="86" builtinId="9" hidden="1"/>
    <cellStyle name="Hiperlink Visitado" xfId="88" builtinId="9" hidden="1"/>
    <cellStyle name="Hiperlink Visitado" xfId="90" builtinId="9" hidden="1"/>
    <cellStyle name="Hiperlink Visitado" xfId="92" builtinId="9" hidden="1"/>
    <cellStyle name="Hiperlink Visitado" xfId="94" builtinId="9" hidden="1"/>
    <cellStyle name="Hiperlink Visitado" xfId="96" builtinId="9" hidden="1"/>
    <cellStyle name="Hiperlink Visitado" xfId="98" builtinId="9" hidden="1"/>
    <cellStyle name="Hiperlink Visitado" xfId="100" builtinId="9" hidden="1"/>
    <cellStyle name="Hiperlink Visitado" xfId="102" builtinId="9" hidden="1"/>
    <cellStyle name="Hiperlink Visitado" xfId="104" builtinId="9" hidden="1"/>
    <cellStyle name="Hiperlink Visitado" xfId="106" builtinId="9" hidden="1"/>
    <cellStyle name="Hiperlink Visitado" xfId="108" builtinId="9" hidden="1"/>
    <cellStyle name="Hiperlink Visitado" xfId="110" builtinId="9" hidden="1"/>
    <cellStyle name="Hiperlink Visitado" xfId="112" builtinId="9" hidden="1"/>
    <cellStyle name="Hiperlink Visitado" xfId="114" builtinId="9" hidden="1"/>
    <cellStyle name="Hiperlink Visitado" xfId="116" builtinId="9" hidden="1"/>
    <cellStyle name="Hiperlink Visitado" xfId="118" builtinId="9" hidden="1"/>
    <cellStyle name="Hiperlink Visitado" xfId="120" builtinId="9" hidden="1"/>
    <cellStyle name="Hiperlink Visitado" xfId="122" builtinId="9" hidden="1"/>
    <cellStyle name="Hiperlink Visitado" xfId="124" builtinId="9" hidden="1"/>
    <cellStyle name="Hiperlink Visitado" xfId="126" builtinId="9" hidden="1"/>
    <cellStyle name="Hiperlink Visitado" xfId="128" builtinId="9" hidden="1"/>
    <cellStyle name="Hiperlink Visitado" xfId="130" builtinId="9" hidden="1"/>
    <cellStyle name="Hiperlink Visitado" xfId="132" builtinId="9" hidden="1"/>
    <cellStyle name="Hiperlink Visitado" xfId="134" builtinId="9" hidden="1"/>
    <cellStyle name="Hiperlink Visitado" xfId="136" builtinId="9" hidden="1"/>
    <cellStyle name="Hiperlink Visitado" xfId="138" builtinId="9" hidden="1"/>
    <cellStyle name="Hiperlink Visitado" xfId="140" builtinId="9" hidden="1"/>
    <cellStyle name="Hiperlink Visitado" xfId="142" builtinId="9" hidden="1"/>
    <cellStyle name="Hiperlink Visitado" xfId="144" builtinId="9" hidden="1"/>
    <cellStyle name="Hiperlink Visitado" xfId="146" builtinId="9" hidden="1"/>
    <cellStyle name="Hiperlink Visitado" xfId="148" builtinId="9" hidden="1"/>
    <cellStyle name="Hiperlink Visitado" xfId="150" builtinId="9" hidden="1"/>
    <cellStyle name="Hiperlink Visitado" xfId="152" builtinId="9" hidden="1"/>
    <cellStyle name="Hiperlink Visitado" xfId="154" builtinId="9" hidden="1"/>
    <cellStyle name="Hiperlink Visitado" xfId="156" builtinId="9" hidden="1"/>
    <cellStyle name="Hiperlink Visitado" xfId="158" builtinId="9" hidden="1"/>
    <cellStyle name="Hiperlink Visitado" xfId="160" builtinId="9" hidden="1"/>
    <cellStyle name="Hiperlink Visitado" xfId="162" builtinId="9" hidden="1"/>
    <cellStyle name="Hiperlink Visitado" xfId="164" builtinId="9" hidden="1"/>
    <cellStyle name="Hiperlink Visitado" xfId="166" builtinId="9" hidden="1"/>
    <cellStyle name="Hiperlink Visitado" xfId="168" builtinId="9" hidden="1"/>
    <cellStyle name="Hiperlink Visitado" xfId="170" builtinId="9" hidden="1"/>
    <cellStyle name="Hiperlink Visitado" xfId="172" builtinId="9" hidden="1"/>
    <cellStyle name="Hiperlink Visitado" xfId="174" builtinId="9" hidden="1"/>
    <cellStyle name="Hiperlink Visitado" xfId="176" builtinId="9" hidden="1"/>
    <cellStyle name="Hiperlink Visitado" xfId="178" builtinId="9" hidden="1"/>
    <cellStyle name="Hiperlink Visitado" xfId="180" builtinId="9" hidden="1"/>
    <cellStyle name="Hiperlink Visitado" xfId="182" builtinId="9" hidden="1"/>
    <cellStyle name="Hiperlink Visitado" xfId="184" builtinId="9" hidden="1"/>
    <cellStyle name="Hiperlink Visitado" xfId="186" builtinId="9" hidden="1"/>
    <cellStyle name="Hiperlink Visitado" xfId="188" builtinId="9" hidden="1"/>
    <cellStyle name="Hiperlink Visitado" xfId="190" builtinId="9" hidden="1"/>
    <cellStyle name="Hiperlink Visitado" xfId="192" builtinId="9" hidden="1"/>
    <cellStyle name="Hiperlink Visitado" xfId="194" builtinId="9" hidden="1"/>
    <cellStyle name="Hiperlink Visitado" xfId="196" builtinId="9" hidden="1"/>
    <cellStyle name="Hiperlink Visitado" xfId="198" builtinId="9" hidden="1"/>
    <cellStyle name="Hiperlink Visitado" xfId="200" builtinId="9" hidden="1"/>
    <cellStyle name="Hiperlink Visitado" xfId="202" builtinId="9" hidden="1"/>
    <cellStyle name="Hiperlink Visitado" xfId="204" builtinId="9" hidden="1"/>
    <cellStyle name="Hiperlink Visitado" xfId="206" builtinId="9" hidden="1"/>
    <cellStyle name="Hiperlink Visitado" xfId="208" builtinId="9" hidden="1"/>
    <cellStyle name="Hiperlink Visitado" xfId="210" builtinId="9" hidden="1"/>
    <cellStyle name="Hiperlink Visitado" xfId="212" builtinId="9" hidden="1"/>
    <cellStyle name="Hiperlink Visitado" xfId="214" builtinId="9" hidden="1"/>
    <cellStyle name="Hiperlink Visitado" xfId="216" builtinId="9" hidden="1"/>
    <cellStyle name="Hiperlink Visitado" xfId="218" builtinId="9" hidden="1"/>
    <cellStyle name="Hiperlink Visitado" xfId="220" builtinId="9" hidden="1"/>
    <cellStyle name="Hiperlink Visitado" xfId="222" builtinId="9" hidden="1"/>
    <cellStyle name="Hiperlink Visitado" xfId="224" builtinId="9" hidden="1"/>
    <cellStyle name="Hiperlink Visitado" xfId="226" builtinId="9" hidden="1"/>
    <cellStyle name="Hiperlink Visitado" xfId="228" builtinId="9" hidden="1"/>
    <cellStyle name="Hiperlink Visitado" xfId="230" builtinId="9" hidden="1"/>
    <cellStyle name="Hiperlink Visitado" xfId="232" builtinId="9" hidden="1"/>
    <cellStyle name="Hiperlink Visitado" xfId="234" builtinId="9" hidden="1"/>
    <cellStyle name="Hiperlink Visitado" xfId="236" builtinId="9" hidden="1"/>
    <cellStyle name="Hiperlink Visitado" xfId="238" builtinId="9" hidden="1"/>
    <cellStyle name="Hiperlink Visitado" xfId="240" builtinId="9" hidden="1"/>
    <cellStyle name="Hiperlink Visitado" xfId="242" builtinId="9" hidden="1"/>
    <cellStyle name="Hiperlink Visitado" xfId="244" builtinId="9" hidden="1"/>
    <cellStyle name="Hiperlink Visitado" xfId="246" builtinId="9" hidden="1"/>
    <cellStyle name="Hiperlink Visitado" xfId="248" builtinId="9" hidden="1"/>
    <cellStyle name="Hiperlink Visitado" xfId="250" builtinId="9" hidden="1"/>
    <cellStyle name="Hiperlink Visitado" xfId="252" builtinId="9" hidden="1"/>
    <cellStyle name="Hiperlink Visitado" xfId="254" builtinId="9" hidden="1"/>
    <cellStyle name="Hiperlink Visitado" xfId="256" builtinId="9" hidden="1"/>
    <cellStyle name="Hiperlink Visitado" xfId="258" builtinId="9" hidden="1"/>
    <cellStyle name="Hiperlink Visitado" xfId="260" builtinId="9" hidden="1"/>
    <cellStyle name="Hiperlink Visitado" xfId="262" builtinId="9" hidden="1"/>
    <cellStyle name="Hiperlink Visitado" xfId="264" builtinId="9" hidden="1"/>
    <cellStyle name="Hiperlink Visitado" xfId="266" builtinId="9" hidden="1"/>
    <cellStyle name="Hiperlink Visitado" xfId="268" builtinId="9" hidden="1"/>
    <cellStyle name="Hiperlink Visitado" xfId="270" builtinId="9" hidden="1"/>
    <cellStyle name="Hiperlink Visitado" xfId="272" builtinId="9" hidden="1"/>
    <cellStyle name="Hiperlink Visitado" xfId="274" builtinId="9" hidden="1"/>
    <cellStyle name="Hiperlink Visitado" xfId="276" builtinId="9" hidden="1"/>
    <cellStyle name="Hiperlink Visitado" xfId="278" builtinId="9" hidden="1"/>
    <cellStyle name="Hiperlink Visitado" xfId="280" builtinId="9" hidden="1"/>
    <cellStyle name="Hiperlink Visitado" xfId="282" builtinId="9" hidden="1"/>
    <cellStyle name="Hiperlink Visitado" xfId="284" builtinId="9" hidden="1"/>
    <cellStyle name="Hiperlink Visitado" xfId="286" builtinId="9" hidden="1"/>
    <cellStyle name="Hiperlink Visitado" xfId="288" builtinId="9" hidden="1"/>
    <cellStyle name="Hiperlink Visitado" xfId="290" builtinId="9" hidden="1"/>
    <cellStyle name="Hiperlink Visitado" xfId="292" builtinId="9" hidden="1"/>
    <cellStyle name="Hiperlink Visitado" xfId="294" builtinId="9" hidden="1"/>
    <cellStyle name="Hiperlink Visitado" xfId="296" builtinId="9" hidden="1"/>
    <cellStyle name="Hiperlink Visitado" xfId="298" builtinId="9" hidden="1"/>
    <cellStyle name="Hiperlink Visitado" xfId="300" builtinId="9" hidden="1"/>
    <cellStyle name="Hiperlink Visitado" xfId="302" builtinId="9" hidden="1"/>
    <cellStyle name="Hiperlink Visitado" xfId="304" builtinId="9" hidden="1"/>
    <cellStyle name="Hiperlink Visitado" xfId="306" builtinId="9" hidden="1"/>
    <cellStyle name="Hiperlink Visitado" xfId="308" builtinId="9" hidden="1"/>
    <cellStyle name="Hiperlink Visitado" xfId="310" builtinId="9" hidden="1"/>
    <cellStyle name="Hiperlink Visitado" xfId="312" builtinId="9" hidden="1"/>
    <cellStyle name="Hiperlink Visitado" xfId="314" builtinId="9" hidden="1"/>
    <cellStyle name="Hiperlink Visitado" xfId="316" builtinId="9" hidden="1"/>
    <cellStyle name="Hiperlink Visitado" xfId="318" builtinId="9" hidden="1"/>
    <cellStyle name="Hiperlink Visitado" xfId="320" builtinId="9" hidden="1"/>
    <cellStyle name="Hiperlink Visitado" xfId="322" builtinId="9" hidden="1"/>
    <cellStyle name="Hiperlink Visitado" xfId="324" builtinId="9" hidden="1"/>
    <cellStyle name="Hiperlink Visitado" xfId="326" builtinId="9" hidden="1"/>
    <cellStyle name="Hiperlink Visitado" xfId="328" builtinId="9" hidden="1"/>
    <cellStyle name="Hiperlink Visitado" xfId="330" builtinId="9" hidden="1"/>
    <cellStyle name="Hiperlink Visitado" xfId="332" builtinId="9" hidden="1"/>
    <cellStyle name="Hiperlink Visitado" xfId="334" builtinId="9" hidden="1"/>
    <cellStyle name="Hiperlink Visitado" xfId="336" builtinId="9" hidden="1"/>
    <cellStyle name="Hiperlink Visitado" xfId="338" builtinId="9" hidden="1"/>
    <cellStyle name="Hiperlink Visitado" xfId="340" builtinId="9" hidden="1"/>
    <cellStyle name="Hiperlink Visitado" xfId="342" builtinId="9" hidden="1"/>
    <cellStyle name="Hiperlink Visitado" xfId="344" builtinId="9" hidden="1"/>
    <cellStyle name="Hiperlink Visitado" xfId="346" builtinId="9" hidden="1"/>
    <cellStyle name="Hiperlink Visitado" xfId="348" builtinId="9" hidden="1"/>
    <cellStyle name="Hiperlink Visitado" xfId="350" builtinId="9" hidden="1"/>
    <cellStyle name="Hiperlink Visitado" xfId="352" builtinId="9" hidden="1"/>
    <cellStyle name="Hiperlink Visitado" xfId="354" builtinId="9" hidden="1"/>
    <cellStyle name="Hiperlink Visitado" xfId="356" builtinId="9" hidden="1"/>
    <cellStyle name="Hiperlink Visitado" xfId="358" builtinId="9" hidden="1"/>
    <cellStyle name="Hiperlink Visitado" xfId="360" builtinId="9" hidden="1"/>
    <cellStyle name="Hiperlink Visitado" xfId="362" builtinId="9" hidden="1"/>
    <cellStyle name="Hiperlink Visitado" xfId="364" builtinId="9" hidden="1"/>
    <cellStyle name="Hiperlink Visitado" xfId="366" builtinId="9" hidden="1"/>
    <cellStyle name="Hiperlink Visitado" xfId="368" builtinId="9" hidden="1"/>
    <cellStyle name="Hiperlink Visitado" xfId="370" builtinId="9" hidden="1"/>
    <cellStyle name="Hiperlink Visitado" xfId="372" builtinId="9" hidden="1"/>
    <cellStyle name="Hiperlink Visitado" xfId="374" builtinId="9" hidden="1"/>
    <cellStyle name="Hiperlink Visitado" xfId="376" builtinId="9" hidden="1"/>
    <cellStyle name="Hiperlink Visitado" xfId="378" builtinId="9" hidden="1"/>
    <cellStyle name="Hiperlink Visitado" xfId="380" builtinId="9" hidden="1"/>
    <cellStyle name="Hiperlink Visitado" xfId="382" builtinId="9" hidden="1"/>
    <cellStyle name="Hiperlink Visitado" xfId="384" builtinId="9" hidden="1"/>
    <cellStyle name="Hiperlink Visitado" xfId="386" builtinId="9" hidden="1"/>
    <cellStyle name="Hiperlink Visitado" xfId="388" builtinId="9" hidden="1"/>
    <cellStyle name="Hiperlink Visitado" xfId="390" builtinId="9" hidden="1"/>
    <cellStyle name="Hiperlink Visitado" xfId="392" builtinId="9" hidden="1"/>
    <cellStyle name="Hiperlink Visitado" xfId="394" builtinId="9" hidden="1"/>
    <cellStyle name="Hiperlink Visitado" xfId="396" builtinId="9" hidden="1"/>
    <cellStyle name="Hiperlink Visitado" xfId="398" builtinId="9" hidden="1"/>
    <cellStyle name="Hiperlink Visitado" xfId="400" builtinId="9" hidden="1"/>
    <cellStyle name="Hiperlink Visitado" xfId="402" builtinId="9" hidden="1"/>
    <cellStyle name="Hiperlink Visitado" xfId="404" builtinId="9" hidden="1"/>
    <cellStyle name="Hiperlink Visitado" xfId="406" builtinId="9" hidden="1"/>
    <cellStyle name="Hiperlink Visitado" xfId="408" builtinId="9" hidden="1"/>
    <cellStyle name="Hiperlink Visitado" xfId="410" builtinId="9" hidden="1"/>
    <cellStyle name="Hiperlink Visitado" xfId="412" builtinId="9" hidden="1"/>
    <cellStyle name="Hiperlink Visitado" xfId="414" builtinId="9" hidden="1"/>
    <cellStyle name="Hiperlink Visitado" xfId="416" builtinId="9" hidden="1"/>
    <cellStyle name="Hiperlink Visitado" xfId="418" builtinId="9" hidden="1"/>
    <cellStyle name="Hiperlink Visitado" xfId="420" builtinId="9" hidden="1"/>
    <cellStyle name="Hiperlink Visitado" xfId="422" builtinId="9" hidden="1"/>
    <cellStyle name="Hiperlink Visitado" xfId="424" builtinId="9" hidden="1"/>
    <cellStyle name="Hiperlink Visitado" xfId="426" builtinId="9" hidden="1"/>
    <cellStyle name="Hiperlink Visitado" xfId="428" builtinId="9" hidden="1"/>
    <cellStyle name="Hiperlink Visitado" xfId="430" builtinId="9" hidden="1"/>
    <cellStyle name="Hiperlink Visitado" xfId="432" builtinId="9" hidden="1"/>
    <cellStyle name="Hiperlink Visitado" xfId="434" builtinId="9" hidden="1"/>
    <cellStyle name="Hiperlink Visitado" xfId="436" builtinId="9" hidden="1"/>
    <cellStyle name="Hiperlink Visitado" xfId="438" builtinId="9" hidden="1"/>
    <cellStyle name="Hiperlink Visitado" xfId="440" builtinId="9" hidden="1"/>
    <cellStyle name="Hiperlink Visitado" xfId="442" builtinId="9" hidden="1"/>
    <cellStyle name="Hiperlink Visitado" xfId="444" builtinId="9" hidden="1"/>
    <cellStyle name="Hiperlink Visitado" xfId="446" builtinId="9" hidden="1"/>
    <cellStyle name="Hiperlink Visitado" xfId="448" builtinId="9" hidden="1"/>
    <cellStyle name="Hiperlink Visitado" xfId="450" builtinId="9" hidden="1"/>
    <cellStyle name="Hiperlink Visitado" xfId="452" builtinId="9" hidden="1"/>
    <cellStyle name="Hiperlink Visitado" xfId="454" builtinId="9" hidden="1"/>
    <cellStyle name="Hiperlink Visitado" xfId="456" builtinId="9" hidden="1"/>
    <cellStyle name="Hiperlink Visitado" xfId="458" builtinId="9" hidden="1"/>
    <cellStyle name="Hiperlink Visitado" xfId="460" builtinId="9" hidden="1"/>
    <cellStyle name="Hiperlink Visitado" xfId="462" builtinId="9" hidden="1"/>
    <cellStyle name="Hiperlink Visitado" xfId="464" builtinId="9" hidden="1"/>
    <cellStyle name="Hiperlink Visitado" xfId="466" builtinId="9" hidden="1"/>
    <cellStyle name="Hiperlink Visitado" xfId="468" builtinId="9" hidden="1"/>
    <cellStyle name="Hiperlink Visitado" xfId="470" builtinId="9" hidden="1"/>
    <cellStyle name="Hiperlink Visitado" xfId="472" builtinId="9" hidden="1"/>
    <cellStyle name="Hiperlink Visitado" xfId="474" builtinId="9" hidden="1"/>
    <cellStyle name="Hiperlink Visitado" xfId="476" builtinId="9" hidden="1"/>
    <cellStyle name="Hiperlink Visitado" xfId="478" builtinId="9" hidden="1"/>
    <cellStyle name="Hiperlink Visitado" xfId="480" builtinId="9" hidden="1"/>
    <cellStyle name="Hiperlink Visitado" xfId="482" builtinId="9" hidden="1"/>
    <cellStyle name="Hiperlink Visitado" xfId="484" builtinId="9" hidden="1"/>
    <cellStyle name="Hiperlink Visitado" xfId="486" builtinId="9" hidden="1"/>
    <cellStyle name="Hiperlink Visitado" xfId="488" builtinId="9" hidden="1"/>
    <cellStyle name="Hiperlink Visitado" xfId="490" builtinId="9" hidden="1"/>
    <cellStyle name="Hiperlink Visitado" xfId="492" builtinId="9" hidden="1"/>
    <cellStyle name="Hiperlink Visitado" xfId="494" builtinId="9" hidden="1"/>
    <cellStyle name="Hiperlink Visitado" xfId="496" builtinId="9" hidden="1"/>
    <cellStyle name="Hiperlink Visitado" xfId="498" builtinId="9" hidden="1"/>
    <cellStyle name="Hiperlink Visitado" xfId="500" builtinId="9" hidden="1"/>
    <cellStyle name="Hiperlink Visitado" xfId="502" builtinId="9" hidden="1"/>
    <cellStyle name="Hiperlink Visitado" xfId="504" builtinId="9" hidden="1"/>
    <cellStyle name="Hiperlink Visitado" xfId="506" builtinId="9" hidden="1"/>
    <cellStyle name="Hiperlink Visitado" xfId="508" builtinId="9" hidden="1"/>
    <cellStyle name="Hiperlink Visitado" xfId="510" builtinId="9" hidden="1"/>
    <cellStyle name="Hiperlink Visitado" xfId="512" builtinId="9" hidden="1"/>
    <cellStyle name="Hiperlink Visitado" xfId="514" builtinId="9" hidden="1"/>
    <cellStyle name="Hiperlink Visitado" xfId="516" builtinId="9" hidden="1"/>
    <cellStyle name="Hiperlink Visitado" xfId="518" builtinId="9" hidden="1"/>
    <cellStyle name="Hiperlink Visitado" xfId="520" builtinId="9" hidden="1"/>
    <cellStyle name="Hiperlink Visitado" xfId="522" builtinId="9" hidden="1"/>
    <cellStyle name="Hiperlink Visitado" xfId="524" builtinId="9" hidden="1"/>
    <cellStyle name="Hiperlink Visitado" xfId="526" builtinId="9" hidden="1"/>
    <cellStyle name="Hiperlink Visitado" xfId="528" builtinId="9" hidden="1"/>
    <cellStyle name="Hiperlink Visitado" xfId="530" builtinId="9" hidden="1"/>
    <cellStyle name="Hiperlink Visitado" xfId="532" builtinId="9" hidden="1"/>
    <cellStyle name="Hiperlink Visitado" xfId="534" builtinId="9" hidden="1"/>
    <cellStyle name="Hiperlink Visitado" xfId="536" builtinId="9" hidden="1"/>
    <cellStyle name="Hiperlink Visitado" xfId="538" builtinId="9" hidden="1"/>
    <cellStyle name="Hiperlink Visitado" xfId="540" builtinId="9" hidden="1"/>
    <cellStyle name="Hiperlink Visitado" xfId="542" builtinId="9" hidden="1"/>
    <cellStyle name="Hiperlink Visitado" xfId="544" builtinId="9" hidden="1"/>
    <cellStyle name="Hiperlink Visitado" xfId="546" builtinId="9" hidden="1"/>
    <cellStyle name="Hiperlink Visitado" xfId="548" builtinId="9" hidden="1"/>
    <cellStyle name="Hiperlink Visitado" xfId="550" builtinId="9" hidden="1"/>
    <cellStyle name="Hiperlink Visitado" xfId="552" builtinId="9" hidden="1"/>
    <cellStyle name="Hiperlink Visitado" xfId="554" builtinId="9" hidden="1"/>
    <cellStyle name="Hiperlink Visitado" xfId="556" builtinId="9" hidden="1"/>
    <cellStyle name="Hiperlink Visitado" xfId="558" builtinId="9" hidden="1"/>
    <cellStyle name="Hiperlink Visitado" xfId="560" builtinId="9" hidden="1"/>
    <cellStyle name="Hiperlink Visitado" xfId="562" builtinId="9" hidden="1"/>
    <cellStyle name="Hiperlink Visitado" xfId="564" builtinId="9" hidden="1"/>
    <cellStyle name="Hiperlink Visitado" xfId="566" builtinId="9" hidden="1"/>
    <cellStyle name="Hiperlink Visitado" xfId="568" builtinId="9" hidden="1"/>
    <cellStyle name="Hiperlink Visitado" xfId="570" builtinId="9" hidden="1"/>
    <cellStyle name="Hiperlink Visitado" xfId="572" builtinId="9" hidden="1"/>
    <cellStyle name="Hiperlink Visitado" xfId="574" builtinId="9" hidden="1"/>
    <cellStyle name="Hiperlink Visitado" xfId="576" builtinId="9" hidden="1"/>
    <cellStyle name="Hiperlink Visitado" xfId="578" builtinId="9" hidden="1"/>
    <cellStyle name="Hiperlink Visitado" xfId="580" builtinId="9" hidden="1"/>
    <cellStyle name="Hiperlink Visitado" xfId="582" builtinId="9" hidden="1"/>
    <cellStyle name="Hiperlink Visitado" xfId="584" builtinId="9" hidden="1"/>
    <cellStyle name="Hiperlink Visitado" xfId="586" builtinId="9" hidden="1"/>
    <cellStyle name="Hiperlink Visitado" xfId="588" builtinId="9" hidden="1"/>
    <cellStyle name="Hiperlink Visitado" xfId="590" builtinId="9" hidden="1"/>
    <cellStyle name="Hiperlink Visitado" xfId="592" builtinId="9" hidden="1"/>
    <cellStyle name="Hiperlink Visitado" xfId="594" builtinId="9" hidden="1"/>
    <cellStyle name="Hiperlink Visitado" xfId="596" builtinId="9" hidden="1"/>
    <cellStyle name="Hiperlink Visitado" xfId="598" builtinId="9" hidden="1"/>
    <cellStyle name="Hiperlink Visitado" xfId="600" builtinId="9" hidden="1"/>
    <cellStyle name="Hiperlink Visitado" xfId="602" builtinId="9" hidden="1"/>
    <cellStyle name="Hiperlink Visitado" xfId="604" builtinId="9" hidden="1"/>
    <cellStyle name="Hiperlink Visitado" xfId="606" builtinId="9" hidden="1"/>
    <cellStyle name="Hiperlink Visitado" xfId="608" builtinId="9" hidden="1"/>
    <cellStyle name="Hiperlink Visitado" xfId="610" builtinId="9" hidden="1"/>
    <cellStyle name="Hiperlink Visitado" xfId="612" builtinId="9" hidden="1"/>
    <cellStyle name="Hiperlink Visitado" xfId="614" builtinId="9" hidden="1"/>
    <cellStyle name="Hiperlink Visitado" xfId="616" builtinId="9" hidden="1"/>
    <cellStyle name="Hiperlink Visitado" xfId="618" builtinId="9" hidden="1"/>
    <cellStyle name="Hiperlink Visitado" xfId="620" builtinId="9" hidden="1"/>
    <cellStyle name="Hiperlink Visitado" xfId="622" builtinId="9" hidden="1"/>
    <cellStyle name="Hiperlink Visitado" xfId="624" builtinId="9" hidden="1"/>
    <cellStyle name="Hiperlink Visitado" xfId="626" builtinId="9" hidden="1"/>
    <cellStyle name="Hiperlink Visitado" xfId="628" builtinId="9" hidden="1"/>
    <cellStyle name="Hiperlink Visitado" xfId="630" builtinId="9" hidden="1"/>
    <cellStyle name="Hiperlink Visitado" xfId="632" builtinId="9" hidden="1"/>
    <cellStyle name="Hiperlink Visitado" xfId="634" builtinId="9" hidden="1"/>
    <cellStyle name="Hiperlink Visitado" xfId="636" builtinId="9" hidden="1"/>
    <cellStyle name="Hiperlink Visitado" xfId="638" builtinId="9" hidden="1"/>
    <cellStyle name="Hiperlink Visitado" xfId="640" builtinId="9" hidden="1"/>
    <cellStyle name="Hiperlink Visitado" xfId="642" builtinId="9" hidden="1"/>
    <cellStyle name="Hiperlink Visitado" xfId="644" builtinId="9" hidden="1"/>
    <cellStyle name="Hiperlink Visitado" xfId="646" builtinId="9" hidden="1"/>
    <cellStyle name="Hiperlink Visitado" xfId="648" builtinId="9" hidden="1"/>
    <cellStyle name="Hiperlink Visitado" xfId="650" builtinId="9" hidden="1"/>
    <cellStyle name="Hiperlink Visitado" xfId="652" builtinId="9" hidden="1"/>
    <cellStyle name="Hiperlink Visitado" xfId="654" builtinId="9" hidden="1"/>
    <cellStyle name="Hiperlink Visitado" xfId="656" builtinId="9" hidden="1"/>
    <cellStyle name="Hiperlink Visitado" xfId="658" builtinId="9" hidden="1"/>
    <cellStyle name="Hiperlink Visitado" xfId="660" builtinId="9" hidden="1"/>
    <cellStyle name="Hiperlink Visitado" xfId="662" builtinId="9" hidden="1"/>
    <cellStyle name="Hiperlink Visitado" xfId="66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774440</xdr:colOff>
      <xdr:row>16</xdr:row>
      <xdr:rowOff>96344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714302" cy="2478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190205</xdr:colOff>
      <xdr:row>25</xdr:row>
      <xdr:rowOff>136770</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6002896" cy="40444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691930</xdr:colOff>
      <xdr:row>20</xdr:row>
      <xdr:rowOff>85472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808482" cy="30634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660400</xdr:colOff>
      <xdr:row>51</xdr:row>
      <xdr:rowOff>63500</xdr:rowOff>
    </xdr:to>
    <xdr:grpSp>
      <xdr:nvGrpSpPr>
        <xdr:cNvPr id="4" name="Group 3"/>
        <xdr:cNvGrpSpPr/>
      </xdr:nvGrpSpPr>
      <xdr:grpSpPr>
        <a:xfrm>
          <a:off x="0" y="0"/>
          <a:ext cx="6455996" cy="8284308"/>
          <a:chOff x="0" y="0"/>
          <a:chExt cx="9817100" cy="12115800"/>
        </a:xfrm>
      </xdr:grpSpPr>
      <xdr:pic>
        <xdr:nvPicPr>
          <xdr:cNvPr id="2" name="Picture 1"/>
          <xdr:cNvPicPr>
            <a:picLocks noChangeAspect="1"/>
          </xdr:cNvPicPr>
        </xdr:nvPicPr>
        <xdr:blipFill>
          <a:blip xmlns:r="http://schemas.openxmlformats.org/officeDocument/2006/relationships" r:embed="rId1"/>
          <a:stretch>
            <a:fillRect/>
          </a:stretch>
        </xdr:blipFill>
        <xdr:spPr>
          <a:xfrm>
            <a:off x="0" y="0"/>
            <a:ext cx="9563100" cy="3238500"/>
          </a:xfrm>
          <a:prstGeom prst="rect">
            <a:avLst/>
          </a:prstGeom>
        </xdr:spPr>
      </xdr:pic>
      <xdr:pic>
        <xdr:nvPicPr>
          <xdr:cNvPr id="3" name="Picture 2"/>
          <xdr:cNvPicPr>
            <a:picLocks noChangeAspect="1"/>
          </xdr:cNvPicPr>
        </xdr:nvPicPr>
        <xdr:blipFill>
          <a:blip xmlns:r="http://schemas.openxmlformats.org/officeDocument/2006/relationships" r:embed="rId2"/>
          <a:stretch>
            <a:fillRect/>
          </a:stretch>
        </xdr:blipFill>
        <xdr:spPr>
          <a:xfrm>
            <a:off x="0" y="3124200"/>
            <a:ext cx="9817100" cy="899160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87587</xdr:colOff>
      <xdr:row>47</xdr:row>
      <xdr:rowOff>43793</xdr:rowOff>
    </xdr:to>
    <xdr:grpSp>
      <xdr:nvGrpSpPr>
        <xdr:cNvPr id="4" name="Group 3"/>
        <xdr:cNvGrpSpPr/>
      </xdr:nvGrpSpPr>
      <xdr:grpSpPr>
        <a:xfrm>
          <a:off x="0" y="1"/>
          <a:ext cx="5881415" cy="7788602"/>
          <a:chOff x="0" y="0"/>
          <a:chExt cx="9994024" cy="10498959"/>
        </a:xfrm>
      </xdr:grpSpPr>
      <xdr:pic>
        <xdr:nvPicPr>
          <xdr:cNvPr id="2" name="Picture 1"/>
          <xdr:cNvPicPr>
            <a:picLocks noChangeAspect="1"/>
          </xdr:cNvPicPr>
        </xdr:nvPicPr>
        <xdr:blipFill>
          <a:blip xmlns:r="http://schemas.openxmlformats.org/officeDocument/2006/relationships" r:embed="rId1"/>
          <a:stretch>
            <a:fillRect/>
          </a:stretch>
        </xdr:blipFill>
        <xdr:spPr>
          <a:xfrm>
            <a:off x="0" y="0"/>
            <a:ext cx="9627914" cy="6155559"/>
          </a:xfrm>
          <a:prstGeom prst="rect">
            <a:avLst/>
          </a:prstGeom>
        </xdr:spPr>
      </xdr:pic>
      <xdr:pic>
        <xdr:nvPicPr>
          <xdr:cNvPr id="3" name="Picture 2"/>
          <xdr:cNvPicPr>
            <a:picLocks noChangeAspect="1"/>
          </xdr:cNvPicPr>
        </xdr:nvPicPr>
        <xdr:blipFill>
          <a:blip xmlns:r="http://schemas.openxmlformats.org/officeDocument/2006/relationships" r:embed="rId2"/>
          <a:stretch>
            <a:fillRect/>
          </a:stretch>
        </xdr:blipFill>
        <xdr:spPr>
          <a:xfrm>
            <a:off x="0" y="6104759"/>
            <a:ext cx="9994024" cy="439420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L26"/>
  <sheetViews>
    <sheetView tabSelected="1" zoomScale="145" zoomScaleNormal="145" zoomScalePageLayoutView="145" workbookViewId="0">
      <selection activeCell="C20" sqref="C20"/>
    </sheetView>
  </sheetViews>
  <sheetFormatPr defaultColWidth="10.875" defaultRowHeight="12.75" x14ac:dyDescent="0.2"/>
  <cols>
    <col min="1" max="8" width="10.875" style="1"/>
    <col min="9" max="9" width="22.375" style="1" bestFit="1" customWidth="1"/>
    <col min="10" max="16384" width="10.875" style="1"/>
  </cols>
  <sheetData>
    <row r="2" spans="9:12" x14ac:dyDescent="0.2">
      <c r="I2" s="1" t="s">
        <v>18</v>
      </c>
      <c r="J2" s="2">
        <v>6000</v>
      </c>
    </row>
    <row r="3" spans="9:12" x14ac:dyDescent="0.2">
      <c r="I3" s="1" t="s">
        <v>19</v>
      </c>
      <c r="J3" s="2">
        <v>1150</v>
      </c>
      <c r="K3" s="5"/>
    </row>
    <row r="4" spans="9:12" x14ac:dyDescent="0.2">
      <c r="I4" s="1" t="s">
        <v>20</v>
      </c>
      <c r="J4" s="1">
        <v>11500</v>
      </c>
      <c r="K4" s="5"/>
    </row>
    <row r="6" spans="9:12" x14ac:dyDescent="0.2">
      <c r="I6" s="2" t="s">
        <v>21</v>
      </c>
      <c r="J6" s="1">
        <f>J3/J2</f>
        <v>0.19166666666666668</v>
      </c>
      <c r="L6" s="2"/>
    </row>
    <row r="7" spans="9:12" x14ac:dyDescent="0.2">
      <c r="I7" s="1" t="s">
        <v>22</v>
      </c>
      <c r="J7" s="1">
        <f>J4/J3</f>
        <v>10</v>
      </c>
    </row>
    <row r="9" spans="9:12" x14ac:dyDescent="0.2">
      <c r="I9" s="1" t="s">
        <v>4</v>
      </c>
      <c r="J9" s="1">
        <v>0.2</v>
      </c>
    </row>
    <row r="10" spans="9:12" x14ac:dyDescent="0.2">
      <c r="I10" s="1" t="s">
        <v>5</v>
      </c>
      <c r="J10" s="1">
        <v>9.5</v>
      </c>
    </row>
    <row r="12" spans="9:12" x14ac:dyDescent="0.2">
      <c r="I12" s="35" t="s">
        <v>28</v>
      </c>
      <c r="J12" s="35"/>
    </row>
    <row r="13" spans="9:12" x14ac:dyDescent="0.2">
      <c r="I13" s="1" t="str">
        <f>I2</f>
        <v>Produção</v>
      </c>
      <c r="J13" s="2">
        <f>J2</f>
        <v>6000</v>
      </c>
    </row>
    <row r="14" spans="9:12" x14ac:dyDescent="0.2">
      <c r="I14" s="1" t="s">
        <v>25</v>
      </c>
      <c r="J14" s="1">
        <f>J9</f>
        <v>0.2</v>
      </c>
    </row>
    <row r="15" spans="9:12" x14ac:dyDescent="0.2">
      <c r="I15" s="1" t="s">
        <v>32</v>
      </c>
      <c r="J15" s="2">
        <f>+J13*J14</f>
        <v>1200</v>
      </c>
    </row>
    <row r="16" spans="9:12" x14ac:dyDescent="0.2">
      <c r="I16" s="1" t="s">
        <v>26</v>
      </c>
      <c r="J16" s="1">
        <f>J10</f>
        <v>9.5</v>
      </c>
    </row>
    <row r="17" spans="9:11" x14ac:dyDescent="0.2">
      <c r="I17" s="1" t="s">
        <v>33</v>
      </c>
      <c r="J17" s="1">
        <f>+J16*J15</f>
        <v>11400</v>
      </c>
    </row>
    <row r="19" spans="9:11" x14ac:dyDescent="0.2">
      <c r="I19" s="1" t="s">
        <v>12</v>
      </c>
      <c r="J19" s="1">
        <f>J4</f>
        <v>11500</v>
      </c>
    </row>
    <row r="20" spans="9:11" x14ac:dyDescent="0.2">
      <c r="I20" s="1" t="s">
        <v>11</v>
      </c>
      <c r="J20" s="1">
        <f>+J19-J17</f>
        <v>100</v>
      </c>
      <c r="K20" s="1" t="str">
        <f t="shared" ref="K20" si="0">IF(J20&gt;0,"D",IF(J20&lt;0,"F","-"))</f>
        <v>D</v>
      </c>
    </row>
    <row r="23" spans="9:11" x14ac:dyDescent="0.2">
      <c r="I23" s="35" t="s">
        <v>29</v>
      </c>
      <c r="J23" s="35"/>
    </row>
    <row r="24" spans="9:11" x14ac:dyDescent="0.2">
      <c r="I24" s="1" t="s">
        <v>24</v>
      </c>
      <c r="J24" s="1">
        <f>J10*((J6-J9)*J2)</f>
        <v>-474.99999999999989</v>
      </c>
      <c r="K24" s="1" t="str">
        <f>IF(J24&gt;0,"D",IF(J24&lt;0,"F","-"))</f>
        <v>F</v>
      </c>
    </row>
    <row r="25" spans="9:11" x14ac:dyDescent="0.2">
      <c r="I25" s="1" t="s">
        <v>23</v>
      </c>
      <c r="J25" s="1">
        <f>J6*((J7-J10)*J2)</f>
        <v>575</v>
      </c>
      <c r="K25" s="1" t="str">
        <f t="shared" ref="K25:K26" si="1">IF(J25&gt;0,"D",IF(J25&lt;0,"F","-"))</f>
        <v>D</v>
      </c>
    </row>
    <row r="26" spans="9:11" x14ac:dyDescent="0.2">
      <c r="I26" s="1" t="s">
        <v>11</v>
      </c>
      <c r="J26" s="1">
        <f>SUM(J24:J25)</f>
        <v>100.00000000000011</v>
      </c>
      <c r="K26" s="1" t="str">
        <f t="shared" si="1"/>
        <v>D</v>
      </c>
    </row>
  </sheetData>
  <mergeCells count="2">
    <mergeCell ref="I12:J12"/>
    <mergeCell ref="I23:J23"/>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K48"/>
  <sheetViews>
    <sheetView topLeftCell="F1" zoomScale="130" zoomScaleNormal="130" zoomScalePageLayoutView="130" workbookViewId="0">
      <selection activeCell="L17" sqref="L17"/>
    </sheetView>
  </sheetViews>
  <sheetFormatPr defaultColWidth="10.875" defaultRowHeight="12.75" x14ac:dyDescent="0.2"/>
  <cols>
    <col min="1" max="8" width="10.875" style="1"/>
    <col min="9" max="9" width="22.375" style="1" bestFit="1" customWidth="1"/>
    <col min="10" max="16384" width="10.875" style="1"/>
  </cols>
  <sheetData>
    <row r="2" spans="9:11" x14ac:dyDescent="0.2">
      <c r="I2" s="1" t="s">
        <v>18</v>
      </c>
      <c r="J2" s="2">
        <v>20000</v>
      </c>
    </row>
    <row r="3" spans="9:11" x14ac:dyDescent="0.2">
      <c r="I3" s="1" t="s">
        <v>19</v>
      </c>
      <c r="J3" s="2">
        <v>2125</v>
      </c>
      <c r="K3" s="5"/>
    </row>
    <row r="4" spans="9:11" x14ac:dyDescent="0.2">
      <c r="I4" s="1" t="s">
        <v>20</v>
      </c>
      <c r="J4" s="1">
        <v>49300</v>
      </c>
      <c r="K4" s="5"/>
    </row>
    <row r="6" spans="9:11" x14ac:dyDescent="0.2">
      <c r="I6" s="2" t="s">
        <v>21</v>
      </c>
      <c r="J6" s="1">
        <f>J3/J2</f>
        <v>0.10625</v>
      </c>
    </row>
    <row r="7" spans="9:11" x14ac:dyDescent="0.2">
      <c r="I7" s="1" t="s">
        <v>22</v>
      </c>
      <c r="J7" s="1">
        <f>+J4/J3</f>
        <v>23.2</v>
      </c>
    </row>
    <row r="9" spans="9:11" x14ac:dyDescent="0.2">
      <c r="I9" s="1" t="s">
        <v>4</v>
      </c>
      <c r="J9" s="1">
        <v>0.1</v>
      </c>
    </row>
    <row r="10" spans="9:11" x14ac:dyDescent="0.2">
      <c r="I10" s="1" t="s">
        <v>30</v>
      </c>
      <c r="J10" s="1">
        <v>24</v>
      </c>
    </row>
    <row r="11" spans="9:11" x14ac:dyDescent="0.2">
      <c r="I11" s="1" t="s">
        <v>31</v>
      </c>
      <c r="J11" s="1">
        <f>+J10*J9</f>
        <v>2.4000000000000004</v>
      </c>
    </row>
    <row r="13" spans="9:11" x14ac:dyDescent="0.2">
      <c r="I13" s="35" t="s">
        <v>28</v>
      </c>
      <c r="J13" s="35"/>
    </row>
    <row r="14" spans="9:11" x14ac:dyDescent="0.2">
      <c r="I14" s="1" t="str">
        <f>I2</f>
        <v>Produção</v>
      </c>
      <c r="J14" s="2">
        <f>J2</f>
        <v>20000</v>
      </c>
    </row>
    <row r="15" spans="9:11" x14ac:dyDescent="0.2">
      <c r="I15" s="1" t="s">
        <v>25</v>
      </c>
      <c r="J15" s="1">
        <f>J9</f>
        <v>0.1</v>
      </c>
    </row>
    <row r="16" spans="9:11" x14ac:dyDescent="0.2">
      <c r="I16" s="1" t="s">
        <v>32</v>
      </c>
      <c r="J16" s="2">
        <f>+J14*J15</f>
        <v>2000</v>
      </c>
    </row>
    <row r="17" spans="9:11" x14ac:dyDescent="0.2">
      <c r="I17" s="1" t="s">
        <v>26</v>
      </c>
      <c r="J17" s="1">
        <f>J10</f>
        <v>24</v>
      </c>
    </row>
    <row r="18" spans="9:11" x14ac:dyDescent="0.2">
      <c r="I18" s="1" t="s">
        <v>27</v>
      </c>
      <c r="J18" s="1">
        <f>+J17*J16</f>
        <v>48000</v>
      </c>
    </row>
    <row r="20" spans="9:11" x14ac:dyDescent="0.2">
      <c r="I20" s="1" t="s">
        <v>12</v>
      </c>
      <c r="J20" s="1">
        <f>J4</f>
        <v>49300</v>
      </c>
    </row>
    <row r="21" spans="9:11" x14ac:dyDescent="0.2">
      <c r="I21" s="1" t="s">
        <v>11</v>
      </c>
      <c r="J21" s="1">
        <f>+J20-J18</f>
        <v>1300</v>
      </c>
      <c r="K21" s="1" t="str">
        <f t="shared" ref="K21" si="0">IF(J21&gt;0,"D",IF(J21&lt;0,"F","-"))</f>
        <v>D</v>
      </c>
    </row>
    <row r="24" spans="9:11" x14ac:dyDescent="0.2">
      <c r="I24" s="35" t="s">
        <v>29</v>
      </c>
      <c r="J24" s="35"/>
    </row>
    <row r="25" spans="9:11" x14ac:dyDescent="0.2">
      <c r="I25" s="1" t="s">
        <v>24</v>
      </c>
      <c r="J25" s="1">
        <f>J17*(J3-J16)</f>
        <v>3000</v>
      </c>
      <c r="K25" s="1" t="str">
        <f>IF(J25&gt;0,"D",IF(J25&lt;0,"F","-"))</f>
        <v>D</v>
      </c>
    </row>
    <row r="26" spans="9:11" x14ac:dyDescent="0.2">
      <c r="I26" s="1" t="s">
        <v>23</v>
      </c>
      <c r="J26" s="1">
        <f>J3*(J7-J10)</f>
        <v>-1700.0000000000016</v>
      </c>
      <c r="K26" s="1" t="str">
        <f t="shared" ref="K26:K27" si="1">IF(J26&gt;0,"D",IF(J26&lt;0,"F","-"))</f>
        <v>F</v>
      </c>
    </row>
    <row r="27" spans="9:11" x14ac:dyDescent="0.2">
      <c r="I27" s="1" t="s">
        <v>11</v>
      </c>
      <c r="J27" s="1">
        <f>+J26+J25</f>
        <v>1299.9999999999984</v>
      </c>
      <c r="K27" s="1" t="str">
        <f t="shared" si="1"/>
        <v>D</v>
      </c>
    </row>
    <row r="30" spans="9:11" x14ac:dyDescent="0.2">
      <c r="I30" s="1" t="s">
        <v>34</v>
      </c>
      <c r="J30" s="1">
        <v>16</v>
      </c>
      <c r="K30" s="1" t="s">
        <v>16</v>
      </c>
    </row>
    <row r="31" spans="9:11" x14ac:dyDescent="0.2">
      <c r="I31" s="1" t="s">
        <v>35</v>
      </c>
      <c r="J31" s="1">
        <v>39100</v>
      </c>
    </row>
    <row r="32" spans="9:11" x14ac:dyDescent="0.2">
      <c r="I32" s="1" t="s">
        <v>37</v>
      </c>
      <c r="J32" s="1">
        <f>J31/J3</f>
        <v>18.399999999999999</v>
      </c>
    </row>
    <row r="34" spans="9:11" x14ac:dyDescent="0.2">
      <c r="I34" s="35" t="s">
        <v>28</v>
      </c>
      <c r="J34" s="35"/>
    </row>
    <row r="35" spans="9:11" x14ac:dyDescent="0.2">
      <c r="I35" s="1" t="s">
        <v>36</v>
      </c>
      <c r="J35" s="2">
        <f>J2</f>
        <v>20000</v>
      </c>
    </row>
    <row r="36" spans="9:11" x14ac:dyDescent="0.2">
      <c r="I36" s="1" t="s">
        <v>25</v>
      </c>
      <c r="J36" s="1">
        <f>J9</f>
        <v>0.1</v>
      </c>
    </row>
    <row r="37" spans="9:11" x14ac:dyDescent="0.2">
      <c r="I37" s="1" t="s">
        <v>32</v>
      </c>
      <c r="J37" s="2">
        <f>+J35*J36</f>
        <v>2000</v>
      </c>
    </row>
    <row r="38" spans="9:11" x14ac:dyDescent="0.2">
      <c r="I38" s="1" t="s">
        <v>26</v>
      </c>
      <c r="J38" s="1">
        <f>J30</f>
        <v>16</v>
      </c>
    </row>
    <row r="39" spans="9:11" x14ac:dyDescent="0.2">
      <c r="I39" s="1" t="s">
        <v>38</v>
      </c>
      <c r="J39" s="1">
        <f>+J38*J37</f>
        <v>32000</v>
      </c>
    </row>
    <row r="41" spans="9:11" x14ac:dyDescent="0.2">
      <c r="I41" s="1" t="s">
        <v>12</v>
      </c>
      <c r="J41" s="1">
        <f>J31</f>
        <v>39100</v>
      </c>
    </row>
    <row r="42" spans="9:11" x14ac:dyDescent="0.2">
      <c r="I42" s="1" t="s">
        <v>11</v>
      </c>
      <c r="J42" s="1">
        <f>+J41-J39</f>
        <v>7100</v>
      </c>
      <c r="K42" s="1" t="str">
        <f t="shared" ref="K42" si="2">IF(J42&gt;0,"D",IF(J42&lt;0,"F","-"))</f>
        <v>D</v>
      </c>
    </row>
    <row r="45" spans="9:11" x14ac:dyDescent="0.2">
      <c r="I45" s="35" t="s">
        <v>29</v>
      </c>
      <c r="J45" s="35"/>
    </row>
    <row r="46" spans="9:11" x14ac:dyDescent="0.2">
      <c r="I46" s="1" t="s">
        <v>24</v>
      </c>
      <c r="J46" s="1">
        <f>J30*(J3-J16)</f>
        <v>2000</v>
      </c>
      <c r="K46" s="1" t="str">
        <f>IF(J46&gt;0,"D",IF(J46&lt;0,"F","-"))</f>
        <v>D</v>
      </c>
    </row>
    <row r="47" spans="9:11" x14ac:dyDescent="0.2">
      <c r="I47" s="1" t="s">
        <v>23</v>
      </c>
      <c r="J47" s="1">
        <f>J3*(J32-J30)</f>
        <v>5099.9999999999973</v>
      </c>
      <c r="K47" s="1" t="str">
        <f t="shared" ref="K47:K48" si="3">IF(J47&gt;0,"D",IF(J47&lt;0,"F","-"))</f>
        <v>D</v>
      </c>
    </row>
    <row r="48" spans="9:11" x14ac:dyDescent="0.2">
      <c r="I48" s="1" t="s">
        <v>11</v>
      </c>
      <c r="J48" s="1">
        <f>+J47+J46</f>
        <v>7099.9999999999973</v>
      </c>
      <c r="K48" s="1" t="str">
        <f t="shared" si="3"/>
        <v>D</v>
      </c>
    </row>
  </sheetData>
  <mergeCells count="4">
    <mergeCell ref="I13:J13"/>
    <mergeCell ref="I24:J24"/>
    <mergeCell ref="I34:J34"/>
    <mergeCell ref="I45:J4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4:Q56"/>
  <sheetViews>
    <sheetView showGridLines="0" topLeftCell="A18" zoomScale="145" zoomScaleNormal="145" zoomScalePageLayoutView="145" workbookViewId="0">
      <selection activeCell="G50" sqref="G50"/>
    </sheetView>
  </sheetViews>
  <sheetFormatPr defaultColWidth="10.875" defaultRowHeight="12.75" x14ac:dyDescent="0.2"/>
  <cols>
    <col min="1" max="6" width="10.875" style="1"/>
    <col min="7" max="7" width="22.375" style="1" bestFit="1" customWidth="1"/>
    <col min="8" max="8" width="9.875" style="1" bestFit="1" customWidth="1"/>
    <col min="9" max="9" width="12.5" style="1" bestFit="1" customWidth="1"/>
    <col min="10" max="10" width="14.125" style="1" bestFit="1" customWidth="1"/>
    <col min="11" max="16384" width="10.875" style="1"/>
  </cols>
  <sheetData>
    <row r="4" spans="7:10" x14ac:dyDescent="0.2">
      <c r="H4" s="13" t="s">
        <v>43</v>
      </c>
      <c r="I4" s="13" t="s">
        <v>44</v>
      </c>
      <c r="J4" s="13" t="s">
        <v>6</v>
      </c>
    </row>
    <row r="5" spans="7:10" x14ac:dyDescent="0.2">
      <c r="G5" s="18" t="s">
        <v>3</v>
      </c>
      <c r="H5" s="19">
        <v>8</v>
      </c>
      <c r="I5" s="12">
        <v>0.3</v>
      </c>
      <c r="J5" s="12">
        <f>+I5*H5</f>
        <v>2.4</v>
      </c>
    </row>
    <row r="6" spans="7:10" x14ac:dyDescent="0.2">
      <c r="G6" s="16"/>
      <c r="H6" s="20"/>
      <c r="I6" s="10"/>
      <c r="J6" s="10"/>
    </row>
    <row r="7" spans="7:10" x14ac:dyDescent="0.2">
      <c r="G7" s="4"/>
    </row>
    <row r="8" spans="7:10" x14ac:dyDescent="0.2">
      <c r="G8" s="4"/>
      <c r="H8" s="13" t="s">
        <v>7</v>
      </c>
      <c r="I8" s="13" t="s">
        <v>41</v>
      </c>
      <c r="J8" s="13" t="s">
        <v>10</v>
      </c>
    </row>
    <row r="9" spans="7:10" x14ac:dyDescent="0.2">
      <c r="G9" s="18" t="s">
        <v>1</v>
      </c>
      <c r="H9" s="12">
        <v>0.6</v>
      </c>
      <c r="I9" s="12">
        <v>14</v>
      </c>
      <c r="J9" s="12">
        <f>+I9*H9</f>
        <v>8.4</v>
      </c>
    </row>
    <row r="10" spans="7:10" x14ac:dyDescent="0.2">
      <c r="G10" s="4"/>
    </row>
    <row r="11" spans="7:10" x14ac:dyDescent="0.2">
      <c r="G11" s="4"/>
    </row>
    <row r="12" spans="7:10" x14ac:dyDescent="0.2">
      <c r="G12" s="4" t="s">
        <v>18</v>
      </c>
      <c r="H12" s="22">
        <v>5000</v>
      </c>
      <c r="I12" s="4"/>
    </row>
    <row r="13" spans="7:10" x14ac:dyDescent="0.2">
      <c r="G13" s="4"/>
    </row>
    <row r="14" spans="7:10" x14ac:dyDescent="0.2">
      <c r="G14" s="4"/>
    </row>
    <row r="15" spans="7:10" x14ac:dyDescent="0.2">
      <c r="G15" s="4"/>
      <c r="H15" s="13" t="s">
        <v>43</v>
      </c>
      <c r="I15" s="13" t="s">
        <v>9</v>
      </c>
      <c r="J15" s="13" t="s">
        <v>12</v>
      </c>
    </row>
    <row r="16" spans="7:10" x14ac:dyDescent="0.2">
      <c r="G16" s="4" t="s">
        <v>39</v>
      </c>
      <c r="H16" s="2">
        <v>70000</v>
      </c>
      <c r="I16" s="1">
        <v>0.28000000000000003</v>
      </c>
      <c r="J16" s="1">
        <f>+I16*H16</f>
        <v>19600.000000000004</v>
      </c>
    </row>
    <row r="17" spans="7:17" x14ac:dyDescent="0.2">
      <c r="G17" s="18" t="s">
        <v>42</v>
      </c>
      <c r="H17" s="19">
        <f>+H16-20000</f>
        <v>50000</v>
      </c>
      <c r="I17" s="12">
        <v>0.28000000000000003</v>
      </c>
      <c r="J17" s="12">
        <f>+I17*H17</f>
        <v>14000.000000000002</v>
      </c>
    </row>
    <row r="18" spans="7:17" x14ac:dyDescent="0.2">
      <c r="G18" s="4"/>
    </row>
    <row r="19" spans="7:17" x14ac:dyDescent="0.2">
      <c r="G19" s="4"/>
    </row>
    <row r="20" spans="7:17" x14ac:dyDescent="0.2">
      <c r="G20" s="4"/>
      <c r="H20" s="21" t="s">
        <v>36</v>
      </c>
      <c r="I20" s="21" t="s">
        <v>45</v>
      </c>
      <c r="J20" s="21" t="s">
        <v>46</v>
      </c>
    </row>
    <row r="21" spans="7:17" x14ac:dyDescent="0.2">
      <c r="G21" s="18" t="s">
        <v>1</v>
      </c>
      <c r="H21" s="19">
        <v>3200</v>
      </c>
      <c r="I21" s="12">
        <v>48000</v>
      </c>
      <c r="J21" s="12">
        <f>+I21/H21</f>
        <v>15</v>
      </c>
    </row>
    <row r="24" spans="7:17" x14ac:dyDescent="0.2">
      <c r="G24" s="36" t="s">
        <v>51</v>
      </c>
      <c r="H24" s="38"/>
      <c r="I24" s="37"/>
      <c r="L24" s="39" t="s">
        <v>54</v>
      </c>
      <c r="M24" s="40"/>
      <c r="N24" s="40"/>
      <c r="O24" s="40"/>
      <c r="P24" s="40"/>
      <c r="Q24" s="40"/>
    </row>
    <row r="25" spans="7:17" x14ac:dyDescent="0.2">
      <c r="G25" s="6" t="s">
        <v>48</v>
      </c>
      <c r="H25" s="7"/>
      <c r="I25" s="8"/>
      <c r="L25" s="40"/>
      <c r="M25" s="40"/>
      <c r="N25" s="40"/>
      <c r="O25" s="40"/>
      <c r="P25" s="40"/>
      <c r="Q25" s="40"/>
    </row>
    <row r="26" spans="7:17" x14ac:dyDescent="0.2">
      <c r="G26" s="24" t="s">
        <v>5</v>
      </c>
      <c r="H26" s="29">
        <f>I5</f>
        <v>0.3</v>
      </c>
      <c r="I26" s="11"/>
      <c r="L26" s="40"/>
      <c r="M26" s="40"/>
      <c r="N26" s="40"/>
      <c r="O26" s="40"/>
      <c r="P26" s="40"/>
      <c r="Q26" s="40"/>
    </row>
    <row r="27" spans="7:17" x14ac:dyDescent="0.2">
      <c r="G27" s="9" t="s">
        <v>14</v>
      </c>
      <c r="H27" s="20">
        <f>H17</f>
        <v>50000</v>
      </c>
      <c r="I27" s="11"/>
      <c r="L27" s="40"/>
      <c r="M27" s="40"/>
      <c r="N27" s="40"/>
      <c r="O27" s="40"/>
      <c r="P27" s="40"/>
      <c r="Q27" s="40"/>
    </row>
    <row r="28" spans="7:17" x14ac:dyDescent="0.2">
      <c r="G28" s="9" t="s">
        <v>4</v>
      </c>
      <c r="H28" s="20">
        <f>H5*H12</f>
        <v>40000</v>
      </c>
      <c r="I28" s="27"/>
      <c r="L28" s="40"/>
      <c r="M28" s="40"/>
      <c r="N28" s="40"/>
      <c r="O28" s="40"/>
      <c r="P28" s="40"/>
      <c r="Q28" s="40"/>
    </row>
    <row r="29" spans="7:17" x14ac:dyDescent="0.2">
      <c r="G29" s="9" t="s">
        <v>47</v>
      </c>
      <c r="H29" s="10">
        <f>H26*(H27-H28)</f>
        <v>3000</v>
      </c>
      <c r="I29" s="27" t="str">
        <f>IF(H29&gt;0,"D",IF(H29&lt;0,"F","-"))</f>
        <v>D</v>
      </c>
      <c r="L29" s="40"/>
      <c r="M29" s="40"/>
      <c r="N29" s="40"/>
      <c r="O29" s="40"/>
      <c r="P29" s="40"/>
      <c r="Q29" s="40"/>
    </row>
    <row r="30" spans="7:17" x14ac:dyDescent="0.2">
      <c r="G30" s="9"/>
      <c r="H30" s="10"/>
      <c r="I30" s="27"/>
      <c r="L30" s="40"/>
      <c r="M30" s="40"/>
      <c r="N30" s="40"/>
      <c r="O30" s="40"/>
      <c r="P30" s="40"/>
      <c r="Q30" s="40"/>
    </row>
    <row r="31" spans="7:17" x14ac:dyDescent="0.2">
      <c r="G31" s="9" t="s">
        <v>49</v>
      </c>
      <c r="H31" s="10"/>
      <c r="I31" s="27"/>
      <c r="L31" s="40"/>
      <c r="M31" s="40"/>
      <c r="N31" s="40"/>
      <c r="O31" s="40"/>
      <c r="P31" s="40"/>
      <c r="Q31" s="40"/>
    </row>
    <row r="32" spans="7:17" x14ac:dyDescent="0.2">
      <c r="G32" s="9" t="s">
        <v>14</v>
      </c>
      <c r="H32" s="20">
        <f>+H16</f>
        <v>70000</v>
      </c>
      <c r="I32" s="27"/>
      <c r="L32" s="40"/>
      <c r="M32" s="40"/>
      <c r="N32" s="40"/>
      <c r="O32" s="40"/>
      <c r="P32" s="40"/>
      <c r="Q32" s="40"/>
    </row>
    <row r="33" spans="7:17" x14ac:dyDescent="0.2">
      <c r="G33" s="9" t="s">
        <v>15</v>
      </c>
      <c r="H33" s="10">
        <f>I16</f>
        <v>0.28000000000000003</v>
      </c>
      <c r="I33" s="27"/>
      <c r="L33" s="40"/>
      <c r="M33" s="40"/>
      <c r="N33" s="40"/>
      <c r="O33" s="40"/>
      <c r="P33" s="40"/>
      <c r="Q33" s="40"/>
    </row>
    <row r="34" spans="7:17" x14ac:dyDescent="0.2">
      <c r="G34" s="9" t="s">
        <v>5</v>
      </c>
      <c r="H34" s="10">
        <f>I5</f>
        <v>0.3</v>
      </c>
      <c r="I34" s="27"/>
      <c r="L34" s="40"/>
      <c r="M34" s="40"/>
      <c r="N34" s="40"/>
      <c r="O34" s="40"/>
      <c r="P34" s="40"/>
      <c r="Q34" s="40"/>
    </row>
    <row r="35" spans="7:17" x14ac:dyDescent="0.2">
      <c r="G35" s="9" t="s">
        <v>50</v>
      </c>
      <c r="H35" s="10">
        <f>+H32*(H33-H34)</f>
        <v>-1399.9999999999973</v>
      </c>
      <c r="I35" s="27" t="str">
        <f>IF(H35&gt;0,"D",IF(H35&lt;0,"F","-"))</f>
        <v>F</v>
      </c>
      <c r="L35" s="40"/>
      <c r="M35" s="40"/>
      <c r="N35" s="40"/>
      <c r="O35" s="40"/>
      <c r="P35" s="40"/>
      <c r="Q35" s="40"/>
    </row>
    <row r="36" spans="7:17" x14ac:dyDescent="0.2">
      <c r="G36" s="9"/>
      <c r="H36" s="10"/>
      <c r="I36" s="27"/>
      <c r="L36" s="40"/>
      <c r="M36" s="40"/>
      <c r="N36" s="40"/>
      <c r="O36" s="40"/>
      <c r="P36" s="40"/>
      <c r="Q36" s="40"/>
    </row>
    <row r="37" spans="7:17" x14ac:dyDescent="0.2">
      <c r="G37" s="9"/>
      <c r="H37" s="10"/>
      <c r="I37" s="27"/>
      <c r="L37" s="40"/>
      <c r="M37" s="40"/>
      <c r="N37" s="40"/>
      <c r="O37" s="40"/>
      <c r="P37" s="40"/>
      <c r="Q37" s="40"/>
    </row>
    <row r="38" spans="7:17" x14ac:dyDescent="0.2">
      <c r="G38" s="25" t="s">
        <v>11</v>
      </c>
      <c r="H38" s="26">
        <f>+H29+H35</f>
        <v>1600.0000000000027</v>
      </c>
      <c r="I38" s="28" t="str">
        <f>IF(H38&gt;0,"D",IF(H38&lt;0,"F","-"))</f>
        <v>D</v>
      </c>
      <c r="L38" s="40"/>
      <c r="M38" s="40"/>
      <c r="N38" s="40"/>
      <c r="O38" s="40"/>
      <c r="P38" s="40"/>
      <c r="Q38" s="40"/>
    </row>
    <row r="39" spans="7:17" x14ac:dyDescent="0.2">
      <c r="G39" s="23"/>
      <c r="H39" s="23"/>
      <c r="L39" s="40"/>
      <c r="M39" s="40"/>
      <c r="N39" s="40"/>
      <c r="O39" s="40"/>
      <c r="P39" s="40"/>
      <c r="Q39" s="40"/>
    </row>
    <row r="40" spans="7:17" x14ac:dyDescent="0.2">
      <c r="L40" s="40"/>
      <c r="M40" s="40"/>
      <c r="N40" s="40"/>
      <c r="O40" s="40"/>
      <c r="P40" s="40"/>
      <c r="Q40" s="40"/>
    </row>
    <row r="41" spans="7:17" x14ac:dyDescent="0.2">
      <c r="L41" s="40"/>
      <c r="M41" s="40"/>
      <c r="N41" s="40"/>
      <c r="O41" s="40"/>
      <c r="P41" s="40"/>
      <c r="Q41" s="40"/>
    </row>
    <row r="42" spans="7:17" x14ac:dyDescent="0.2">
      <c r="G42" s="36" t="s">
        <v>52</v>
      </c>
      <c r="H42" s="38"/>
      <c r="I42" s="37"/>
      <c r="L42" s="40"/>
      <c r="M42" s="40"/>
      <c r="N42" s="40"/>
      <c r="O42" s="40"/>
      <c r="P42" s="40"/>
      <c r="Q42" s="40"/>
    </row>
    <row r="43" spans="7:17" x14ac:dyDescent="0.2">
      <c r="G43" s="6" t="s">
        <v>53</v>
      </c>
      <c r="H43" s="7"/>
      <c r="I43" s="8"/>
      <c r="L43" s="40"/>
      <c r="M43" s="40"/>
      <c r="N43" s="40"/>
      <c r="O43" s="40"/>
      <c r="P43" s="40"/>
      <c r="Q43" s="40"/>
    </row>
    <row r="44" spans="7:17" x14ac:dyDescent="0.2">
      <c r="G44" s="24" t="s">
        <v>5</v>
      </c>
      <c r="H44" s="29">
        <f>I9</f>
        <v>14</v>
      </c>
      <c r="I44" s="11"/>
      <c r="L44" s="40"/>
      <c r="M44" s="40"/>
      <c r="N44" s="40"/>
      <c r="O44" s="40"/>
      <c r="P44" s="40"/>
      <c r="Q44" s="40"/>
    </row>
    <row r="45" spans="7:17" x14ac:dyDescent="0.2">
      <c r="G45" s="9" t="s">
        <v>14</v>
      </c>
      <c r="H45" s="20">
        <f>H21</f>
        <v>3200</v>
      </c>
      <c r="I45" s="11"/>
      <c r="L45" s="40"/>
      <c r="M45" s="40"/>
      <c r="N45" s="40"/>
      <c r="O45" s="40"/>
      <c r="P45" s="40"/>
      <c r="Q45" s="40"/>
    </row>
    <row r="46" spans="7:17" x14ac:dyDescent="0.2">
      <c r="G46" s="9" t="s">
        <v>4</v>
      </c>
      <c r="H46" s="20">
        <f>H9*H12</f>
        <v>3000</v>
      </c>
      <c r="I46" s="27"/>
      <c r="L46" s="40"/>
      <c r="M46" s="40"/>
      <c r="N46" s="40"/>
      <c r="O46" s="40"/>
      <c r="P46" s="40"/>
      <c r="Q46" s="40"/>
    </row>
    <row r="47" spans="7:17" x14ac:dyDescent="0.2">
      <c r="G47" s="9" t="s">
        <v>47</v>
      </c>
      <c r="H47" s="10">
        <f>H44*(H45-H46)</f>
        <v>2800</v>
      </c>
      <c r="I47" s="27" t="str">
        <f>IF(H47&gt;0,"D",IF(H47&lt;0,"F","-"))</f>
        <v>D</v>
      </c>
      <c r="L47" s="40"/>
      <c r="M47" s="40"/>
      <c r="N47" s="40"/>
      <c r="O47" s="40"/>
      <c r="P47" s="40"/>
      <c r="Q47" s="40"/>
    </row>
    <row r="48" spans="7:17" x14ac:dyDescent="0.2">
      <c r="G48" s="9"/>
      <c r="H48" s="10"/>
      <c r="I48" s="27"/>
      <c r="L48" s="40"/>
      <c r="M48" s="40"/>
      <c r="N48" s="40"/>
      <c r="O48" s="40"/>
      <c r="P48" s="40"/>
      <c r="Q48" s="40"/>
    </row>
    <row r="49" spans="7:17" x14ac:dyDescent="0.2">
      <c r="G49" s="9" t="s">
        <v>55</v>
      </c>
      <c r="H49" s="10"/>
      <c r="I49" s="27"/>
      <c r="L49" s="40"/>
      <c r="M49" s="40"/>
      <c r="N49" s="40"/>
      <c r="O49" s="40"/>
      <c r="P49" s="40"/>
      <c r="Q49" s="40"/>
    </row>
    <row r="50" spans="7:17" x14ac:dyDescent="0.2">
      <c r="G50" s="9" t="s">
        <v>14</v>
      </c>
      <c r="H50" s="20">
        <f>H21</f>
        <v>3200</v>
      </c>
      <c r="I50" s="27"/>
      <c r="L50" s="40"/>
      <c r="M50" s="40"/>
      <c r="N50" s="40"/>
      <c r="O50" s="40"/>
      <c r="P50" s="40"/>
      <c r="Q50" s="40"/>
    </row>
    <row r="51" spans="7:17" x14ac:dyDescent="0.2">
      <c r="G51" s="9" t="s">
        <v>15</v>
      </c>
      <c r="H51" s="10">
        <f>J21</f>
        <v>15</v>
      </c>
      <c r="I51" s="27"/>
      <c r="L51" s="40"/>
      <c r="M51" s="40"/>
      <c r="N51" s="40"/>
      <c r="O51" s="40"/>
      <c r="P51" s="40"/>
      <c r="Q51" s="40"/>
    </row>
    <row r="52" spans="7:17" x14ac:dyDescent="0.2">
      <c r="G52" s="9" t="s">
        <v>5</v>
      </c>
      <c r="H52" s="10">
        <f>I9</f>
        <v>14</v>
      </c>
      <c r="I52" s="27"/>
      <c r="L52" s="40"/>
      <c r="M52" s="40"/>
      <c r="N52" s="40"/>
      <c r="O52" s="40"/>
      <c r="P52" s="40"/>
      <c r="Q52" s="40"/>
    </row>
    <row r="53" spans="7:17" x14ac:dyDescent="0.2">
      <c r="G53" s="9" t="s">
        <v>17</v>
      </c>
      <c r="H53" s="10">
        <f>+H50*(H51-H52)</f>
        <v>3200</v>
      </c>
      <c r="I53" s="27" t="str">
        <f>IF(H53&gt;0,"D",IF(H53&lt;0,"F","-"))</f>
        <v>D</v>
      </c>
      <c r="L53" s="40"/>
      <c r="M53" s="40"/>
      <c r="N53" s="40"/>
      <c r="O53" s="40"/>
      <c r="P53" s="40"/>
      <c r="Q53" s="40"/>
    </row>
    <row r="54" spans="7:17" x14ac:dyDescent="0.2">
      <c r="G54" s="9"/>
      <c r="H54" s="10"/>
      <c r="I54" s="27"/>
      <c r="L54" s="40"/>
      <c r="M54" s="40"/>
      <c r="N54" s="40"/>
      <c r="O54" s="40"/>
      <c r="P54" s="40"/>
      <c r="Q54" s="40"/>
    </row>
    <row r="55" spans="7:17" x14ac:dyDescent="0.2">
      <c r="G55" s="9"/>
      <c r="H55" s="10"/>
      <c r="I55" s="27"/>
      <c r="L55" s="40"/>
      <c r="M55" s="40"/>
      <c r="N55" s="40"/>
      <c r="O55" s="40"/>
      <c r="P55" s="40"/>
      <c r="Q55" s="40"/>
    </row>
    <row r="56" spans="7:17" x14ac:dyDescent="0.2">
      <c r="G56" s="25" t="s">
        <v>11</v>
      </c>
      <c r="H56" s="26">
        <f>+H47+H53</f>
        <v>6000</v>
      </c>
      <c r="I56" s="28" t="str">
        <f>IF(H56&gt;0,"D",IF(H56&lt;0,"F","-"))</f>
        <v>D</v>
      </c>
      <c r="L56" s="40"/>
      <c r="M56" s="40"/>
      <c r="N56" s="40"/>
      <c r="O56" s="40"/>
      <c r="P56" s="40"/>
      <c r="Q56" s="40"/>
    </row>
  </sheetData>
  <mergeCells count="3">
    <mergeCell ref="G24:I24"/>
    <mergeCell ref="G42:I42"/>
    <mergeCell ref="L24:Q5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5:S76"/>
  <sheetViews>
    <sheetView showGridLines="0" zoomScale="130" zoomScaleNormal="130" zoomScalePageLayoutView="130" workbookViewId="0">
      <selection activeCell="J1" sqref="J1"/>
    </sheetView>
  </sheetViews>
  <sheetFormatPr defaultColWidth="10.875" defaultRowHeight="12.75" x14ac:dyDescent="0.2"/>
  <cols>
    <col min="1" max="9" width="10.875" style="1"/>
    <col min="10" max="10" width="22.875" style="1" bestFit="1" customWidth="1"/>
    <col min="11" max="16384" width="10.875" style="1"/>
  </cols>
  <sheetData>
    <row r="5" spans="10:13" x14ac:dyDescent="0.2">
      <c r="K5" s="4" t="s">
        <v>18</v>
      </c>
    </row>
    <row r="6" spans="10:13" x14ac:dyDescent="0.2">
      <c r="J6" s="1" t="s">
        <v>60</v>
      </c>
      <c r="K6" s="2">
        <v>2700</v>
      </c>
    </row>
    <row r="7" spans="10:13" x14ac:dyDescent="0.2">
      <c r="J7" s="1" t="s">
        <v>61</v>
      </c>
      <c r="K7" s="2">
        <v>900</v>
      </c>
    </row>
    <row r="9" spans="10:13" x14ac:dyDescent="0.2">
      <c r="J9" s="13" t="s">
        <v>62</v>
      </c>
      <c r="K9" s="13" t="s">
        <v>8</v>
      </c>
      <c r="L9" s="13" t="s">
        <v>67</v>
      </c>
      <c r="M9" s="13" t="s">
        <v>68</v>
      </c>
    </row>
    <row r="10" spans="10:13" x14ac:dyDescent="0.2">
      <c r="J10" s="1" t="s">
        <v>66</v>
      </c>
      <c r="K10" s="2">
        <v>16000</v>
      </c>
      <c r="L10" s="1">
        <v>38400</v>
      </c>
      <c r="M10" s="1">
        <f>+L10/K10</f>
        <v>2.4</v>
      </c>
    </row>
    <row r="11" spans="10:13" x14ac:dyDescent="0.2">
      <c r="J11" s="12" t="s">
        <v>42</v>
      </c>
      <c r="K11" s="19">
        <v>14000</v>
      </c>
      <c r="L11" s="12"/>
      <c r="M11" s="12"/>
    </row>
    <row r="13" spans="10:13" x14ac:dyDescent="0.2">
      <c r="K13" s="13" t="s">
        <v>7</v>
      </c>
      <c r="L13" s="13" t="s">
        <v>67</v>
      </c>
      <c r="M13" s="13" t="s">
        <v>10</v>
      </c>
    </row>
    <row r="14" spans="10:13" x14ac:dyDescent="0.2">
      <c r="J14" s="12" t="s">
        <v>1</v>
      </c>
      <c r="K14" s="19">
        <v>1800</v>
      </c>
      <c r="L14" s="12">
        <v>18450</v>
      </c>
      <c r="M14" s="12">
        <f>+L14/K14</f>
        <v>10.25</v>
      </c>
    </row>
    <row r="16" spans="10:13" x14ac:dyDescent="0.2">
      <c r="K16" s="13" t="s">
        <v>67</v>
      </c>
      <c r="L16" s="13" t="s">
        <v>10</v>
      </c>
    </row>
    <row r="17" spans="10:13" x14ac:dyDescent="0.2">
      <c r="J17" s="12" t="s">
        <v>2</v>
      </c>
      <c r="K17" s="12">
        <v>11700</v>
      </c>
      <c r="L17" s="12">
        <f>+K17/K14</f>
        <v>6.5</v>
      </c>
    </row>
    <row r="19" spans="10:13" x14ac:dyDescent="0.2">
      <c r="J19" s="13" t="s">
        <v>69</v>
      </c>
      <c r="K19" s="13" t="s">
        <v>8</v>
      </c>
      <c r="L19" s="13" t="s">
        <v>67</v>
      </c>
      <c r="M19" s="13" t="s">
        <v>10</v>
      </c>
    </row>
    <row r="20" spans="10:13" x14ac:dyDescent="0.2">
      <c r="J20" s="30" t="s">
        <v>62</v>
      </c>
      <c r="K20" s="33">
        <v>3</v>
      </c>
      <c r="L20" s="17">
        <v>2.5</v>
      </c>
      <c r="M20" s="17">
        <f>+L20*K20</f>
        <v>7.5</v>
      </c>
    </row>
    <row r="21" spans="10:13" x14ac:dyDescent="0.2">
      <c r="J21" s="1" t="s">
        <v>63</v>
      </c>
      <c r="K21" s="3">
        <v>0.3</v>
      </c>
      <c r="L21" s="41">
        <v>12</v>
      </c>
      <c r="M21" s="3">
        <f>+K21*L21</f>
        <v>3.5999999999999996</v>
      </c>
    </row>
    <row r="22" spans="10:13" x14ac:dyDescent="0.2">
      <c r="J22" s="1" t="s">
        <v>64</v>
      </c>
      <c r="K22" s="3">
        <v>0.6</v>
      </c>
      <c r="L22" s="41"/>
      <c r="M22" s="3">
        <f>+K22*L21</f>
        <v>7.1999999999999993</v>
      </c>
    </row>
    <row r="23" spans="10:13" x14ac:dyDescent="0.2">
      <c r="J23" s="30" t="s">
        <v>65</v>
      </c>
      <c r="K23" s="17"/>
      <c r="L23" s="17"/>
      <c r="M23" s="17">
        <v>6</v>
      </c>
    </row>
    <row r="28" spans="10:13" x14ac:dyDescent="0.2">
      <c r="J28" s="36" t="s">
        <v>70</v>
      </c>
      <c r="K28" s="38"/>
      <c r="L28" s="37"/>
    </row>
    <row r="29" spans="10:13" x14ac:dyDescent="0.2">
      <c r="J29" s="6" t="s">
        <v>48</v>
      </c>
      <c r="K29" s="7"/>
      <c r="L29" s="8"/>
    </row>
    <row r="30" spans="10:13" x14ac:dyDescent="0.2">
      <c r="J30" s="24" t="s">
        <v>5</v>
      </c>
      <c r="K30" s="29">
        <f>L20</f>
        <v>2.5</v>
      </c>
      <c r="L30" s="11"/>
    </row>
    <row r="31" spans="10:13" x14ac:dyDescent="0.2">
      <c r="J31" s="9" t="s">
        <v>14</v>
      </c>
      <c r="K31" s="20">
        <f>K11</f>
        <v>14000</v>
      </c>
      <c r="L31" s="11"/>
    </row>
    <row r="32" spans="10:13" x14ac:dyDescent="0.2">
      <c r="J32" s="9" t="s">
        <v>4</v>
      </c>
      <c r="K32" s="20">
        <f>K20*K6+K20*K7</f>
        <v>10800</v>
      </c>
      <c r="L32" s="27"/>
    </row>
    <row r="33" spans="10:12" x14ac:dyDescent="0.2">
      <c r="J33" s="9" t="s">
        <v>47</v>
      </c>
      <c r="K33" s="10">
        <f>K30*(K31-K32)</f>
        <v>8000</v>
      </c>
      <c r="L33" s="27" t="str">
        <f>IF(K33&gt;0,"D",IF(K33&lt;0,"F","-"))</f>
        <v>D</v>
      </c>
    </row>
    <row r="34" spans="10:12" x14ac:dyDescent="0.2">
      <c r="J34" s="9"/>
      <c r="K34" s="10"/>
      <c r="L34" s="27"/>
    </row>
    <row r="35" spans="10:12" x14ac:dyDescent="0.2">
      <c r="J35" s="9" t="s">
        <v>49</v>
      </c>
      <c r="K35" s="10"/>
      <c r="L35" s="27"/>
    </row>
    <row r="36" spans="10:12" x14ac:dyDescent="0.2">
      <c r="J36" s="9" t="s">
        <v>14</v>
      </c>
      <c r="K36" s="20">
        <f>K10</f>
        <v>16000</v>
      </c>
      <c r="L36" s="27"/>
    </row>
    <row r="37" spans="10:12" x14ac:dyDescent="0.2">
      <c r="J37" s="9" t="s">
        <v>15</v>
      </c>
      <c r="K37" s="10">
        <f>M10</f>
        <v>2.4</v>
      </c>
      <c r="L37" s="27"/>
    </row>
    <row r="38" spans="10:12" x14ac:dyDescent="0.2">
      <c r="J38" s="9" t="s">
        <v>5</v>
      </c>
      <c r="K38" s="10">
        <f>L20</f>
        <v>2.5</v>
      </c>
      <c r="L38" s="27"/>
    </row>
    <row r="39" spans="10:12" x14ac:dyDescent="0.2">
      <c r="J39" s="9" t="s">
        <v>50</v>
      </c>
      <c r="K39" s="10">
        <f>+K36*(K37-K38)</f>
        <v>-1600.0000000000014</v>
      </c>
      <c r="L39" s="27" t="str">
        <f>IF(K39&gt;0,"D",IF(K39&lt;0,"F","-"))</f>
        <v>F</v>
      </c>
    </row>
    <row r="40" spans="10:12" x14ac:dyDescent="0.2">
      <c r="J40" s="9"/>
      <c r="K40" s="10"/>
      <c r="L40" s="27"/>
    </row>
    <row r="41" spans="10:12" x14ac:dyDescent="0.2">
      <c r="J41" s="9"/>
      <c r="K41" s="10"/>
      <c r="L41" s="27"/>
    </row>
    <row r="42" spans="10:12" x14ac:dyDescent="0.2">
      <c r="J42" s="25" t="s">
        <v>56</v>
      </c>
      <c r="K42" s="26">
        <f>+K33+K39</f>
        <v>6399.9999999999982</v>
      </c>
      <c r="L42" s="28" t="str">
        <f>IF(K42&gt;0,"D",IF(K42&lt;0,"F","-"))</f>
        <v>D</v>
      </c>
    </row>
    <row r="44" spans="10:12" x14ac:dyDescent="0.2">
      <c r="J44" s="36" t="s">
        <v>52</v>
      </c>
      <c r="K44" s="38"/>
      <c r="L44" s="37"/>
    </row>
    <row r="45" spans="10:12" x14ac:dyDescent="0.2">
      <c r="J45" s="6" t="s">
        <v>53</v>
      </c>
      <c r="K45" s="7"/>
      <c r="L45" s="8"/>
    </row>
    <row r="46" spans="10:12" x14ac:dyDescent="0.2">
      <c r="J46" s="24" t="s">
        <v>5</v>
      </c>
      <c r="K46" s="29">
        <f>L21</f>
        <v>12</v>
      </c>
      <c r="L46" s="11"/>
    </row>
    <row r="47" spans="10:12" x14ac:dyDescent="0.2">
      <c r="J47" s="9" t="s">
        <v>14</v>
      </c>
      <c r="K47" s="20">
        <f>K14</f>
        <v>1800</v>
      </c>
      <c r="L47" s="11"/>
    </row>
    <row r="48" spans="10:12" x14ac:dyDescent="0.2">
      <c r="J48" s="9" t="s">
        <v>4</v>
      </c>
      <c r="K48" s="20">
        <f>K21*K6+K22*K7</f>
        <v>1350</v>
      </c>
      <c r="L48" s="27"/>
    </row>
    <row r="49" spans="10:19" x14ac:dyDescent="0.2">
      <c r="J49" s="9" t="s">
        <v>47</v>
      </c>
      <c r="K49" s="10">
        <f>K46*(K47-K48)</f>
        <v>5400</v>
      </c>
      <c r="L49" s="27" t="str">
        <f>IF(K49&gt;0,"D",IF(K49&lt;0,"F","-"))</f>
        <v>D</v>
      </c>
    </row>
    <row r="50" spans="10:19" x14ac:dyDescent="0.2">
      <c r="J50" s="9"/>
      <c r="K50" s="10"/>
      <c r="L50" s="27"/>
    </row>
    <row r="51" spans="10:19" x14ac:dyDescent="0.2">
      <c r="J51" s="9" t="s">
        <v>55</v>
      </c>
      <c r="K51" s="10"/>
      <c r="L51" s="27"/>
    </row>
    <row r="52" spans="10:19" x14ac:dyDescent="0.2">
      <c r="J52" s="9" t="s">
        <v>14</v>
      </c>
      <c r="K52" s="20">
        <f>K14</f>
        <v>1800</v>
      </c>
      <c r="L52" s="27"/>
    </row>
    <row r="53" spans="10:19" x14ac:dyDescent="0.2">
      <c r="J53" s="9" t="s">
        <v>15</v>
      </c>
      <c r="K53" s="10">
        <f>M14</f>
        <v>10.25</v>
      </c>
      <c r="L53" s="27"/>
    </row>
    <row r="54" spans="10:19" x14ac:dyDescent="0.2">
      <c r="J54" s="9" t="s">
        <v>5</v>
      </c>
      <c r="K54" s="10">
        <f>L21</f>
        <v>12</v>
      </c>
      <c r="L54" s="27"/>
    </row>
    <row r="55" spans="10:19" x14ac:dyDescent="0.2">
      <c r="J55" s="9" t="s">
        <v>17</v>
      </c>
      <c r="K55" s="10">
        <f>+K52*(K53-K54)</f>
        <v>-3150</v>
      </c>
      <c r="L55" s="27" t="str">
        <f>IF(K55&gt;0,"D",IF(K55&lt;0,"F","-"))</f>
        <v>F</v>
      </c>
    </row>
    <row r="56" spans="10:19" x14ac:dyDescent="0.2">
      <c r="J56" s="9"/>
      <c r="K56" s="10"/>
      <c r="L56" s="27"/>
    </row>
    <row r="57" spans="10:19" x14ac:dyDescent="0.2">
      <c r="J57" s="9"/>
      <c r="K57" s="10"/>
      <c r="L57" s="27"/>
    </row>
    <row r="58" spans="10:19" x14ac:dyDescent="0.2">
      <c r="J58" s="25" t="s">
        <v>57</v>
      </c>
      <c r="K58" s="26">
        <f>+K49+K55</f>
        <v>2250</v>
      </c>
      <c r="L58" s="28" t="str">
        <f>IF(K58&gt;0,"D",IF(K58&lt;0,"F","-"))</f>
        <v>D</v>
      </c>
    </row>
    <row r="59" spans="10:19" x14ac:dyDescent="0.2">
      <c r="N59" s="39" t="s">
        <v>71</v>
      </c>
      <c r="O59" s="39"/>
      <c r="P59" s="39"/>
      <c r="Q59" s="39"/>
      <c r="R59" s="39"/>
      <c r="S59" s="39"/>
    </row>
    <row r="60" spans="10:19" x14ac:dyDescent="0.2">
      <c r="J60" s="36" t="s">
        <v>52</v>
      </c>
      <c r="K60" s="38"/>
      <c r="L60" s="37"/>
      <c r="N60" s="39"/>
      <c r="O60" s="39"/>
      <c r="P60" s="39"/>
      <c r="Q60" s="39"/>
      <c r="R60" s="39"/>
      <c r="S60" s="39"/>
    </row>
    <row r="61" spans="10:19" x14ac:dyDescent="0.2">
      <c r="J61" s="6" t="s">
        <v>53</v>
      </c>
      <c r="K61" s="7"/>
      <c r="L61" s="8"/>
      <c r="N61" s="39"/>
      <c r="O61" s="39"/>
      <c r="P61" s="39"/>
      <c r="Q61" s="39"/>
      <c r="R61" s="39"/>
      <c r="S61" s="39"/>
    </row>
    <row r="62" spans="10:19" x14ac:dyDescent="0.2">
      <c r="J62" s="24" t="s">
        <v>5</v>
      </c>
      <c r="K62" s="29">
        <f>M23</f>
        <v>6</v>
      </c>
      <c r="L62" s="11"/>
      <c r="N62" s="39"/>
      <c r="O62" s="39"/>
      <c r="P62" s="39"/>
      <c r="Q62" s="39"/>
      <c r="R62" s="39"/>
      <c r="S62" s="39"/>
    </row>
    <row r="63" spans="10:19" x14ac:dyDescent="0.2">
      <c r="J63" s="9" t="s">
        <v>14</v>
      </c>
      <c r="K63" s="20">
        <f>K14</f>
        <v>1800</v>
      </c>
      <c r="L63" s="11"/>
      <c r="N63" s="39"/>
      <c r="O63" s="39"/>
      <c r="P63" s="39"/>
      <c r="Q63" s="39"/>
      <c r="R63" s="39"/>
      <c r="S63" s="39"/>
    </row>
    <row r="64" spans="10:19" x14ac:dyDescent="0.2">
      <c r="J64" s="9" t="s">
        <v>4</v>
      </c>
      <c r="K64" s="20">
        <f>K21*K6+K22*K7</f>
        <v>1350</v>
      </c>
      <c r="L64" s="27"/>
      <c r="N64" s="39"/>
      <c r="O64" s="39"/>
      <c r="P64" s="39"/>
      <c r="Q64" s="39"/>
      <c r="R64" s="39"/>
      <c r="S64" s="39"/>
    </row>
    <row r="65" spans="10:19" x14ac:dyDescent="0.2">
      <c r="J65" s="9" t="s">
        <v>47</v>
      </c>
      <c r="K65" s="10">
        <f>K62*(K63-K64)</f>
        <v>2700</v>
      </c>
      <c r="L65" s="27" t="str">
        <f>IF(K65&gt;0,"D",IF(K65&lt;0,"F","-"))</f>
        <v>D</v>
      </c>
      <c r="N65" s="39"/>
      <c r="O65" s="39"/>
      <c r="P65" s="39"/>
      <c r="Q65" s="39"/>
      <c r="R65" s="39"/>
      <c r="S65" s="39"/>
    </row>
    <row r="66" spans="10:19" x14ac:dyDescent="0.2">
      <c r="J66" s="9"/>
      <c r="K66" s="10"/>
      <c r="L66" s="27"/>
      <c r="N66" s="39"/>
      <c r="O66" s="39"/>
      <c r="P66" s="39"/>
      <c r="Q66" s="39"/>
      <c r="R66" s="39"/>
      <c r="S66" s="39"/>
    </row>
    <row r="67" spans="10:19" x14ac:dyDescent="0.2">
      <c r="J67" s="9" t="s">
        <v>49</v>
      </c>
      <c r="K67" s="10"/>
      <c r="L67" s="27"/>
      <c r="N67" s="39"/>
      <c r="O67" s="39"/>
      <c r="P67" s="39"/>
      <c r="Q67" s="39"/>
      <c r="R67" s="39"/>
      <c r="S67" s="39"/>
    </row>
    <row r="68" spans="10:19" x14ac:dyDescent="0.2">
      <c r="J68" s="9" t="s">
        <v>14</v>
      </c>
      <c r="K68" s="20">
        <f>K14</f>
        <v>1800</v>
      </c>
      <c r="L68" s="27"/>
      <c r="N68" s="39"/>
      <c r="O68" s="39"/>
      <c r="P68" s="39"/>
      <c r="Q68" s="39"/>
      <c r="R68" s="39"/>
      <c r="S68" s="39"/>
    </row>
    <row r="69" spans="10:19" x14ac:dyDescent="0.2">
      <c r="J69" s="9" t="s">
        <v>15</v>
      </c>
      <c r="K69" s="10">
        <f>L17</f>
        <v>6.5</v>
      </c>
      <c r="L69" s="27"/>
      <c r="N69" s="39"/>
      <c r="O69" s="39"/>
      <c r="P69" s="39"/>
      <c r="Q69" s="39"/>
      <c r="R69" s="39"/>
      <c r="S69" s="39"/>
    </row>
    <row r="70" spans="10:19" x14ac:dyDescent="0.2">
      <c r="J70" s="9" t="s">
        <v>5</v>
      </c>
      <c r="K70" s="10">
        <f>M23</f>
        <v>6</v>
      </c>
      <c r="L70" s="27"/>
      <c r="N70" s="39"/>
      <c r="O70" s="39"/>
      <c r="P70" s="39"/>
      <c r="Q70" s="39"/>
      <c r="R70" s="39"/>
      <c r="S70" s="39"/>
    </row>
    <row r="71" spans="10:19" x14ac:dyDescent="0.2">
      <c r="J71" s="9" t="s">
        <v>50</v>
      </c>
      <c r="K71" s="10">
        <f>+K68*(K69-K70)</f>
        <v>900</v>
      </c>
      <c r="L71" s="27" t="str">
        <f>IF(K71&gt;0,"D",IF(K71&lt;0,"F","-"))</f>
        <v>D</v>
      </c>
    </row>
    <row r="72" spans="10:19" x14ac:dyDescent="0.2">
      <c r="J72" s="9"/>
      <c r="K72" s="10"/>
      <c r="L72" s="27"/>
    </row>
    <row r="73" spans="10:19" x14ac:dyDescent="0.2">
      <c r="J73" s="9"/>
      <c r="K73" s="10"/>
      <c r="L73" s="27"/>
    </row>
    <row r="74" spans="10:19" x14ac:dyDescent="0.2">
      <c r="J74" s="25" t="s">
        <v>58</v>
      </c>
      <c r="K74" s="26">
        <f>+K65+K71</f>
        <v>3600</v>
      </c>
      <c r="L74" s="28" t="str">
        <f>IF(K74&gt;0,"D",IF(K74&lt;0,"F","-"))</f>
        <v>D</v>
      </c>
    </row>
    <row r="76" spans="10:19" x14ac:dyDescent="0.2">
      <c r="J76" s="31" t="s">
        <v>59</v>
      </c>
      <c r="K76" s="30">
        <f>+K42+K58+K74</f>
        <v>12249.999999999998</v>
      </c>
      <c r="L76" s="32" t="str">
        <f>IF(K76&gt;0,"D",IF(K76&lt;0,"F","-"))</f>
        <v>D</v>
      </c>
    </row>
  </sheetData>
  <mergeCells count="5">
    <mergeCell ref="L21:L22"/>
    <mergeCell ref="J28:L28"/>
    <mergeCell ref="J44:L44"/>
    <mergeCell ref="J60:L60"/>
    <mergeCell ref="N59:S7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R133"/>
  <sheetViews>
    <sheetView showGridLines="0" zoomScale="145" zoomScaleNormal="145" zoomScalePageLayoutView="145" workbookViewId="0">
      <selection activeCell="Q35" sqref="Q35"/>
    </sheetView>
  </sheetViews>
  <sheetFormatPr defaultColWidth="10.875" defaultRowHeight="12.75" x14ac:dyDescent="0.2"/>
  <cols>
    <col min="1" max="9" width="10.875" style="1"/>
    <col min="10" max="10" width="19.5" style="1" bestFit="1" customWidth="1"/>
    <col min="11" max="11" width="10.875" style="1"/>
    <col min="12" max="12" width="5" style="1" bestFit="1" customWidth="1"/>
    <col min="13" max="13" width="10.875" style="1"/>
    <col min="14" max="14" width="2.125" style="1" bestFit="1" customWidth="1"/>
    <col min="15" max="15" width="10.875" style="1"/>
    <col min="16" max="16" width="3.875" style="1" bestFit="1" customWidth="1"/>
    <col min="17" max="17" width="10.875" style="1"/>
    <col min="18" max="18" width="2.125" style="1" bestFit="1" customWidth="1"/>
    <col min="19" max="16384" width="10.875" style="1"/>
  </cols>
  <sheetData>
    <row r="2" spans="10:18" x14ac:dyDescent="0.2">
      <c r="J2" s="4" t="s">
        <v>95</v>
      </c>
      <c r="K2" s="38" t="s">
        <v>0</v>
      </c>
      <c r="L2" s="38"/>
      <c r="M2" s="38"/>
      <c r="N2" s="38"/>
      <c r="O2" s="38" t="s">
        <v>1</v>
      </c>
      <c r="P2" s="38"/>
      <c r="Q2" s="38"/>
      <c r="R2" s="38"/>
    </row>
    <row r="3" spans="10:18" x14ac:dyDescent="0.2">
      <c r="J3" s="14" t="s">
        <v>83</v>
      </c>
      <c r="K3" s="38" t="s">
        <v>79</v>
      </c>
      <c r="L3" s="38"/>
      <c r="M3" s="38" t="s">
        <v>80</v>
      </c>
      <c r="N3" s="38"/>
      <c r="O3" s="38" t="s">
        <v>81</v>
      </c>
      <c r="P3" s="38"/>
      <c r="Q3" s="38" t="s">
        <v>82</v>
      </c>
      <c r="R3" s="38"/>
    </row>
    <row r="4" spans="10:18" x14ac:dyDescent="0.2">
      <c r="J4" s="1" t="s">
        <v>77</v>
      </c>
      <c r="K4" s="3">
        <v>1.8</v>
      </c>
      <c r="L4" s="3" t="s">
        <v>40</v>
      </c>
      <c r="M4" s="3">
        <v>2</v>
      </c>
      <c r="N4" s="3" t="s">
        <v>85</v>
      </c>
      <c r="O4" s="1">
        <v>0.2</v>
      </c>
      <c r="P4" s="1" t="s">
        <v>13</v>
      </c>
      <c r="Q4" s="1">
        <v>0.8</v>
      </c>
      <c r="R4" s="1" t="s">
        <v>13</v>
      </c>
    </row>
    <row r="5" spans="10:18" x14ac:dyDescent="0.2">
      <c r="J5" s="1" t="s">
        <v>78</v>
      </c>
      <c r="K5" s="3">
        <v>3</v>
      </c>
      <c r="L5" s="3" t="s">
        <v>40</v>
      </c>
      <c r="M5" s="3">
        <v>4.5</v>
      </c>
      <c r="N5" s="3" t="s">
        <v>85</v>
      </c>
      <c r="O5" s="1">
        <v>0.35</v>
      </c>
      <c r="P5" s="1" t="s">
        <v>13</v>
      </c>
      <c r="Q5" s="1">
        <v>0.9</v>
      </c>
      <c r="R5" s="1" t="s">
        <v>13</v>
      </c>
    </row>
    <row r="10" spans="10:18" x14ac:dyDescent="0.2">
      <c r="J10" s="14" t="s">
        <v>84</v>
      </c>
      <c r="K10" s="38" t="s">
        <v>39</v>
      </c>
      <c r="L10" s="38"/>
      <c r="M10" s="38" t="s">
        <v>10</v>
      </c>
      <c r="N10" s="38"/>
      <c r="O10" s="38" t="s">
        <v>72</v>
      </c>
      <c r="P10" s="38"/>
      <c r="Q10" s="38" t="s">
        <v>42</v>
      </c>
      <c r="R10" s="38"/>
    </row>
    <row r="11" spans="10:18" x14ac:dyDescent="0.2">
      <c r="J11" s="1" t="s">
        <v>79</v>
      </c>
      <c r="K11" s="5">
        <v>14000</v>
      </c>
      <c r="L11" s="5" t="s">
        <v>40</v>
      </c>
      <c r="M11" s="3">
        <v>51800</v>
      </c>
      <c r="N11" s="5"/>
      <c r="O11" s="1">
        <v>3.5</v>
      </c>
      <c r="P11" s="1" t="s">
        <v>86</v>
      </c>
      <c r="Q11" s="2">
        <v>8500</v>
      </c>
      <c r="R11" s="1" t="s">
        <v>40</v>
      </c>
    </row>
    <row r="12" spans="10:18" x14ac:dyDescent="0.2">
      <c r="J12" s="1" t="s">
        <v>80</v>
      </c>
      <c r="K12" s="5">
        <v>15000</v>
      </c>
      <c r="L12" s="5" t="s">
        <v>85</v>
      </c>
      <c r="M12" s="3">
        <v>19500</v>
      </c>
      <c r="N12" s="5"/>
      <c r="O12" s="1">
        <v>1.4</v>
      </c>
      <c r="P12" s="1" t="s">
        <v>87</v>
      </c>
      <c r="Q12" s="2">
        <v>13000</v>
      </c>
      <c r="R12" s="1" t="s">
        <v>85</v>
      </c>
    </row>
    <row r="15" spans="10:18" x14ac:dyDescent="0.2">
      <c r="J15" s="1" t="s">
        <v>88</v>
      </c>
      <c r="K15" s="1">
        <v>20</v>
      </c>
    </row>
    <row r="16" spans="10:18" x14ac:dyDescent="0.2">
      <c r="J16" s="1" t="s">
        <v>89</v>
      </c>
      <c r="K16" s="1">
        <v>19</v>
      </c>
    </row>
    <row r="18" spans="9:13" x14ac:dyDescent="0.2">
      <c r="J18" s="40" t="s">
        <v>90</v>
      </c>
      <c r="K18" s="2">
        <v>1200</v>
      </c>
    </row>
    <row r="19" spans="9:13" x14ac:dyDescent="0.2">
      <c r="J19" s="40"/>
      <c r="K19" s="1">
        <v>27000</v>
      </c>
    </row>
    <row r="21" spans="9:13" x14ac:dyDescent="0.2">
      <c r="J21" s="40" t="s">
        <v>91</v>
      </c>
      <c r="K21" s="2">
        <v>2850</v>
      </c>
    </row>
    <row r="22" spans="9:13" x14ac:dyDescent="0.2">
      <c r="J22" s="40"/>
      <c r="K22" s="1">
        <v>59850</v>
      </c>
    </row>
    <row r="25" spans="9:13" x14ac:dyDescent="0.2">
      <c r="J25" s="1" t="s">
        <v>92</v>
      </c>
      <c r="K25" s="2">
        <v>1500</v>
      </c>
    </row>
    <row r="26" spans="9:13" x14ac:dyDescent="0.2">
      <c r="J26" s="1" t="s">
        <v>93</v>
      </c>
      <c r="K26" s="2">
        <v>2000</v>
      </c>
    </row>
    <row r="31" spans="9:13" x14ac:dyDescent="0.2">
      <c r="I31" s="3" t="s">
        <v>74</v>
      </c>
      <c r="J31" s="38" t="s">
        <v>94</v>
      </c>
      <c r="K31" s="38"/>
      <c r="L31" s="38"/>
      <c r="M31" s="38"/>
    </row>
    <row r="32" spans="9:13" x14ac:dyDescent="0.2">
      <c r="J32" s="42" t="s">
        <v>0</v>
      </c>
      <c r="K32" s="7" t="s">
        <v>79</v>
      </c>
      <c r="L32" s="7"/>
      <c r="M32" s="7">
        <f>K4*O11</f>
        <v>6.3</v>
      </c>
    </row>
    <row r="33" spans="9:13" x14ac:dyDescent="0.2">
      <c r="J33" s="43"/>
      <c r="K33" s="12" t="s">
        <v>80</v>
      </c>
      <c r="L33" s="12"/>
      <c r="M33" s="12">
        <f>M4*O12</f>
        <v>2.8</v>
      </c>
    </row>
    <row r="34" spans="9:13" x14ac:dyDescent="0.2">
      <c r="J34" s="44" t="s">
        <v>1</v>
      </c>
      <c r="K34" s="10" t="s">
        <v>81</v>
      </c>
      <c r="L34" s="10"/>
      <c r="M34" s="10">
        <f>O4*K15</f>
        <v>4</v>
      </c>
    </row>
    <row r="35" spans="9:13" x14ac:dyDescent="0.2">
      <c r="J35" s="43"/>
      <c r="K35" s="12" t="s">
        <v>82</v>
      </c>
      <c r="L35" s="12"/>
      <c r="M35" s="12">
        <f>Q4*K16</f>
        <v>15.200000000000001</v>
      </c>
    </row>
    <row r="36" spans="9:13" ht="13.5" thickBot="1" x14ac:dyDescent="0.25">
      <c r="J36" s="4" t="s">
        <v>73</v>
      </c>
      <c r="K36" s="4"/>
      <c r="L36" s="4"/>
      <c r="M36" s="15">
        <f>SUM(M32:M35)</f>
        <v>28.3</v>
      </c>
    </row>
    <row r="37" spans="9:13" ht="13.5" thickTop="1" x14ac:dyDescent="0.2"/>
    <row r="39" spans="9:13" x14ac:dyDescent="0.2">
      <c r="J39" s="38" t="s">
        <v>96</v>
      </c>
      <c r="K39" s="38"/>
      <c r="L39" s="38"/>
      <c r="M39" s="38"/>
    </row>
    <row r="40" spans="9:13" x14ac:dyDescent="0.2">
      <c r="J40" s="42" t="s">
        <v>0</v>
      </c>
      <c r="K40" s="7" t="s">
        <v>79</v>
      </c>
      <c r="L40" s="7"/>
      <c r="M40" s="7">
        <f>K5*O11</f>
        <v>10.5</v>
      </c>
    </row>
    <row r="41" spans="9:13" x14ac:dyDescent="0.2">
      <c r="J41" s="43"/>
      <c r="K41" s="12" t="s">
        <v>80</v>
      </c>
      <c r="L41" s="12"/>
      <c r="M41" s="12">
        <f>M5*O12</f>
        <v>6.3</v>
      </c>
    </row>
    <row r="42" spans="9:13" x14ac:dyDescent="0.2">
      <c r="J42" s="44" t="s">
        <v>1</v>
      </c>
      <c r="K42" s="10" t="s">
        <v>81</v>
      </c>
      <c r="L42" s="10"/>
      <c r="M42" s="10">
        <f>O5*K15</f>
        <v>7</v>
      </c>
    </row>
    <row r="43" spans="9:13" x14ac:dyDescent="0.2">
      <c r="J43" s="43"/>
      <c r="K43" s="12" t="s">
        <v>82</v>
      </c>
      <c r="L43" s="12"/>
      <c r="M43" s="12">
        <f>Q5*K16</f>
        <v>17.100000000000001</v>
      </c>
    </row>
    <row r="44" spans="9:13" ht="13.5" thickBot="1" x14ac:dyDescent="0.25">
      <c r="J44" s="4" t="s">
        <v>73</v>
      </c>
      <c r="K44" s="4"/>
      <c r="L44" s="4"/>
      <c r="M44" s="15">
        <f>SUM(M40:M43)</f>
        <v>40.900000000000006</v>
      </c>
    </row>
    <row r="45" spans="9:13" ht="13.5" thickTop="1" x14ac:dyDescent="0.2"/>
    <row r="47" spans="9:13" x14ac:dyDescent="0.2">
      <c r="I47" s="3" t="s">
        <v>75</v>
      </c>
      <c r="J47" s="1" t="s">
        <v>100</v>
      </c>
    </row>
    <row r="48" spans="9:13" x14ac:dyDescent="0.2">
      <c r="J48" s="1" t="s">
        <v>77</v>
      </c>
      <c r="K48" s="2">
        <f>K4*K25</f>
        <v>2700</v>
      </c>
    </row>
    <row r="49" spans="10:12" x14ac:dyDescent="0.2">
      <c r="J49" s="1" t="s">
        <v>78</v>
      </c>
      <c r="K49" s="34">
        <f>K5*K26</f>
        <v>6000</v>
      </c>
    </row>
    <row r="50" spans="10:12" x14ac:dyDescent="0.2">
      <c r="J50" s="1" t="s">
        <v>97</v>
      </c>
      <c r="K50" s="2">
        <f>SUM(K48:K49)</f>
        <v>8700</v>
      </c>
    </row>
    <row r="51" spans="10:12" x14ac:dyDescent="0.2">
      <c r="K51" s="2"/>
    </row>
    <row r="52" spans="10:12" x14ac:dyDescent="0.2">
      <c r="J52" s="1" t="s">
        <v>101</v>
      </c>
      <c r="K52" s="2"/>
    </row>
    <row r="53" spans="10:12" x14ac:dyDescent="0.2">
      <c r="J53" s="1" t="s">
        <v>77</v>
      </c>
      <c r="K53" s="2">
        <f>M4*K25</f>
        <v>3000</v>
      </c>
    </row>
    <row r="54" spans="10:12" x14ac:dyDescent="0.2">
      <c r="J54" s="1" t="s">
        <v>78</v>
      </c>
      <c r="K54" s="34">
        <f>M5*K26</f>
        <v>9000</v>
      </c>
    </row>
    <row r="55" spans="10:12" x14ac:dyDescent="0.2">
      <c r="J55" s="1" t="s">
        <v>98</v>
      </c>
      <c r="K55" s="2">
        <f>SUM(K53:K54)</f>
        <v>12000</v>
      </c>
    </row>
    <row r="59" spans="10:12" x14ac:dyDescent="0.2">
      <c r="J59" s="36" t="s">
        <v>99</v>
      </c>
      <c r="K59" s="38"/>
      <c r="L59" s="37"/>
    </row>
    <row r="60" spans="10:12" x14ac:dyDescent="0.2">
      <c r="J60" s="6" t="s">
        <v>48</v>
      </c>
      <c r="K60" s="7"/>
      <c r="L60" s="8"/>
    </row>
    <row r="61" spans="10:12" x14ac:dyDescent="0.2">
      <c r="J61" s="24" t="s">
        <v>5</v>
      </c>
      <c r="K61" s="29">
        <f>O11</f>
        <v>3.5</v>
      </c>
      <c r="L61" s="11"/>
    </row>
    <row r="62" spans="10:12" x14ac:dyDescent="0.2">
      <c r="J62" s="9" t="s">
        <v>14</v>
      </c>
      <c r="K62" s="20">
        <f>Q11</f>
        <v>8500</v>
      </c>
      <c r="L62" s="11"/>
    </row>
    <row r="63" spans="10:12" x14ac:dyDescent="0.2">
      <c r="J63" s="9" t="s">
        <v>4</v>
      </c>
      <c r="K63" s="20">
        <f>K50</f>
        <v>8700</v>
      </c>
      <c r="L63" s="27"/>
    </row>
    <row r="64" spans="10:12" x14ac:dyDescent="0.2">
      <c r="J64" s="9" t="s">
        <v>47</v>
      </c>
      <c r="K64" s="10">
        <f>K61*(K62-K63)</f>
        <v>-700</v>
      </c>
      <c r="L64" s="27" t="str">
        <f>IF(K64&gt;0,"D",IF(K64&lt;0,"F","-"))</f>
        <v>F</v>
      </c>
    </row>
    <row r="65" spans="10:12" x14ac:dyDescent="0.2">
      <c r="J65" s="9"/>
      <c r="K65" s="10"/>
      <c r="L65" s="27"/>
    </row>
    <row r="66" spans="10:12" x14ac:dyDescent="0.2">
      <c r="J66" s="9" t="s">
        <v>49</v>
      </c>
      <c r="K66" s="10"/>
      <c r="L66" s="27"/>
    </row>
    <row r="67" spans="10:12" x14ac:dyDescent="0.2">
      <c r="J67" s="9" t="s">
        <v>14</v>
      </c>
      <c r="K67" s="20">
        <f>K11</f>
        <v>14000</v>
      </c>
      <c r="L67" s="27"/>
    </row>
    <row r="68" spans="10:12" x14ac:dyDescent="0.2">
      <c r="J68" s="9" t="s">
        <v>15</v>
      </c>
      <c r="K68" s="10">
        <f>M11/K11</f>
        <v>3.7</v>
      </c>
      <c r="L68" s="27"/>
    </row>
    <row r="69" spans="10:12" x14ac:dyDescent="0.2">
      <c r="J69" s="9" t="s">
        <v>5</v>
      </c>
      <c r="K69" s="10">
        <f>+O11</f>
        <v>3.5</v>
      </c>
      <c r="L69" s="27"/>
    </row>
    <row r="70" spans="10:12" x14ac:dyDescent="0.2">
      <c r="J70" s="9" t="s">
        <v>50</v>
      </c>
      <c r="K70" s="10">
        <f>+K67*(K68-K69)</f>
        <v>2800.0000000000023</v>
      </c>
      <c r="L70" s="27" t="str">
        <f>IF(K70&gt;0,"D",IF(K70&lt;0,"F","-"))</f>
        <v>D</v>
      </c>
    </row>
    <row r="71" spans="10:12" x14ac:dyDescent="0.2">
      <c r="J71" s="9"/>
      <c r="K71" s="10"/>
      <c r="L71" s="27"/>
    </row>
    <row r="72" spans="10:12" x14ac:dyDescent="0.2">
      <c r="J72" s="9"/>
      <c r="K72" s="10"/>
      <c r="L72" s="27"/>
    </row>
    <row r="73" spans="10:12" x14ac:dyDescent="0.2">
      <c r="J73" s="25" t="s">
        <v>56</v>
      </c>
      <c r="K73" s="26">
        <f>+K64+K70</f>
        <v>2100.0000000000023</v>
      </c>
      <c r="L73" s="28" t="str">
        <f>IF(K73&gt;0,"D",IF(K73&lt;0,"F","-"))</f>
        <v>D</v>
      </c>
    </row>
    <row r="75" spans="10:12" x14ac:dyDescent="0.2">
      <c r="J75" s="36" t="s">
        <v>102</v>
      </c>
      <c r="K75" s="38"/>
      <c r="L75" s="37"/>
    </row>
    <row r="76" spans="10:12" x14ac:dyDescent="0.2">
      <c r="J76" s="6" t="s">
        <v>48</v>
      </c>
      <c r="K76" s="7"/>
      <c r="L76" s="8"/>
    </row>
    <row r="77" spans="10:12" x14ac:dyDescent="0.2">
      <c r="J77" s="24" t="s">
        <v>5</v>
      </c>
      <c r="K77" s="29">
        <f>O12</f>
        <v>1.4</v>
      </c>
      <c r="L77" s="11"/>
    </row>
    <row r="78" spans="10:12" x14ac:dyDescent="0.2">
      <c r="J78" s="9" t="s">
        <v>14</v>
      </c>
      <c r="K78" s="20">
        <f>Q12</f>
        <v>13000</v>
      </c>
      <c r="L78" s="11"/>
    </row>
    <row r="79" spans="10:12" x14ac:dyDescent="0.2">
      <c r="J79" s="9" t="s">
        <v>4</v>
      </c>
      <c r="K79" s="20">
        <f>K55</f>
        <v>12000</v>
      </c>
      <c r="L79" s="27"/>
    </row>
    <row r="80" spans="10:12" x14ac:dyDescent="0.2">
      <c r="J80" s="9" t="s">
        <v>47</v>
      </c>
      <c r="K80" s="10">
        <f>K77*(K78-K79)</f>
        <v>1400</v>
      </c>
      <c r="L80" s="27" t="str">
        <f>IF(K80&gt;0,"D",IF(K80&lt;0,"F","-"))</f>
        <v>D</v>
      </c>
    </row>
    <row r="81" spans="9:12" x14ac:dyDescent="0.2">
      <c r="J81" s="9"/>
      <c r="K81" s="10"/>
      <c r="L81" s="27"/>
    </row>
    <row r="82" spans="9:12" x14ac:dyDescent="0.2">
      <c r="J82" s="9" t="s">
        <v>49</v>
      </c>
      <c r="K82" s="10"/>
      <c r="L82" s="27"/>
    </row>
    <row r="83" spans="9:12" x14ac:dyDescent="0.2">
      <c r="J83" s="9" t="s">
        <v>14</v>
      </c>
      <c r="K83" s="20">
        <f>K12</f>
        <v>15000</v>
      </c>
      <c r="L83" s="27"/>
    </row>
    <row r="84" spans="9:12" x14ac:dyDescent="0.2">
      <c r="J84" s="9" t="s">
        <v>15</v>
      </c>
      <c r="K84" s="10">
        <f>M12/K12</f>
        <v>1.3</v>
      </c>
      <c r="L84" s="27"/>
    </row>
    <row r="85" spans="9:12" x14ac:dyDescent="0.2">
      <c r="J85" s="9" t="s">
        <v>5</v>
      </c>
      <c r="K85" s="10">
        <f>O12</f>
        <v>1.4</v>
      </c>
      <c r="L85" s="27"/>
    </row>
    <row r="86" spans="9:12" x14ac:dyDescent="0.2">
      <c r="J86" s="9" t="s">
        <v>50</v>
      </c>
      <c r="K86" s="10">
        <f>+K83*(K84-K85)</f>
        <v>-1499.999999999998</v>
      </c>
      <c r="L86" s="27" t="str">
        <f>IF(K86&gt;0,"D",IF(K86&lt;0,"F","-"))</f>
        <v>F</v>
      </c>
    </row>
    <row r="87" spans="9:12" x14ac:dyDescent="0.2">
      <c r="J87" s="9"/>
      <c r="K87" s="10"/>
      <c r="L87" s="27"/>
    </row>
    <row r="88" spans="9:12" x14ac:dyDescent="0.2">
      <c r="J88" s="9"/>
      <c r="K88" s="10"/>
      <c r="L88" s="27"/>
    </row>
    <row r="89" spans="9:12" x14ac:dyDescent="0.2">
      <c r="J89" s="25" t="s">
        <v>56</v>
      </c>
      <c r="K89" s="26">
        <f>+K80+K86</f>
        <v>-99.999999999997954</v>
      </c>
      <c r="L89" s="28" t="str">
        <f>IF(K89&gt;0,"D",IF(K89&lt;0,"F","-"))</f>
        <v>F</v>
      </c>
    </row>
    <row r="92" spans="9:12" x14ac:dyDescent="0.2">
      <c r="I92" s="3" t="s">
        <v>76</v>
      </c>
      <c r="J92" s="1" t="s">
        <v>81</v>
      </c>
    </row>
    <row r="93" spans="9:12" x14ac:dyDescent="0.2">
      <c r="J93" s="1" t="s">
        <v>77</v>
      </c>
      <c r="K93" s="2">
        <f>O4*K25</f>
        <v>300</v>
      </c>
    </row>
    <row r="94" spans="9:12" x14ac:dyDescent="0.2">
      <c r="J94" s="1" t="s">
        <v>78</v>
      </c>
      <c r="K94" s="34">
        <f>O5*K26</f>
        <v>700</v>
      </c>
    </row>
    <row r="95" spans="9:12" x14ac:dyDescent="0.2">
      <c r="J95" s="1" t="s">
        <v>97</v>
      </c>
      <c r="K95" s="2">
        <f>SUM(K93:K94)</f>
        <v>1000</v>
      </c>
    </row>
    <row r="96" spans="9:12" x14ac:dyDescent="0.2">
      <c r="K96" s="2"/>
    </row>
    <row r="97" spans="10:12" x14ac:dyDescent="0.2">
      <c r="J97" s="1" t="s">
        <v>82</v>
      </c>
      <c r="K97" s="2"/>
    </row>
    <row r="98" spans="10:12" x14ac:dyDescent="0.2">
      <c r="J98" s="1" t="s">
        <v>77</v>
      </c>
      <c r="K98" s="2">
        <f>Q4*K25</f>
        <v>1200</v>
      </c>
    </row>
    <row r="99" spans="10:12" x14ac:dyDescent="0.2">
      <c r="J99" s="1" t="s">
        <v>78</v>
      </c>
      <c r="K99" s="34">
        <f>Q5*K26</f>
        <v>1800</v>
      </c>
    </row>
    <row r="100" spans="10:12" x14ac:dyDescent="0.2">
      <c r="J100" s="1" t="s">
        <v>98</v>
      </c>
      <c r="K100" s="2">
        <f>SUM(K98:K99)</f>
        <v>3000</v>
      </c>
    </row>
    <row r="103" spans="10:12" x14ac:dyDescent="0.2">
      <c r="J103" s="36" t="s">
        <v>103</v>
      </c>
      <c r="K103" s="38"/>
      <c r="L103" s="37"/>
    </row>
    <row r="104" spans="10:12" x14ac:dyDescent="0.2">
      <c r="J104" s="6" t="s">
        <v>53</v>
      </c>
      <c r="K104" s="7"/>
      <c r="L104" s="8"/>
    </row>
    <row r="105" spans="10:12" x14ac:dyDescent="0.2">
      <c r="J105" s="24" t="s">
        <v>5</v>
      </c>
      <c r="K105" s="29">
        <f>K15</f>
        <v>20</v>
      </c>
      <c r="L105" s="11"/>
    </row>
    <row r="106" spans="10:12" x14ac:dyDescent="0.2">
      <c r="J106" s="9" t="s">
        <v>14</v>
      </c>
      <c r="K106" s="20">
        <f>K18</f>
        <v>1200</v>
      </c>
      <c r="L106" s="11"/>
    </row>
    <row r="107" spans="10:12" x14ac:dyDescent="0.2">
      <c r="J107" s="9" t="s">
        <v>4</v>
      </c>
      <c r="K107" s="20">
        <f>K95</f>
        <v>1000</v>
      </c>
      <c r="L107" s="27"/>
    </row>
    <row r="108" spans="10:12" x14ac:dyDescent="0.2">
      <c r="J108" s="9" t="s">
        <v>47</v>
      </c>
      <c r="K108" s="10">
        <f>K105*(K106-K107)</f>
        <v>4000</v>
      </c>
      <c r="L108" s="27" t="str">
        <f>IF(K108&gt;0,"D",IF(K108&lt;0,"F","-"))</f>
        <v>D</v>
      </c>
    </row>
    <row r="109" spans="10:12" x14ac:dyDescent="0.2">
      <c r="J109" s="9"/>
      <c r="K109" s="10"/>
      <c r="L109" s="27"/>
    </row>
    <row r="110" spans="10:12" x14ac:dyDescent="0.2">
      <c r="J110" s="9" t="s">
        <v>55</v>
      </c>
      <c r="K110" s="10"/>
      <c r="L110" s="27"/>
    </row>
    <row r="111" spans="10:12" x14ac:dyDescent="0.2">
      <c r="J111" s="9" t="s">
        <v>14</v>
      </c>
      <c r="K111" s="20">
        <f>K106</f>
        <v>1200</v>
      </c>
      <c r="L111" s="27"/>
    </row>
    <row r="112" spans="10:12" x14ac:dyDescent="0.2">
      <c r="J112" s="9" t="s">
        <v>15</v>
      </c>
      <c r="K112" s="10">
        <f>K19/K18</f>
        <v>22.5</v>
      </c>
      <c r="L112" s="27"/>
    </row>
    <row r="113" spans="10:12" x14ac:dyDescent="0.2">
      <c r="J113" s="9" t="s">
        <v>5</v>
      </c>
      <c r="K113" s="10">
        <f>K105</f>
        <v>20</v>
      </c>
      <c r="L113" s="27"/>
    </row>
    <row r="114" spans="10:12" x14ac:dyDescent="0.2">
      <c r="J114" s="9" t="s">
        <v>17</v>
      </c>
      <c r="K114" s="10">
        <f>+K111*(K112-K113)</f>
        <v>3000</v>
      </c>
      <c r="L114" s="27" t="str">
        <f>IF(K114&gt;0,"D",IF(K114&lt;0,"F","-"))</f>
        <v>D</v>
      </c>
    </row>
    <row r="115" spans="10:12" x14ac:dyDescent="0.2">
      <c r="J115" s="9"/>
      <c r="K115" s="10"/>
      <c r="L115" s="27"/>
    </row>
    <row r="116" spans="10:12" x14ac:dyDescent="0.2">
      <c r="J116" s="9"/>
      <c r="K116" s="10"/>
      <c r="L116" s="27"/>
    </row>
    <row r="117" spans="10:12" x14ac:dyDescent="0.2">
      <c r="J117" s="25" t="s">
        <v>57</v>
      </c>
      <c r="K117" s="26">
        <f>+K108+K114</f>
        <v>7000</v>
      </c>
      <c r="L117" s="28" t="str">
        <f>IF(K117&gt;0,"D",IF(K117&lt;0,"F","-"))</f>
        <v>D</v>
      </c>
    </row>
    <row r="119" spans="10:12" x14ac:dyDescent="0.2">
      <c r="J119" s="36" t="s">
        <v>104</v>
      </c>
      <c r="K119" s="38"/>
      <c r="L119" s="37"/>
    </row>
    <row r="120" spans="10:12" x14ac:dyDescent="0.2">
      <c r="J120" s="6" t="s">
        <v>53</v>
      </c>
      <c r="K120" s="7"/>
      <c r="L120" s="8"/>
    </row>
    <row r="121" spans="10:12" x14ac:dyDescent="0.2">
      <c r="J121" s="24" t="s">
        <v>5</v>
      </c>
      <c r="K121" s="29">
        <f>K16</f>
        <v>19</v>
      </c>
      <c r="L121" s="11"/>
    </row>
    <row r="122" spans="10:12" x14ac:dyDescent="0.2">
      <c r="J122" s="9" t="s">
        <v>14</v>
      </c>
      <c r="K122" s="20">
        <f>K21</f>
        <v>2850</v>
      </c>
      <c r="L122" s="11"/>
    </row>
    <row r="123" spans="10:12" x14ac:dyDescent="0.2">
      <c r="J123" s="9" t="s">
        <v>4</v>
      </c>
      <c r="K123" s="20">
        <f>K100</f>
        <v>3000</v>
      </c>
      <c r="L123" s="27"/>
    </row>
    <row r="124" spans="10:12" x14ac:dyDescent="0.2">
      <c r="J124" s="9" t="s">
        <v>47</v>
      </c>
      <c r="K124" s="10">
        <f>K121*(K122-K123)</f>
        <v>-2850</v>
      </c>
      <c r="L124" s="27" t="str">
        <f>IF(K124&gt;0,"D",IF(K124&lt;0,"F","-"))</f>
        <v>F</v>
      </c>
    </row>
    <row r="125" spans="10:12" x14ac:dyDescent="0.2">
      <c r="J125" s="9"/>
      <c r="K125" s="10"/>
      <c r="L125" s="27"/>
    </row>
    <row r="126" spans="10:12" x14ac:dyDescent="0.2">
      <c r="J126" s="9" t="s">
        <v>55</v>
      </c>
      <c r="K126" s="10"/>
      <c r="L126" s="27"/>
    </row>
    <row r="127" spans="10:12" x14ac:dyDescent="0.2">
      <c r="J127" s="9" t="s">
        <v>14</v>
      </c>
      <c r="K127" s="20">
        <f>K122</f>
        <v>2850</v>
      </c>
      <c r="L127" s="27"/>
    </row>
    <row r="128" spans="10:12" x14ac:dyDescent="0.2">
      <c r="J128" s="9" t="s">
        <v>15</v>
      </c>
      <c r="K128" s="10">
        <f>K22/K21</f>
        <v>21</v>
      </c>
      <c r="L128" s="27"/>
    </row>
    <row r="129" spans="10:12" x14ac:dyDescent="0.2">
      <c r="J129" s="9" t="s">
        <v>5</v>
      </c>
      <c r="K129" s="10">
        <f>K121</f>
        <v>19</v>
      </c>
      <c r="L129" s="27"/>
    </row>
    <row r="130" spans="10:12" x14ac:dyDescent="0.2">
      <c r="J130" s="9" t="s">
        <v>17</v>
      </c>
      <c r="K130" s="10">
        <f>+K127*(K128-K129)</f>
        <v>5700</v>
      </c>
      <c r="L130" s="27" t="str">
        <f>IF(K130&gt;0,"D",IF(K130&lt;0,"F","-"))</f>
        <v>D</v>
      </c>
    </row>
    <row r="131" spans="10:12" x14ac:dyDescent="0.2">
      <c r="J131" s="9"/>
      <c r="K131" s="10"/>
      <c r="L131" s="27"/>
    </row>
    <row r="132" spans="10:12" x14ac:dyDescent="0.2">
      <c r="J132" s="9"/>
      <c r="K132" s="10"/>
      <c r="L132" s="27"/>
    </row>
    <row r="133" spans="10:12" x14ac:dyDescent="0.2">
      <c r="J133" s="25" t="s">
        <v>57</v>
      </c>
      <c r="K133" s="26">
        <f>+K124+K130</f>
        <v>2850</v>
      </c>
      <c r="L133" s="28" t="str">
        <f>IF(K133&gt;0,"D",IF(K133&lt;0,"F","-"))</f>
        <v>D</v>
      </c>
    </row>
  </sheetData>
  <mergeCells count="22">
    <mergeCell ref="J59:L59"/>
    <mergeCell ref="J75:L75"/>
    <mergeCell ref="J103:L103"/>
    <mergeCell ref="J119:L119"/>
    <mergeCell ref="J32:J33"/>
    <mergeCell ref="J34:J35"/>
    <mergeCell ref="J31:M31"/>
    <mergeCell ref="J39:M39"/>
    <mergeCell ref="J40:J41"/>
    <mergeCell ref="J42:J43"/>
    <mergeCell ref="K10:L10"/>
    <mergeCell ref="M10:N10"/>
    <mergeCell ref="O10:P10"/>
    <mergeCell ref="Q10:R10"/>
    <mergeCell ref="J18:J19"/>
    <mergeCell ref="J21:J22"/>
    <mergeCell ref="K2:N2"/>
    <mergeCell ref="K3:L3"/>
    <mergeCell ref="M3:N3"/>
    <mergeCell ref="O3:P3"/>
    <mergeCell ref="Q3:R3"/>
    <mergeCell ref="O2:R2"/>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10.2</vt:lpstr>
      <vt:lpstr>10.4</vt:lpstr>
      <vt:lpstr>10.8</vt:lpstr>
      <vt:lpstr>10.10</vt:lpstr>
      <vt:lpstr>10.16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Bitti , Eugenio</dc:creator>
  <cp:lastModifiedBy>Eugenio Jose Silva Bitti</cp:lastModifiedBy>
  <dcterms:created xsi:type="dcterms:W3CDTF">2015-03-08T18:55:46Z</dcterms:created>
  <dcterms:modified xsi:type="dcterms:W3CDTF">2016-04-14T23:15:04Z</dcterms:modified>
</cp:coreProperties>
</file>