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011"/>
  <workbookPr/>
  <mc:AlternateContent xmlns:mc="http://schemas.openxmlformats.org/markup-compatibility/2006">
    <mc:Choice Requires="x15">
      <x15ac:absPath xmlns:x15ac="http://schemas.microsoft.com/office/spreadsheetml/2010/11/ac" url="/Users/eugeniobitti/Dropbox/DISCIPLINAS GRADUAÇÃO FEARP/Análise de Custos/Exercícios/"/>
    </mc:Choice>
  </mc:AlternateContent>
  <bookViews>
    <workbookView xWindow="11460" yWindow="1400" windowWidth="27760" windowHeight="16380" tabRatio="500" activeTab="4"/>
  </bookViews>
  <sheets>
    <sheet name="6.11" sheetId="1" r:id="rId1"/>
    <sheet name="6.14" sheetId="2" r:id="rId2"/>
    <sheet name="6.15" sheetId="3" r:id="rId3"/>
    <sheet name="6.19" sheetId="4" r:id="rId4"/>
    <sheet name="6.23" sheetId="5" r:id="rId5"/>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49" i="5" l="1"/>
  <c r="O49" i="5"/>
  <c r="Q49" i="5"/>
  <c r="K49" i="5"/>
  <c r="M50" i="5"/>
  <c r="O50" i="5"/>
  <c r="Q50" i="5"/>
  <c r="K50" i="5"/>
  <c r="K51" i="5"/>
  <c r="M52" i="5"/>
  <c r="O52" i="5"/>
  <c r="Q52" i="5"/>
  <c r="K52" i="5"/>
  <c r="K53" i="5"/>
  <c r="K19" i="5"/>
  <c r="L19" i="5"/>
  <c r="M19" i="5"/>
  <c r="K54" i="5"/>
  <c r="K55" i="5"/>
  <c r="L55" i="5"/>
  <c r="L54" i="5"/>
  <c r="Q51" i="5"/>
  <c r="Q53" i="5"/>
  <c r="R53" i="5"/>
  <c r="O51" i="5"/>
  <c r="O53" i="5"/>
  <c r="P53" i="5"/>
  <c r="M51" i="5"/>
  <c r="M53" i="5"/>
  <c r="N53" i="5"/>
  <c r="L53" i="5"/>
  <c r="R52" i="5"/>
  <c r="P52" i="5"/>
  <c r="N52" i="5"/>
  <c r="L52" i="5"/>
  <c r="R51" i="5"/>
  <c r="P51" i="5"/>
  <c r="N51" i="5"/>
  <c r="L51" i="5"/>
  <c r="R50" i="5"/>
  <c r="P50" i="5"/>
  <c r="N50" i="5"/>
  <c r="L50" i="5"/>
  <c r="R49" i="5"/>
  <c r="P49" i="5"/>
  <c r="N49" i="5"/>
  <c r="L49" i="5"/>
  <c r="M12" i="5"/>
  <c r="M14" i="5"/>
  <c r="M21" i="5"/>
  <c r="L12" i="5"/>
  <c r="L14" i="5"/>
  <c r="L21" i="5"/>
  <c r="K12" i="5"/>
  <c r="K14" i="5"/>
  <c r="K21" i="5"/>
  <c r="K24" i="4"/>
  <c r="K25" i="4"/>
  <c r="K26" i="4"/>
  <c r="K27" i="4"/>
  <c r="K28" i="4"/>
  <c r="K29" i="4"/>
  <c r="K30" i="4"/>
  <c r="L30" i="4"/>
  <c r="L29" i="4"/>
  <c r="O25" i="4"/>
  <c r="O26" i="4"/>
  <c r="O28" i="4"/>
  <c r="P28" i="4"/>
  <c r="M25" i="4"/>
  <c r="M26" i="4"/>
  <c r="M28" i="4"/>
  <c r="N28" i="4"/>
  <c r="L28" i="4"/>
  <c r="P27" i="4"/>
  <c r="N27" i="4"/>
  <c r="L27" i="4"/>
  <c r="P26" i="4"/>
  <c r="N26" i="4"/>
  <c r="L26" i="4"/>
  <c r="L25" i="4"/>
  <c r="P24" i="4"/>
  <c r="N24" i="4"/>
  <c r="L24" i="4"/>
  <c r="K6" i="4"/>
  <c r="K8" i="4"/>
  <c r="K19" i="4"/>
  <c r="K13" i="4"/>
  <c r="L19" i="4"/>
  <c r="K14" i="4"/>
  <c r="K15" i="4"/>
  <c r="K16" i="4"/>
  <c r="K17" i="4"/>
  <c r="K18" i="4"/>
  <c r="L18" i="4"/>
  <c r="O13" i="4"/>
  <c r="O14" i="4"/>
  <c r="O15" i="4"/>
  <c r="O17" i="4"/>
  <c r="P17" i="4"/>
  <c r="M15" i="4"/>
  <c r="M17" i="4"/>
  <c r="N17" i="4"/>
  <c r="L17" i="4"/>
  <c r="P16" i="4"/>
  <c r="N16" i="4"/>
  <c r="L16" i="4"/>
  <c r="P15" i="4"/>
  <c r="N15" i="4"/>
  <c r="L15" i="4"/>
  <c r="P14" i="4"/>
  <c r="N14" i="4"/>
  <c r="L14" i="4"/>
  <c r="P13" i="4"/>
  <c r="N13" i="4"/>
  <c r="L13" i="4"/>
  <c r="L8" i="4"/>
  <c r="L7" i="4"/>
  <c r="L6" i="4"/>
  <c r="L5" i="4"/>
  <c r="L4" i="4"/>
  <c r="M19" i="3"/>
  <c r="P7" i="3"/>
  <c r="Q7" i="3"/>
  <c r="M20" i="3"/>
  <c r="M22" i="3"/>
  <c r="M23" i="3"/>
  <c r="M24" i="3"/>
  <c r="L19" i="3"/>
  <c r="N7" i="3"/>
  <c r="O7" i="3"/>
  <c r="L20" i="3"/>
  <c r="L22" i="3"/>
  <c r="L23" i="3"/>
  <c r="L24" i="3"/>
  <c r="M18" i="3"/>
  <c r="L18" i="3"/>
  <c r="L7" i="3"/>
  <c r="L9" i="3"/>
  <c r="L11" i="3"/>
  <c r="M11" i="3"/>
  <c r="M10" i="3"/>
  <c r="P9" i="3"/>
  <c r="Q9" i="3"/>
  <c r="N9" i="3"/>
  <c r="O9" i="3"/>
  <c r="M9" i="3"/>
  <c r="Q8" i="3"/>
  <c r="O8" i="3"/>
  <c r="M8" i="3"/>
  <c r="M7" i="3"/>
  <c r="Q6" i="3"/>
  <c r="O6" i="3"/>
  <c r="M6" i="3"/>
  <c r="Q5" i="3"/>
  <c r="O5" i="3"/>
  <c r="M5" i="3"/>
  <c r="M26" i="2"/>
  <c r="K26" i="2"/>
  <c r="N5" i="2"/>
  <c r="M27" i="2"/>
  <c r="K27" i="2"/>
  <c r="K28" i="2"/>
  <c r="M29" i="2"/>
  <c r="K29" i="2"/>
  <c r="K30" i="2"/>
  <c r="K32" i="2"/>
  <c r="L32" i="2"/>
  <c r="L31" i="2"/>
  <c r="O28" i="2"/>
  <c r="O30" i="2"/>
  <c r="P30" i="2"/>
  <c r="M28" i="2"/>
  <c r="M30" i="2"/>
  <c r="N30" i="2"/>
  <c r="L30" i="2"/>
  <c r="P29" i="2"/>
  <c r="N29" i="2"/>
  <c r="L29" i="2"/>
  <c r="P28" i="2"/>
  <c r="N28" i="2"/>
  <c r="L28" i="2"/>
  <c r="P27" i="2"/>
  <c r="N27" i="2"/>
  <c r="L27" i="2"/>
  <c r="P26" i="2"/>
  <c r="N26" i="2"/>
  <c r="L26" i="2"/>
  <c r="O6" i="2"/>
  <c r="P6" i="2"/>
  <c r="K15" i="2"/>
  <c r="K17" i="2"/>
  <c r="K19" i="2"/>
  <c r="K6" i="2"/>
  <c r="K8" i="2"/>
  <c r="K10" i="2"/>
  <c r="L10" i="2"/>
  <c r="L9" i="2"/>
  <c r="O8" i="2"/>
  <c r="P8" i="2"/>
  <c r="M6" i="2"/>
  <c r="M8" i="2"/>
  <c r="N8" i="2"/>
  <c r="L8" i="2"/>
  <c r="P7" i="2"/>
  <c r="N7" i="2"/>
  <c r="L7" i="2"/>
  <c r="N6" i="2"/>
  <c r="L6" i="2"/>
  <c r="P5" i="2"/>
  <c r="L5" i="2"/>
  <c r="P4" i="2"/>
  <c r="N4" i="2"/>
  <c r="L4" i="2"/>
  <c r="M18" i="1"/>
  <c r="M19" i="1"/>
  <c r="M20" i="1"/>
  <c r="K29" i="1"/>
  <c r="K28" i="1"/>
  <c r="K31" i="1"/>
  <c r="K33" i="1"/>
  <c r="K18" i="1"/>
  <c r="K19" i="1"/>
  <c r="K20" i="1"/>
  <c r="L21" i="1"/>
  <c r="M21" i="1"/>
  <c r="N21" i="1"/>
  <c r="K21" i="1"/>
  <c r="K22" i="1"/>
  <c r="K23" i="1"/>
  <c r="K24" i="1"/>
  <c r="N18" i="1"/>
  <c r="N19" i="1"/>
  <c r="N20" i="1"/>
  <c r="N22" i="1"/>
  <c r="M22" i="1"/>
  <c r="L18" i="1"/>
  <c r="L19" i="1"/>
  <c r="L20" i="1"/>
  <c r="L22" i="1"/>
  <c r="K5" i="1"/>
  <c r="K7" i="1"/>
</calcChain>
</file>

<file path=xl/sharedStrings.xml><?xml version="1.0" encoding="utf-8"?>
<sst xmlns="http://schemas.openxmlformats.org/spreadsheetml/2006/main" count="138" uniqueCount="57">
  <si>
    <t>Vendas</t>
  </si>
  <si>
    <t>CV</t>
  </si>
  <si>
    <t>MC</t>
  </si>
  <si>
    <t>CF</t>
  </si>
  <si>
    <t>ROL</t>
  </si>
  <si>
    <t>Sul</t>
  </si>
  <si>
    <t>Centro</t>
  </si>
  <si>
    <t>Norte</t>
  </si>
  <si>
    <t>ICV</t>
  </si>
  <si>
    <t>DF Rastreaveis</t>
  </si>
  <si>
    <t>Divisões</t>
  </si>
  <si>
    <t>Empresa</t>
  </si>
  <si>
    <t>(-) CDV</t>
  </si>
  <si>
    <t>(-) CF identificados</t>
  </si>
  <si>
    <t>Margem Segmento</t>
  </si>
  <si>
    <t>(-) CF comuns</t>
  </si>
  <si>
    <t>Variacao Receita</t>
  </si>
  <si>
    <t>IMC</t>
  </si>
  <si>
    <t>Variacao MC</t>
  </si>
  <si>
    <t>Variacao CF</t>
  </si>
  <si>
    <t>Variacao ROL</t>
  </si>
  <si>
    <t>Escritorio</t>
  </si>
  <si>
    <t>Houston</t>
  </si>
  <si>
    <t>Dallas</t>
  </si>
  <si>
    <t>Receita</t>
  </si>
  <si>
    <t>DFR</t>
  </si>
  <si>
    <t>Mseg</t>
  </si>
  <si>
    <t>DFC</t>
  </si>
  <si>
    <t>Var Receita Houston</t>
  </si>
  <si>
    <t>O percentual de margem segmento varia com a variacao em vendas, devido à presença de custos fixos. As despesas fixas são diluidas sobre uma base maior de aumento de vendas.
Em contraste com a relação de segmento, o IMC é estável, desde que não há nenhuma alteração em  despesas variáveis ou no preço de venda.</t>
  </si>
  <si>
    <t>Mercado</t>
  </si>
  <si>
    <t>Construcao</t>
  </si>
  <si>
    <t>Paisagismo</t>
  </si>
  <si>
    <t>Variacao CFR</t>
  </si>
  <si>
    <t>Variacao receita Construcao</t>
  </si>
  <si>
    <t>Variacao receita paisagismo</t>
  </si>
  <si>
    <t>O DFC de 90.000 representa a soma dos custos fixos comuns de Dallas (18.000) com os custos identificaveis dois mercados (72.000)</t>
  </si>
  <si>
    <t>DF</t>
  </si>
  <si>
    <t>Territorios</t>
  </si>
  <si>
    <t>Central</t>
  </si>
  <si>
    <t>Leste</t>
  </si>
  <si>
    <t>Alws</t>
  </si>
  <si>
    <t>Pows</t>
  </si>
  <si>
    <t>2. Dois pontos devem ser levados ao conhecimento da administração. Em primeiro lugar, em relação ao território do Leste, existe uma baixa taxa de margem de contribuição. Em segundo lugar, o território Central tem altas despesas fixas rastreáveis. No geral, em comparação com o território do Leste, o território Central é muito fraco.
3. Mais uma vez, dois pontos devem ser levados ao conhecimento da administração. Em primeiro lugar, o território Central tem um mix de vendas pobre. Note-se que o território vende muito pouco do produto Alws que tem uma proporção elevada margem de contribuição. É este mix de vendas pobre que justifica a baixa relação global margem de contribuição no território Central mencionado no item (2) acima. Em segundo lugar, as despesas fixas rastreáveis do produto Furadores parecem muito alta em relação às vendas. Estas despesas fixas elevadas pode simplesmente significar que o produto Furadores é altamente alavancada; Se assim for, então um aumento nas vendas desta linha de produtos, aumentaria consideravelmente os lucros no território Central e na empresa como um todo.</t>
  </si>
  <si>
    <t>Despesas Rastreaveis</t>
  </si>
  <si>
    <t>CPV</t>
  </si>
  <si>
    <t>Salario</t>
  </si>
  <si>
    <t>Seguros</t>
  </si>
  <si>
    <t>Propaganda</t>
  </si>
  <si>
    <t>Depreciacao</t>
  </si>
  <si>
    <t>Transporte</t>
  </si>
  <si>
    <t>Total</t>
  </si>
  <si>
    <t>Despesas Corporativas</t>
  </si>
  <si>
    <t>Gerais</t>
  </si>
  <si>
    <t>a) A empresa deve incluir uma coluna que mostra os resultados combinados dos três territórios tomados em conjunto.
b) As despesas territoriais devem ser agrupadas em categorias fixas e variáveis para permitir o cálculo de ambos uma margem de contribuição e uma margem segmento territorial.
c) As despesas corporativas são, provavelmente, comuns aos territórios e não deve ser alocado.</t>
  </si>
  <si>
    <t>Despesas com publicidade aparentemente foram atribuídas com base em vendas; as despesas administrativas gerais foram, aparentemente, distribuídas de forma equitativa entre os três territórios. Essa distribuição pode ser enganosa para a gestão porque  parecem implicar que causadas pelos segmentos. A margem-segmento que inclui apenas os custos que são efectivamente causadas pelos segmentos-deverá ser utilizado para medir o desempenho de um segmento. A "receita operacional líquida" ou "perda líquida", após a alocação de despesas comuns não devem ser usados para julgar o desempenho de um segmento.</t>
  </si>
  <si>
    <t>a. As vendas na Europa do Sul são muito mais baixos do que nos outros dois territórios. Isto não é devido à falta de vendedores-salários na Europa do Sul são aproximadamente o mesmo que na Europa Oriente, que tem as maiores vendas dos três territórios.
b. Sul da Europa está a gastar menos do que metade do que para a publicidade como a Europa Central. Talvez esta seja a razão para as vendas mais baixas do sul da Europa.
c. Norte da Europa tem um mix de vendas pobres; aparentemente ele está vendendo uma grande quantidade de itens de baixa margem. Note-se que o seu rácio de contribuição margem é apenas de 49%, em comparação com 64% ou mais para os outros dois territórios.
d. Norte da Europa pode ser excesso de pessoal. Seus salários totais são muito mais elevados do que em qualquer um dos outros dois territórios.
e. Norte da Europa não está cobrindo suas despesas rastreáveis. Atenção deve ser dada para a mudança do mix de vendas e redução de despesas neste território.
f. Aparentemente, os vendedores em todas as três áreas estão em uma base salarial. Talvez uma mudança para um regime de comissão iria incentivar a equipe de vendas a ser mais agressivo e aumentar as vendas em toda a empresa.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</si>
</sst>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
  </numFmts>
  <fonts count="4" x14ac:knownFonts="1">
    <font>
      <sz val="12"/>
      <color theme="1"/>
      <name val="Calibri"/>
      <family val="2"/>
      <scheme val="minor"/>
    </font>
    <font>
      <sz val="12"/>
      <color theme="1"/>
      <name val="Calibri"/>
      <family val="2"/>
      <scheme val="minor"/>
    </font>
    <font>
      <u/>
      <sz val="12"/>
      <color theme="1"/>
      <name val="Calibri"/>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cellStyleXfs>
  <cellXfs count="13">
    <xf numFmtId="0" fontId="0" fillId="0" borderId="0" xfId="0"/>
    <xf numFmtId="164" fontId="0" fillId="0" borderId="0" xfId="1" applyFont="1"/>
    <xf numFmtId="164" fontId="2" fillId="0" borderId="0" xfId="1" applyFont="1"/>
    <xf numFmtId="9" fontId="0" fillId="0" borderId="0" xfId="1" applyNumberFormat="1" applyFont="1"/>
    <xf numFmtId="164" fontId="0" fillId="0" borderId="0" xfId="1" applyFont="1" applyAlignment="1">
      <alignment horizontal="center"/>
    </xf>
    <xf numFmtId="164" fontId="0" fillId="0" borderId="0" xfId="1" applyFont="1" applyAlignment="1"/>
    <xf numFmtId="164" fontId="0" fillId="0" borderId="0" xfId="1" applyFont="1" applyAlignment="1">
      <alignment horizontal="center"/>
    </xf>
    <xf numFmtId="165" fontId="0" fillId="0" borderId="0" xfId="1" applyNumberFormat="1" applyFont="1"/>
    <xf numFmtId="164" fontId="1" fillId="0" borderId="0" xfId="1" applyFont="1"/>
    <xf numFmtId="49" fontId="0" fillId="0" borderId="0" xfId="1" applyNumberFormat="1" applyFont="1" applyAlignment="1">
      <alignment horizontal="left" vertical="center" wrapText="1"/>
    </xf>
    <xf numFmtId="164" fontId="0" fillId="0" borderId="0" xfId="1" applyFont="1" applyAlignment="1">
      <alignment horizontal="left" vertical="center" wrapText="1"/>
    </xf>
    <xf numFmtId="9" fontId="0" fillId="0" borderId="0" xfId="2" applyFont="1"/>
    <xf numFmtId="164" fontId="0" fillId="0" borderId="0" xfId="1" applyFont="1" applyAlignment="1">
      <alignment horizontal="left" indent="2"/>
    </xf>
  </cellXfs>
  <cellStyles count="4">
    <cellStyle name="Normal" xfId="0" builtinId="0"/>
    <cellStyle name="Normal 2" xfId="3"/>
    <cellStyle name="Porcentagem" xfId="2" builtinId="5"/>
    <cellStyle name="Vírgula" xfId="1"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 Id="rId2"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558800</xdr:colOff>
      <xdr:row>30</xdr:row>
      <xdr:rowOff>50800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337300" cy="614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482600</xdr:colOff>
      <xdr:row>24</xdr:row>
      <xdr:rowOff>38100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261100" cy="4914900"/>
        </a:xfrm>
        <a:prstGeom prst="rect">
          <a:avLst/>
        </a:prstGeom>
      </xdr:spPr>
    </xdr:pic>
    <xdr:clientData/>
  </xdr:twoCellAnchor>
  <xdr:twoCellAnchor editAs="oneCell">
    <xdr:from>
      <xdr:col>0</xdr:col>
      <xdr:colOff>0</xdr:colOff>
      <xdr:row>24</xdr:row>
      <xdr:rowOff>0</xdr:rowOff>
    </xdr:from>
    <xdr:to>
      <xdr:col>7</xdr:col>
      <xdr:colOff>469900</xdr:colOff>
      <xdr:row>36</xdr:row>
      <xdr:rowOff>88900</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4876800"/>
          <a:ext cx="6248400" cy="2527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368300</xdr:colOff>
      <xdr:row>35</xdr:row>
      <xdr:rowOff>82122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797800" cy="7194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685800</xdr:colOff>
      <xdr:row>38</xdr:row>
      <xdr:rowOff>101600</xdr:rowOff>
    </xdr:to>
    <xdr:pic>
      <xdr:nvPicPr>
        <xdr:cNvPr id="2" name="Picture 2"/>
        <xdr:cNvPicPr>
          <a:picLocks noChangeAspect="1"/>
        </xdr:cNvPicPr>
      </xdr:nvPicPr>
      <xdr:blipFill>
        <a:blip xmlns:r="http://schemas.openxmlformats.org/officeDocument/2006/relationships" r:embed="rId1"/>
        <a:stretch>
          <a:fillRect/>
        </a:stretch>
      </xdr:blipFill>
      <xdr:spPr>
        <a:xfrm>
          <a:off x="0" y="0"/>
          <a:ext cx="6464300" cy="7823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698500</xdr:colOff>
      <xdr:row>30</xdr:row>
      <xdr:rowOff>177800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477000" cy="6273800"/>
        </a:xfrm>
        <a:prstGeom prst="rect">
          <a:avLst/>
        </a:prstGeom>
      </xdr:spPr>
    </xdr:pic>
    <xdr:clientData/>
  </xdr:twoCellAnchor>
  <xdr:twoCellAnchor editAs="oneCell">
    <xdr:from>
      <xdr:col>0</xdr:col>
      <xdr:colOff>0</xdr:colOff>
      <xdr:row>31</xdr:row>
      <xdr:rowOff>0</xdr:rowOff>
    </xdr:from>
    <xdr:to>
      <xdr:col>7</xdr:col>
      <xdr:colOff>723900</xdr:colOff>
      <xdr:row>50</xdr:row>
      <xdr:rowOff>63500</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6299200"/>
          <a:ext cx="6502400" cy="39243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O39"/>
  <sheetViews>
    <sheetView workbookViewId="0">
      <selection activeCell="L21" sqref="L21"/>
    </sheetView>
  </sheetViews>
  <sheetFormatPr baseColWidth="10" defaultRowHeight="16" x14ac:dyDescent="0.2"/>
  <cols>
    <col min="1" max="9" width="10.83203125" style="1"/>
    <col min="10" max="10" width="18" style="1" bestFit="1" customWidth="1"/>
    <col min="11" max="11" width="13.1640625" style="1" bestFit="1" customWidth="1"/>
    <col min="12" max="12" width="18.6640625" style="1" bestFit="1" customWidth="1"/>
    <col min="13" max="14" width="17.6640625" style="1" bestFit="1" customWidth="1"/>
    <col min="15" max="16384" width="10.83203125" style="1"/>
  </cols>
  <sheetData>
    <row r="3" spans="10:15" x14ac:dyDescent="0.2">
      <c r="J3" s="1" t="s">
        <v>0</v>
      </c>
      <c r="K3" s="1">
        <v>1500000</v>
      </c>
    </row>
    <row r="4" spans="10:15" x14ac:dyDescent="0.2">
      <c r="J4" s="1" t="s">
        <v>1</v>
      </c>
      <c r="K4" s="2">
        <v>-588000</v>
      </c>
    </row>
    <row r="5" spans="10:15" x14ac:dyDescent="0.2">
      <c r="J5" s="1" t="s">
        <v>2</v>
      </c>
      <c r="K5" s="1">
        <f>SUM(K3:K4)</f>
        <v>912000</v>
      </c>
    </row>
    <row r="6" spans="10:15" x14ac:dyDescent="0.2">
      <c r="J6" s="1" t="s">
        <v>3</v>
      </c>
      <c r="K6" s="2">
        <v>-945000</v>
      </c>
    </row>
    <row r="7" spans="10:15" x14ac:dyDescent="0.2">
      <c r="J7" s="1" t="s">
        <v>4</v>
      </c>
      <c r="K7" s="1">
        <f>K6+K5</f>
        <v>-33000</v>
      </c>
    </row>
    <row r="9" spans="10:15" x14ac:dyDescent="0.2">
      <c r="K9" s="1" t="s">
        <v>5</v>
      </c>
      <c r="L9" s="1" t="s">
        <v>6</v>
      </c>
      <c r="M9" s="1" t="s">
        <v>7</v>
      </c>
    </row>
    <row r="10" spans="10:15" x14ac:dyDescent="0.2">
      <c r="J10" s="1" t="s">
        <v>0</v>
      </c>
      <c r="K10" s="1">
        <v>400000</v>
      </c>
      <c r="L10" s="1">
        <v>600000</v>
      </c>
      <c r="M10" s="1">
        <v>500000</v>
      </c>
    </row>
    <row r="11" spans="10:15" x14ac:dyDescent="0.2">
      <c r="J11" s="1" t="s">
        <v>8</v>
      </c>
      <c r="K11" s="3">
        <v>0.52</v>
      </c>
      <c r="L11" s="3">
        <v>0.3</v>
      </c>
      <c r="M11" s="3">
        <v>0.4</v>
      </c>
    </row>
    <row r="12" spans="10:15" x14ac:dyDescent="0.2">
      <c r="J12" s="1" t="s">
        <v>9</v>
      </c>
      <c r="K12" s="1">
        <v>240000</v>
      </c>
      <c r="L12" s="1">
        <v>33000</v>
      </c>
      <c r="M12" s="1">
        <v>200000</v>
      </c>
    </row>
    <row r="16" spans="10:15" x14ac:dyDescent="0.2">
      <c r="L16" s="4" t="s">
        <v>10</v>
      </c>
      <c r="M16" s="4"/>
      <c r="N16" s="4"/>
      <c r="O16" s="5"/>
    </row>
    <row r="17" spans="10:14" x14ac:dyDescent="0.2">
      <c r="K17" s="1" t="s">
        <v>11</v>
      </c>
      <c r="L17" s="1" t="s">
        <v>5</v>
      </c>
      <c r="M17" s="1" t="s">
        <v>6</v>
      </c>
      <c r="N17" s="1" t="s">
        <v>7</v>
      </c>
    </row>
    <row r="18" spans="10:14" x14ac:dyDescent="0.2">
      <c r="J18" s="1" t="s">
        <v>0</v>
      </c>
      <c r="K18" s="1">
        <f>K3</f>
        <v>1500000</v>
      </c>
      <c r="L18" s="1">
        <f>K10</f>
        <v>400000</v>
      </c>
      <c r="M18" s="1">
        <f t="shared" ref="M18:N18" si="0">L10</f>
        <v>600000</v>
      </c>
      <c r="N18" s="1">
        <f t="shared" si="0"/>
        <v>500000</v>
      </c>
    </row>
    <row r="19" spans="10:14" x14ac:dyDescent="0.2">
      <c r="J19" s="1" t="s">
        <v>12</v>
      </c>
      <c r="K19" s="2">
        <f t="shared" ref="K19" si="1">K4</f>
        <v>-588000</v>
      </c>
      <c r="L19" s="2">
        <f>-K10*K11</f>
        <v>-208000</v>
      </c>
      <c r="M19" s="2">
        <f t="shared" ref="M19:N19" si="2">-L10*L11</f>
        <v>-180000</v>
      </c>
      <c r="N19" s="2">
        <f t="shared" si="2"/>
        <v>-200000</v>
      </c>
    </row>
    <row r="20" spans="10:14" x14ac:dyDescent="0.2">
      <c r="J20" s="1" t="s">
        <v>2</v>
      </c>
      <c r="K20" s="1">
        <f>SUM(K18:K19)</f>
        <v>912000</v>
      </c>
      <c r="L20" s="1">
        <f t="shared" ref="L20:N20" si="3">SUM(L18:L19)</f>
        <v>192000</v>
      </c>
      <c r="M20" s="1">
        <f t="shared" si="3"/>
        <v>420000</v>
      </c>
      <c r="N20" s="1">
        <f t="shared" si="3"/>
        <v>300000</v>
      </c>
    </row>
    <row r="21" spans="10:14" x14ac:dyDescent="0.2">
      <c r="J21" s="1" t="s">
        <v>13</v>
      </c>
      <c r="K21" s="2">
        <f>SUM(L21:N21)</f>
        <v>-473000</v>
      </c>
      <c r="L21" s="2">
        <f>-K12</f>
        <v>-240000</v>
      </c>
      <c r="M21" s="2">
        <f t="shared" ref="M21:N21" si="4">-L12</f>
        <v>-33000</v>
      </c>
      <c r="N21" s="2">
        <f t="shared" si="4"/>
        <v>-200000</v>
      </c>
    </row>
    <row r="22" spans="10:14" x14ac:dyDescent="0.2">
      <c r="J22" s="1" t="s">
        <v>14</v>
      </c>
      <c r="K22" s="1">
        <f>SUM(K20:K21)</f>
        <v>439000</v>
      </c>
      <c r="L22" s="1">
        <f t="shared" ref="L22:N22" si="5">SUM(L20:L21)</f>
        <v>-48000</v>
      </c>
      <c r="M22" s="1">
        <f t="shared" si="5"/>
        <v>387000</v>
      </c>
      <c r="N22" s="1">
        <f t="shared" si="5"/>
        <v>100000</v>
      </c>
    </row>
    <row r="23" spans="10:14" x14ac:dyDescent="0.2">
      <c r="J23" s="1" t="s">
        <v>15</v>
      </c>
      <c r="K23" s="2">
        <f>K6-K21</f>
        <v>-472000</v>
      </c>
    </row>
    <row r="24" spans="10:14" x14ac:dyDescent="0.2">
      <c r="J24" s="1" t="s">
        <v>4</v>
      </c>
      <c r="K24" s="1">
        <f>SUM(K22:K23)</f>
        <v>-33000</v>
      </c>
    </row>
    <row r="28" spans="10:14" x14ac:dyDescent="0.2">
      <c r="J28" s="1" t="s">
        <v>16</v>
      </c>
      <c r="K28" s="1">
        <f>L10*0.15</f>
        <v>90000</v>
      </c>
    </row>
    <row r="29" spans="10:14" x14ac:dyDescent="0.2">
      <c r="J29" s="1" t="s">
        <v>17</v>
      </c>
      <c r="K29" s="1">
        <f>M20/M18</f>
        <v>0.7</v>
      </c>
    </row>
    <row r="31" spans="10:14" x14ac:dyDescent="0.2">
      <c r="J31" s="1" t="s">
        <v>18</v>
      </c>
      <c r="K31" s="1">
        <f>K29*K28</f>
        <v>62999.999999999993</v>
      </c>
    </row>
    <row r="32" spans="10:14" x14ac:dyDescent="0.2">
      <c r="J32" s="1" t="s">
        <v>19</v>
      </c>
      <c r="K32" s="2">
        <v>-25000</v>
      </c>
      <c r="L32" s="4"/>
      <c r="M32" s="4"/>
      <c r="N32" s="4"/>
    </row>
    <row r="33" spans="10:14" x14ac:dyDescent="0.2">
      <c r="J33" s="1" t="s">
        <v>20</v>
      </c>
      <c r="K33" s="1">
        <f>K31+K32</f>
        <v>37999.999999999993</v>
      </c>
      <c r="L33" s="6"/>
      <c r="M33" s="6"/>
      <c r="N33" s="6"/>
    </row>
    <row r="35" spans="10:14" x14ac:dyDescent="0.2">
      <c r="K35" s="2"/>
      <c r="L35" s="2"/>
      <c r="M35" s="2"/>
      <c r="N35" s="2"/>
    </row>
    <row r="37" spans="10:14" x14ac:dyDescent="0.2">
      <c r="K37" s="2"/>
      <c r="L37" s="2"/>
      <c r="M37" s="2"/>
      <c r="N37" s="2"/>
    </row>
    <row r="39" spans="10:14" x14ac:dyDescent="0.2">
      <c r="K39" s="2"/>
    </row>
  </sheetData>
  <mergeCells count="2">
    <mergeCell ref="L16:N16"/>
    <mergeCell ref="L32:N32"/>
  </mergeCells>
  <pageMargins left="0.75" right="0.75" top="1" bottom="1" header="0.5" footer="0.5"/>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P41"/>
  <sheetViews>
    <sheetView workbookViewId="0">
      <selection activeCell="J14" sqref="J14:K19"/>
    </sheetView>
  </sheetViews>
  <sheetFormatPr baseColWidth="10" defaultRowHeight="16" x14ac:dyDescent="0.2"/>
  <cols>
    <col min="1" max="9" width="10.83203125" style="1"/>
    <col min="10" max="10" width="19.1640625" style="1" bestFit="1" customWidth="1"/>
    <col min="11" max="11" width="11.5" style="1" bestFit="1" customWidth="1"/>
    <col min="12" max="12" width="10.83203125" style="1"/>
    <col min="13" max="13" width="11.5" style="1" bestFit="1" customWidth="1"/>
    <col min="14" max="14" width="12.33203125" style="1" bestFit="1" customWidth="1"/>
    <col min="15" max="15" width="11.5" style="1" bestFit="1" customWidth="1"/>
    <col min="16" max="16384" width="10.83203125" style="1"/>
  </cols>
  <sheetData>
    <row r="2" spans="10:16" x14ac:dyDescent="0.2">
      <c r="M2" s="4" t="s">
        <v>21</v>
      </c>
      <c r="N2" s="4"/>
      <c r="O2" s="4"/>
      <c r="P2" s="4"/>
    </row>
    <row r="3" spans="10:16" x14ac:dyDescent="0.2">
      <c r="K3" s="4" t="s">
        <v>11</v>
      </c>
      <c r="L3" s="4"/>
      <c r="M3" s="4" t="s">
        <v>22</v>
      </c>
      <c r="N3" s="4"/>
      <c r="O3" s="4" t="s">
        <v>23</v>
      </c>
      <c r="P3" s="4"/>
    </row>
    <row r="4" spans="10:16" x14ac:dyDescent="0.2">
      <c r="J4" s="1" t="s">
        <v>24</v>
      </c>
      <c r="K4" s="1">
        <v>750000</v>
      </c>
      <c r="L4" s="7">
        <f>K4/$K$4</f>
        <v>1</v>
      </c>
      <c r="M4" s="1">
        <v>150000</v>
      </c>
      <c r="N4" s="7">
        <f>M4/$M$4</f>
        <v>1</v>
      </c>
      <c r="O4" s="1">
        <v>600000</v>
      </c>
      <c r="P4" s="7">
        <f>O4/$O$4</f>
        <v>1</v>
      </c>
    </row>
    <row r="5" spans="10:16" x14ac:dyDescent="0.2">
      <c r="J5" s="1" t="s">
        <v>1</v>
      </c>
      <c r="K5" s="2">
        <v>-405000</v>
      </c>
      <c r="L5" s="7">
        <f t="shared" ref="L5:L10" si="0">K5/$K$4</f>
        <v>-0.54</v>
      </c>
      <c r="M5" s="2">
        <v>-45000</v>
      </c>
      <c r="N5" s="7">
        <f t="shared" ref="N5:N8" si="1">M5/$M$4</f>
        <v>-0.3</v>
      </c>
      <c r="O5" s="2">
        <v>-360000</v>
      </c>
      <c r="P5" s="7">
        <f t="shared" ref="P5:P8" si="2">O5/$O$4</f>
        <v>-0.6</v>
      </c>
    </row>
    <row r="6" spans="10:16" x14ac:dyDescent="0.2">
      <c r="J6" s="1" t="s">
        <v>2</v>
      </c>
      <c r="K6" s="1">
        <f>SUM(K4:K5)</f>
        <v>345000</v>
      </c>
      <c r="L6" s="7">
        <f t="shared" si="0"/>
        <v>0.46</v>
      </c>
      <c r="M6" s="1">
        <f>SUM(M4:M5)</f>
        <v>105000</v>
      </c>
      <c r="N6" s="7">
        <f t="shared" si="1"/>
        <v>0.7</v>
      </c>
      <c r="O6" s="1">
        <f>SUM(O4:O5)</f>
        <v>240000</v>
      </c>
      <c r="P6" s="7">
        <f t="shared" si="2"/>
        <v>0.4</v>
      </c>
    </row>
    <row r="7" spans="10:16" x14ac:dyDescent="0.2">
      <c r="J7" s="1" t="s">
        <v>25</v>
      </c>
      <c r="K7" s="2">
        <v>-168000</v>
      </c>
      <c r="L7" s="7">
        <f t="shared" si="0"/>
        <v>-0.224</v>
      </c>
      <c r="M7" s="2">
        <v>-78000</v>
      </c>
      <c r="N7" s="7">
        <f t="shared" si="1"/>
        <v>-0.52</v>
      </c>
      <c r="O7" s="2">
        <v>-90000</v>
      </c>
      <c r="P7" s="7">
        <f t="shared" si="2"/>
        <v>-0.15</v>
      </c>
    </row>
    <row r="8" spans="10:16" x14ac:dyDescent="0.2">
      <c r="J8" s="1" t="s">
        <v>26</v>
      </c>
      <c r="K8" s="1">
        <f>SUM(K6:K7)</f>
        <v>177000</v>
      </c>
      <c r="L8" s="7">
        <f t="shared" si="0"/>
        <v>0.23599999999999999</v>
      </c>
      <c r="M8" s="1">
        <f>SUM(M6:M7)</f>
        <v>27000</v>
      </c>
      <c r="N8" s="7">
        <f t="shared" si="1"/>
        <v>0.18</v>
      </c>
      <c r="O8" s="1">
        <f>SUM(O6:O7)</f>
        <v>150000</v>
      </c>
      <c r="P8" s="7">
        <f t="shared" si="2"/>
        <v>0.25</v>
      </c>
    </row>
    <row r="9" spans="10:16" x14ac:dyDescent="0.2">
      <c r="J9" s="1" t="s">
        <v>27</v>
      </c>
      <c r="K9" s="2">
        <v>-120000</v>
      </c>
      <c r="L9" s="7">
        <f t="shared" si="0"/>
        <v>-0.16</v>
      </c>
    </row>
    <row r="10" spans="10:16" x14ac:dyDescent="0.2">
      <c r="J10" s="1" t="s">
        <v>4</v>
      </c>
      <c r="K10" s="1">
        <f>SUM(K8:K9)</f>
        <v>57000</v>
      </c>
      <c r="L10" s="7">
        <f t="shared" si="0"/>
        <v>7.5999999999999998E-2</v>
      </c>
    </row>
    <row r="14" spans="10:16" x14ac:dyDescent="0.2">
      <c r="J14" s="1" t="s">
        <v>16</v>
      </c>
      <c r="K14" s="1">
        <v>75000</v>
      </c>
    </row>
    <row r="15" spans="10:16" x14ac:dyDescent="0.2">
      <c r="J15" s="1" t="s">
        <v>8</v>
      </c>
      <c r="K15" s="7">
        <f>P6</f>
        <v>0.4</v>
      </c>
    </row>
    <row r="17" spans="10:16" x14ac:dyDescent="0.2">
      <c r="J17" s="1" t="s">
        <v>18</v>
      </c>
      <c r="K17" s="1">
        <f>K15*K14</f>
        <v>30000</v>
      </c>
    </row>
    <row r="18" spans="10:16" x14ac:dyDescent="0.2">
      <c r="J18" s="1" t="s">
        <v>19</v>
      </c>
      <c r="K18" s="2">
        <v>0</v>
      </c>
    </row>
    <row r="19" spans="10:16" x14ac:dyDescent="0.2">
      <c r="J19" s="1" t="s">
        <v>20</v>
      </c>
      <c r="K19" s="1">
        <f>K17+K18</f>
        <v>30000</v>
      </c>
    </row>
    <row r="22" spans="10:16" x14ac:dyDescent="0.2">
      <c r="J22" s="1" t="s">
        <v>28</v>
      </c>
      <c r="K22" s="1">
        <v>50000</v>
      </c>
    </row>
    <row r="24" spans="10:16" x14ac:dyDescent="0.2">
      <c r="M24" s="4" t="s">
        <v>21</v>
      </c>
      <c r="N24" s="4"/>
      <c r="O24" s="4"/>
      <c r="P24" s="4"/>
    </row>
    <row r="25" spans="10:16" x14ac:dyDescent="0.2">
      <c r="K25" s="4" t="s">
        <v>11</v>
      </c>
      <c r="L25" s="4"/>
      <c r="M25" s="4" t="s">
        <v>22</v>
      </c>
      <c r="N25" s="4"/>
      <c r="O25" s="4" t="s">
        <v>23</v>
      </c>
      <c r="P25" s="4"/>
    </row>
    <row r="26" spans="10:16" x14ac:dyDescent="0.2">
      <c r="J26" s="1" t="s">
        <v>24</v>
      </c>
      <c r="K26" s="1">
        <f>M26+O26</f>
        <v>800000</v>
      </c>
      <c r="L26" s="7">
        <f>K26/$K$26</f>
        <v>1</v>
      </c>
      <c r="M26" s="1">
        <f>M4+K22</f>
        <v>200000</v>
      </c>
      <c r="N26" s="7">
        <f>M26/$M$26</f>
        <v>1</v>
      </c>
      <c r="O26" s="1">
        <v>600000</v>
      </c>
      <c r="P26" s="7">
        <f>O26/$O$4</f>
        <v>1</v>
      </c>
    </row>
    <row r="27" spans="10:16" x14ac:dyDescent="0.2">
      <c r="J27" s="1" t="s">
        <v>1</v>
      </c>
      <c r="K27" s="2">
        <f>M27+O27</f>
        <v>-420000</v>
      </c>
      <c r="L27" s="7">
        <f t="shared" ref="L27:L32" si="3">K27/$K$26</f>
        <v>-0.52500000000000002</v>
      </c>
      <c r="M27" s="2">
        <f>M26*N5</f>
        <v>-60000</v>
      </c>
      <c r="N27" s="7">
        <f t="shared" ref="N27:N30" si="4">M27/$M$26</f>
        <v>-0.3</v>
      </c>
      <c r="O27" s="2">
        <v>-360000</v>
      </c>
      <c r="P27" s="7">
        <f t="shared" ref="P27:P30" si="5">O27/$O$4</f>
        <v>-0.6</v>
      </c>
    </row>
    <row r="28" spans="10:16" x14ac:dyDescent="0.2">
      <c r="J28" s="1" t="s">
        <v>2</v>
      </c>
      <c r="K28" s="1">
        <f>SUM(K26:K27)</f>
        <v>380000</v>
      </c>
      <c r="L28" s="7">
        <f t="shared" si="3"/>
        <v>0.47499999999999998</v>
      </c>
      <c r="M28" s="1">
        <f>SUM(M26:M27)</f>
        <v>140000</v>
      </c>
      <c r="N28" s="7">
        <f t="shared" si="4"/>
        <v>0.7</v>
      </c>
      <c r="O28" s="1">
        <f>SUM(O26:O27)</f>
        <v>240000</v>
      </c>
      <c r="P28" s="7">
        <f t="shared" si="5"/>
        <v>0.4</v>
      </c>
    </row>
    <row r="29" spans="10:16" x14ac:dyDescent="0.2">
      <c r="J29" s="1" t="s">
        <v>25</v>
      </c>
      <c r="K29" s="2">
        <f>M29+O29</f>
        <v>-168000</v>
      </c>
      <c r="L29" s="7">
        <f t="shared" si="3"/>
        <v>-0.21</v>
      </c>
      <c r="M29" s="2">
        <f>M7</f>
        <v>-78000</v>
      </c>
      <c r="N29" s="7">
        <f t="shared" si="4"/>
        <v>-0.39</v>
      </c>
      <c r="O29" s="2">
        <v>-90000</v>
      </c>
      <c r="P29" s="7">
        <f t="shared" si="5"/>
        <v>-0.15</v>
      </c>
    </row>
    <row r="30" spans="10:16" x14ac:dyDescent="0.2">
      <c r="J30" s="1" t="s">
        <v>26</v>
      </c>
      <c r="K30" s="8">
        <f>SUM(K28:K29)</f>
        <v>212000</v>
      </c>
      <c r="L30" s="7">
        <f t="shared" si="3"/>
        <v>0.26500000000000001</v>
      </c>
      <c r="M30" s="1">
        <f>SUM(M28:M29)</f>
        <v>62000</v>
      </c>
      <c r="N30" s="7">
        <f t="shared" si="4"/>
        <v>0.31</v>
      </c>
      <c r="O30" s="1">
        <f>SUM(O28:O29)</f>
        <v>150000</v>
      </c>
      <c r="P30" s="7">
        <f t="shared" si="5"/>
        <v>0.25</v>
      </c>
    </row>
    <row r="31" spans="10:16" x14ac:dyDescent="0.2">
      <c r="J31" s="1" t="s">
        <v>27</v>
      </c>
      <c r="K31" s="2">
        <v>-120000</v>
      </c>
      <c r="L31" s="7">
        <f t="shared" si="3"/>
        <v>-0.15</v>
      </c>
    </row>
    <row r="32" spans="10:16" x14ac:dyDescent="0.2">
      <c r="J32" s="1" t="s">
        <v>4</v>
      </c>
      <c r="K32" s="1">
        <f>SUM(K30:K31)</f>
        <v>92000</v>
      </c>
      <c r="L32" s="7">
        <f t="shared" si="3"/>
        <v>0.115</v>
      </c>
    </row>
    <row r="35" spans="10:16" x14ac:dyDescent="0.2">
      <c r="J35" s="9" t="s">
        <v>29</v>
      </c>
      <c r="K35" s="9"/>
      <c r="L35" s="9"/>
      <c r="M35" s="9"/>
      <c r="N35" s="9"/>
      <c r="O35" s="9"/>
      <c r="P35" s="9"/>
    </row>
    <row r="36" spans="10:16" x14ac:dyDescent="0.2">
      <c r="J36" s="9"/>
      <c r="K36" s="9"/>
      <c r="L36" s="9"/>
      <c r="M36" s="9"/>
      <c r="N36" s="9"/>
      <c r="O36" s="9"/>
      <c r="P36" s="9"/>
    </row>
    <row r="37" spans="10:16" x14ac:dyDescent="0.2">
      <c r="J37" s="9"/>
      <c r="K37" s="9"/>
      <c r="L37" s="9"/>
      <c r="M37" s="9"/>
      <c r="N37" s="9"/>
      <c r="O37" s="9"/>
      <c r="P37" s="9"/>
    </row>
    <row r="38" spans="10:16" x14ac:dyDescent="0.2">
      <c r="J38" s="9"/>
      <c r="K38" s="9"/>
      <c r="L38" s="9"/>
      <c r="M38" s="9"/>
      <c r="N38" s="9"/>
      <c r="O38" s="9"/>
      <c r="P38" s="9"/>
    </row>
    <row r="39" spans="10:16" x14ac:dyDescent="0.2">
      <c r="J39" s="9"/>
      <c r="K39" s="9"/>
      <c r="L39" s="9"/>
      <c r="M39" s="9"/>
      <c r="N39" s="9"/>
      <c r="O39" s="9"/>
      <c r="P39" s="9"/>
    </row>
    <row r="40" spans="10:16" x14ac:dyDescent="0.2">
      <c r="J40" s="9"/>
      <c r="K40" s="9"/>
      <c r="L40" s="9"/>
      <c r="M40" s="9"/>
      <c r="N40" s="9"/>
      <c r="O40" s="9"/>
      <c r="P40" s="9"/>
    </row>
    <row r="41" spans="10:16" x14ac:dyDescent="0.2">
      <c r="J41" s="9"/>
      <c r="K41" s="9"/>
      <c r="L41" s="9"/>
      <c r="M41" s="9"/>
      <c r="N41" s="9"/>
      <c r="O41" s="9"/>
      <c r="P41" s="9"/>
    </row>
  </sheetData>
  <mergeCells count="9">
    <mergeCell ref="J35:P41"/>
    <mergeCell ref="M2:P2"/>
    <mergeCell ref="K3:L3"/>
    <mergeCell ref="M3:N3"/>
    <mergeCell ref="O3:P3"/>
    <mergeCell ref="M24:P24"/>
    <mergeCell ref="K25:L25"/>
    <mergeCell ref="M25:N25"/>
    <mergeCell ref="O25:P25"/>
  </mergeCells>
  <pageMargins left="0.75" right="0.75" top="1" bottom="1" header="0.5" footer="0.5"/>
  <pageSetup paperSize="9"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3:Q29"/>
  <sheetViews>
    <sheetView workbookViewId="0">
      <selection activeCell="D37" sqref="D37"/>
    </sheetView>
  </sheetViews>
  <sheetFormatPr baseColWidth="10" defaultRowHeight="16" x14ac:dyDescent="0.2"/>
  <cols>
    <col min="1" max="10" width="10.83203125" style="1"/>
    <col min="11" max="11" width="25.33203125" style="1" bestFit="1" customWidth="1"/>
    <col min="12" max="14" width="11.5" style="1" bestFit="1" customWidth="1"/>
    <col min="15" max="15" width="7.5" style="1" bestFit="1" customWidth="1"/>
    <col min="16" max="16" width="11.5" style="1" bestFit="1" customWidth="1"/>
    <col min="17" max="17" width="7.5" style="1" bestFit="1" customWidth="1"/>
    <col min="18" max="16384" width="10.83203125" style="1"/>
  </cols>
  <sheetData>
    <row r="3" spans="11:17" x14ac:dyDescent="0.2">
      <c r="N3" s="4" t="s">
        <v>30</v>
      </c>
      <c r="O3" s="4"/>
      <c r="P3" s="4"/>
      <c r="Q3" s="4"/>
    </row>
    <row r="4" spans="11:17" x14ac:dyDescent="0.2">
      <c r="L4" s="4" t="s">
        <v>23</v>
      </c>
      <c r="M4" s="4"/>
      <c r="N4" s="4" t="s">
        <v>31</v>
      </c>
      <c r="O4" s="4"/>
      <c r="P4" s="4" t="s">
        <v>32</v>
      </c>
      <c r="Q4" s="4"/>
    </row>
    <row r="5" spans="11:17" x14ac:dyDescent="0.2">
      <c r="K5" s="1" t="s">
        <v>24</v>
      </c>
      <c r="L5" s="1">
        <v>600000</v>
      </c>
      <c r="M5" s="3">
        <f>L5/$L$5</f>
        <v>1</v>
      </c>
      <c r="N5" s="1">
        <v>400000</v>
      </c>
      <c r="O5" s="7">
        <f>N5/$N$5</f>
        <v>1</v>
      </c>
      <c r="P5" s="1">
        <v>200000</v>
      </c>
      <c r="Q5" s="7">
        <f>P5/$P$5</f>
        <v>1</v>
      </c>
    </row>
    <row r="6" spans="11:17" x14ac:dyDescent="0.2">
      <c r="K6" s="1" t="s">
        <v>1</v>
      </c>
      <c r="L6" s="2">
        <v>-360000</v>
      </c>
      <c r="M6" s="3">
        <f t="shared" ref="M6:M11" si="0">L6/$L$5</f>
        <v>-0.6</v>
      </c>
      <c r="N6" s="2">
        <v>-260000</v>
      </c>
      <c r="O6" s="7">
        <f t="shared" ref="O6:O9" si="1">N6/$N$5</f>
        <v>-0.65</v>
      </c>
      <c r="P6" s="2">
        <v>-100000</v>
      </c>
      <c r="Q6" s="7">
        <f t="shared" ref="Q6:Q9" si="2">P6/$P$5</f>
        <v>-0.5</v>
      </c>
    </row>
    <row r="7" spans="11:17" x14ac:dyDescent="0.2">
      <c r="K7" s="1" t="s">
        <v>2</v>
      </c>
      <c r="L7" s="1">
        <f>SUM(L5:L6)</f>
        <v>240000</v>
      </c>
      <c r="M7" s="3">
        <f t="shared" si="0"/>
        <v>0.4</v>
      </c>
      <c r="N7" s="1">
        <f>SUM(N5:N6)</f>
        <v>140000</v>
      </c>
      <c r="O7" s="7">
        <f t="shared" si="1"/>
        <v>0.35</v>
      </c>
      <c r="P7" s="1">
        <f>SUM(P5:P6)</f>
        <v>100000</v>
      </c>
      <c r="Q7" s="7">
        <f t="shared" si="2"/>
        <v>0.5</v>
      </c>
    </row>
    <row r="8" spans="11:17" x14ac:dyDescent="0.2">
      <c r="K8" s="1" t="s">
        <v>25</v>
      </c>
      <c r="L8" s="2">
        <v>-72000</v>
      </c>
      <c r="M8" s="3">
        <f t="shared" si="0"/>
        <v>-0.12</v>
      </c>
      <c r="N8" s="2">
        <v>-20000</v>
      </c>
      <c r="O8" s="7">
        <f t="shared" si="1"/>
        <v>-0.05</v>
      </c>
      <c r="P8" s="2">
        <v>-52000</v>
      </c>
      <c r="Q8" s="7">
        <f t="shared" si="2"/>
        <v>-0.26</v>
      </c>
    </row>
    <row r="9" spans="11:17" x14ac:dyDescent="0.2">
      <c r="K9" s="1" t="s">
        <v>26</v>
      </c>
      <c r="L9" s="1">
        <f>SUM(L7:L8)</f>
        <v>168000</v>
      </c>
      <c r="M9" s="3">
        <f t="shared" si="0"/>
        <v>0.28000000000000003</v>
      </c>
      <c r="N9" s="1">
        <f>SUM(N7:N8)</f>
        <v>120000</v>
      </c>
      <c r="O9" s="7">
        <f t="shared" si="1"/>
        <v>0.3</v>
      </c>
      <c r="P9" s="1">
        <f>SUM(P7:P8)</f>
        <v>48000</v>
      </c>
      <c r="Q9" s="7">
        <f t="shared" si="2"/>
        <v>0.24</v>
      </c>
    </row>
    <row r="10" spans="11:17" x14ac:dyDescent="0.2">
      <c r="K10" s="1" t="s">
        <v>27</v>
      </c>
      <c r="L10" s="2">
        <v>-18000</v>
      </c>
      <c r="M10" s="3">
        <f t="shared" si="0"/>
        <v>-0.03</v>
      </c>
    </row>
    <row r="11" spans="11:17" x14ac:dyDescent="0.2">
      <c r="K11" s="1" t="s">
        <v>4</v>
      </c>
      <c r="L11" s="1">
        <f>SUM(L9:L10)</f>
        <v>150000</v>
      </c>
      <c r="M11" s="3">
        <f t="shared" si="0"/>
        <v>0.25</v>
      </c>
    </row>
    <row r="14" spans="11:17" x14ac:dyDescent="0.2">
      <c r="K14" s="1" t="s">
        <v>33</v>
      </c>
      <c r="L14" s="1">
        <v>8000</v>
      </c>
    </row>
    <row r="15" spans="11:17" x14ac:dyDescent="0.2">
      <c r="K15" s="1" t="s">
        <v>34</v>
      </c>
      <c r="L15" s="1">
        <v>70000</v>
      </c>
    </row>
    <row r="16" spans="11:17" x14ac:dyDescent="0.2">
      <c r="K16" s="1" t="s">
        <v>35</v>
      </c>
      <c r="L16" s="1">
        <v>60000</v>
      </c>
    </row>
    <row r="18" spans="11:16" x14ac:dyDescent="0.2">
      <c r="L18" s="1" t="str">
        <f>N4</f>
        <v>Construcao</v>
      </c>
      <c r="M18" s="1" t="str">
        <f>P4</f>
        <v>Paisagismo</v>
      </c>
    </row>
    <row r="19" spans="11:16" x14ac:dyDescent="0.2">
      <c r="K19" s="1" t="s">
        <v>16</v>
      </c>
      <c r="L19" s="1">
        <f>$L$15</f>
        <v>70000</v>
      </c>
      <c r="M19" s="1">
        <f>L16</f>
        <v>60000</v>
      </c>
    </row>
    <row r="20" spans="11:16" x14ac:dyDescent="0.2">
      <c r="K20" s="1" t="s">
        <v>17</v>
      </c>
      <c r="L20" s="7">
        <f>O7</f>
        <v>0.35</v>
      </c>
      <c r="M20" s="7">
        <f>Q7</f>
        <v>0.5</v>
      </c>
    </row>
    <row r="22" spans="11:16" x14ac:dyDescent="0.2">
      <c r="K22" s="1" t="s">
        <v>18</v>
      </c>
      <c r="L22" s="1">
        <f>L19*L20</f>
        <v>24500</v>
      </c>
      <c r="M22" s="1">
        <f>M19*M20</f>
        <v>30000</v>
      </c>
    </row>
    <row r="23" spans="11:16" x14ac:dyDescent="0.2">
      <c r="K23" s="1" t="s">
        <v>19</v>
      </c>
      <c r="L23" s="2">
        <f>-$L$14</f>
        <v>-8000</v>
      </c>
      <c r="M23" s="2">
        <f>-$L$14</f>
        <v>-8000</v>
      </c>
    </row>
    <row r="24" spans="11:16" x14ac:dyDescent="0.2">
      <c r="K24" s="1" t="s">
        <v>20</v>
      </c>
      <c r="L24" s="1">
        <f>SUM(L22:L23)</f>
        <v>16500</v>
      </c>
      <c r="M24" s="1">
        <f>SUM(M22:M23)</f>
        <v>22000</v>
      </c>
    </row>
    <row r="27" spans="11:16" x14ac:dyDescent="0.2">
      <c r="K27" s="10" t="s">
        <v>36</v>
      </c>
      <c r="L27" s="10"/>
      <c r="M27" s="10"/>
      <c r="N27" s="10"/>
      <c r="O27" s="10"/>
      <c r="P27" s="10"/>
    </row>
    <row r="28" spans="11:16" x14ac:dyDescent="0.2">
      <c r="K28" s="10"/>
      <c r="L28" s="10"/>
      <c r="M28" s="10"/>
      <c r="N28" s="10"/>
      <c r="O28" s="10"/>
      <c r="P28" s="10"/>
    </row>
    <row r="29" spans="11:16" x14ac:dyDescent="0.2">
      <c r="K29" s="10"/>
      <c r="L29" s="10"/>
      <c r="M29" s="10"/>
      <c r="N29" s="10"/>
      <c r="O29" s="10"/>
      <c r="P29" s="10"/>
    </row>
  </sheetData>
  <mergeCells count="5">
    <mergeCell ref="N3:Q3"/>
    <mergeCell ref="L4:M4"/>
    <mergeCell ref="N4:O4"/>
    <mergeCell ref="P4:Q4"/>
    <mergeCell ref="K27:P29"/>
  </mergeCells>
  <pageMargins left="0.75" right="0.75" top="1" bottom="1" header="0.5" footer="0.5"/>
  <pageSetup paperSize="9"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4:Q45"/>
  <sheetViews>
    <sheetView workbookViewId="0">
      <selection activeCell="J11" sqref="J11:P19"/>
    </sheetView>
  </sheetViews>
  <sheetFormatPr baseColWidth="10" defaultRowHeight="16" x14ac:dyDescent="0.2"/>
  <cols>
    <col min="1" max="10" width="10.83203125" style="1"/>
    <col min="11" max="11" width="11.5" style="1" bestFit="1" customWidth="1"/>
    <col min="12" max="12" width="10.83203125" style="1"/>
    <col min="13" max="13" width="11.5" style="1" bestFit="1" customWidth="1"/>
    <col min="14" max="14" width="10.83203125" style="1"/>
    <col min="15" max="15" width="13.1640625" style="1" bestFit="1" customWidth="1"/>
    <col min="16" max="16384" width="10.83203125" style="1"/>
  </cols>
  <sheetData>
    <row r="4" spans="10:16" x14ac:dyDescent="0.2">
      <c r="J4" s="1" t="s">
        <v>24</v>
      </c>
      <c r="K4" s="1">
        <v>900000</v>
      </c>
      <c r="L4" s="11">
        <f>K4/$K$4</f>
        <v>1</v>
      </c>
    </row>
    <row r="5" spans="10:16" x14ac:dyDescent="0.2">
      <c r="J5" s="1" t="s">
        <v>1</v>
      </c>
      <c r="K5" s="2">
        <v>-408000</v>
      </c>
      <c r="L5" s="11">
        <f t="shared" ref="L5:L8" si="0">K5/$K$4</f>
        <v>-0.45333333333333331</v>
      </c>
    </row>
    <row r="6" spans="10:16" x14ac:dyDescent="0.2">
      <c r="J6" s="1" t="s">
        <v>2</v>
      </c>
      <c r="K6" s="1">
        <f>SUM(K4:K5)</f>
        <v>492000</v>
      </c>
      <c r="L6" s="11">
        <f t="shared" si="0"/>
        <v>0.54666666666666663</v>
      </c>
    </row>
    <row r="7" spans="10:16" x14ac:dyDescent="0.2">
      <c r="J7" s="1" t="s">
        <v>37</v>
      </c>
      <c r="K7" s="2">
        <v>-465000</v>
      </c>
      <c r="L7" s="11">
        <f t="shared" si="0"/>
        <v>-0.51666666666666672</v>
      </c>
    </row>
    <row r="8" spans="10:16" x14ac:dyDescent="0.2">
      <c r="J8" s="1" t="s">
        <v>4</v>
      </c>
      <c r="K8" s="1">
        <f>SUM(K6:K7)</f>
        <v>27000</v>
      </c>
      <c r="L8" s="11">
        <f t="shared" si="0"/>
        <v>0.03</v>
      </c>
    </row>
    <row r="11" spans="10:16" x14ac:dyDescent="0.2">
      <c r="M11" s="4" t="s">
        <v>38</v>
      </c>
      <c r="N11" s="4"/>
      <c r="O11" s="4"/>
      <c r="P11" s="4"/>
    </row>
    <row r="12" spans="10:16" x14ac:dyDescent="0.2">
      <c r="K12" s="4" t="s">
        <v>11</v>
      </c>
      <c r="L12" s="4"/>
      <c r="M12" s="4" t="s">
        <v>39</v>
      </c>
      <c r="N12" s="4"/>
      <c r="O12" s="4" t="s">
        <v>40</v>
      </c>
      <c r="P12" s="4"/>
    </row>
    <row r="13" spans="10:16" x14ac:dyDescent="0.2">
      <c r="J13" s="1" t="s">
        <v>24</v>
      </c>
      <c r="K13" s="1">
        <f>K4</f>
        <v>900000</v>
      </c>
      <c r="L13" s="3">
        <f>K13/$K$13</f>
        <v>1</v>
      </c>
      <c r="M13" s="1">
        <v>400000</v>
      </c>
      <c r="N13" s="7">
        <f>M13/$M$13</f>
        <v>1</v>
      </c>
      <c r="O13" s="1">
        <f>K13-M13</f>
        <v>500000</v>
      </c>
      <c r="P13" s="7">
        <f>O13/$O$13</f>
        <v>1</v>
      </c>
    </row>
    <row r="14" spans="10:16" x14ac:dyDescent="0.2">
      <c r="J14" s="1" t="s">
        <v>1</v>
      </c>
      <c r="K14" s="2">
        <f>K5</f>
        <v>-408000</v>
      </c>
      <c r="L14" s="3">
        <f t="shared" ref="L14:L19" si="1">K14/$K$13</f>
        <v>-0.45333333333333331</v>
      </c>
      <c r="M14" s="2">
        <v>-208000</v>
      </c>
      <c r="N14" s="7">
        <f t="shared" ref="N14:N17" si="2">M14/$M$13</f>
        <v>-0.52</v>
      </c>
      <c r="O14" s="2">
        <f>K14-M14</f>
        <v>-200000</v>
      </c>
      <c r="P14" s="7">
        <f t="shared" ref="P14:P17" si="3">O14/$O$13</f>
        <v>-0.4</v>
      </c>
    </row>
    <row r="15" spans="10:16" x14ac:dyDescent="0.2">
      <c r="J15" s="1" t="s">
        <v>2</v>
      </c>
      <c r="K15" s="1">
        <f>SUM(K13:K14)</f>
        <v>492000</v>
      </c>
      <c r="L15" s="3">
        <f t="shared" si="1"/>
        <v>0.54666666666666663</v>
      </c>
      <c r="M15" s="1">
        <f>SUM(M13:M14)</f>
        <v>192000</v>
      </c>
      <c r="N15" s="7">
        <f t="shared" si="2"/>
        <v>0.48</v>
      </c>
      <c r="O15" s="1">
        <f>SUM(O13:O14)</f>
        <v>300000</v>
      </c>
      <c r="P15" s="7">
        <f t="shared" si="3"/>
        <v>0.6</v>
      </c>
    </row>
    <row r="16" spans="10:16" x14ac:dyDescent="0.2">
      <c r="J16" s="1" t="s">
        <v>25</v>
      </c>
      <c r="K16" s="2">
        <f>M16+O16</f>
        <v>-290000</v>
      </c>
      <c r="L16" s="3">
        <f t="shared" si="1"/>
        <v>-0.32222222222222224</v>
      </c>
      <c r="M16" s="2">
        <v>-160000</v>
      </c>
      <c r="N16" s="7">
        <f t="shared" si="2"/>
        <v>-0.4</v>
      </c>
      <c r="O16" s="2">
        <v>-130000</v>
      </c>
      <c r="P16" s="7">
        <f t="shared" si="3"/>
        <v>-0.26</v>
      </c>
    </row>
    <row r="17" spans="10:16" x14ac:dyDescent="0.2">
      <c r="J17" s="1" t="s">
        <v>26</v>
      </c>
      <c r="K17" s="1">
        <f>SUM(K15:K16)</f>
        <v>202000</v>
      </c>
      <c r="L17" s="3">
        <f t="shared" si="1"/>
        <v>0.22444444444444445</v>
      </c>
      <c r="M17" s="1">
        <f>SUM(M15:M16)</f>
        <v>32000</v>
      </c>
      <c r="N17" s="7">
        <f t="shared" si="2"/>
        <v>0.08</v>
      </c>
      <c r="O17" s="1">
        <f>SUM(O15:O16)</f>
        <v>170000</v>
      </c>
      <c r="P17" s="7">
        <f t="shared" si="3"/>
        <v>0.34</v>
      </c>
    </row>
    <row r="18" spans="10:16" x14ac:dyDescent="0.2">
      <c r="J18" s="1" t="s">
        <v>27</v>
      </c>
      <c r="K18" s="2">
        <f>K19-K17</f>
        <v>-175000</v>
      </c>
      <c r="L18" s="3">
        <f t="shared" si="1"/>
        <v>-0.19444444444444445</v>
      </c>
    </row>
    <row r="19" spans="10:16" x14ac:dyDescent="0.2">
      <c r="J19" s="1" t="s">
        <v>4</v>
      </c>
      <c r="K19" s="1">
        <f>K8</f>
        <v>27000</v>
      </c>
      <c r="L19" s="3">
        <f t="shared" si="1"/>
        <v>0.03</v>
      </c>
    </row>
    <row r="22" spans="10:16" x14ac:dyDescent="0.2">
      <c r="M22" s="4" t="s">
        <v>38</v>
      </c>
      <c r="N22" s="4"/>
      <c r="O22" s="4"/>
      <c r="P22" s="4"/>
    </row>
    <row r="23" spans="10:16" x14ac:dyDescent="0.2">
      <c r="K23" s="4" t="s">
        <v>39</v>
      </c>
      <c r="L23" s="4"/>
      <c r="M23" s="4" t="s">
        <v>41</v>
      </c>
      <c r="N23" s="4"/>
      <c r="O23" s="4" t="s">
        <v>42</v>
      </c>
      <c r="P23" s="4"/>
    </row>
    <row r="24" spans="10:16" x14ac:dyDescent="0.2">
      <c r="J24" s="1" t="s">
        <v>24</v>
      </c>
      <c r="K24" s="1">
        <f>M13</f>
        <v>400000</v>
      </c>
      <c r="L24" s="3">
        <f>K24/$K$24</f>
        <v>1</v>
      </c>
      <c r="M24" s="1">
        <v>100000</v>
      </c>
      <c r="N24" s="7">
        <f>M24/$M$24</f>
        <v>1</v>
      </c>
      <c r="O24" s="1">
        <v>300000</v>
      </c>
      <c r="P24" s="7">
        <f>O24/$O$24</f>
        <v>1</v>
      </c>
    </row>
    <row r="25" spans="10:16" x14ac:dyDescent="0.2">
      <c r="J25" s="1" t="s">
        <v>1</v>
      </c>
      <c r="K25" s="2">
        <f>M14</f>
        <v>-208000</v>
      </c>
      <c r="L25" s="3">
        <f t="shared" ref="L25:L30" si="4">K25/$K$24</f>
        <v>-0.52</v>
      </c>
      <c r="M25" s="2">
        <f>M24*N25</f>
        <v>-25000</v>
      </c>
      <c r="N25" s="7">
        <v>-0.25</v>
      </c>
      <c r="O25" s="2">
        <f>O24*P25</f>
        <v>-183000</v>
      </c>
      <c r="P25" s="7">
        <v>-0.61</v>
      </c>
    </row>
    <row r="26" spans="10:16" x14ac:dyDescent="0.2">
      <c r="J26" s="1" t="s">
        <v>2</v>
      </c>
      <c r="K26" s="1">
        <f>SUM(K24:K25)</f>
        <v>192000</v>
      </c>
      <c r="L26" s="3">
        <f t="shared" si="4"/>
        <v>0.48</v>
      </c>
      <c r="M26" s="1">
        <f>SUM(M24:M25)</f>
        <v>75000</v>
      </c>
      <c r="N26" s="7">
        <f t="shared" ref="N26:N28" si="5">M26/$M$24</f>
        <v>0.75</v>
      </c>
      <c r="O26" s="1">
        <f>SUM(O24:O25)</f>
        <v>117000</v>
      </c>
      <c r="P26" s="7">
        <f t="shared" ref="P26:P28" si="6">O26/$O$24</f>
        <v>0.39</v>
      </c>
    </row>
    <row r="27" spans="10:16" x14ac:dyDescent="0.2">
      <c r="J27" s="1" t="s">
        <v>25</v>
      </c>
      <c r="K27" s="2">
        <f>M27+O27</f>
        <v>-114000</v>
      </c>
      <c r="L27" s="3">
        <f t="shared" si="4"/>
        <v>-0.28499999999999998</v>
      </c>
      <c r="M27" s="2">
        <v>-60000</v>
      </c>
      <c r="N27" s="7">
        <f t="shared" si="5"/>
        <v>-0.6</v>
      </c>
      <c r="O27" s="2">
        <v>-54000</v>
      </c>
      <c r="P27" s="7">
        <f t="shared" si="6"/>
        <v>-0.18</v>
      </c>
    </row>
    <row r="28" spans="10:16" x14ac:dyDescent="0.2">
      <c r="J28" s="1" t="s">
        <v>26</v>
      </c>
      <c r="K28" s="1">
        <f>SUM(K26:K27)</f>
        <v>78000</v>
      </c>
      <c r="L28" s="3">
        <f t="shared" si="4"/>
        <v>0.19500000000000001</v>
      </c>
      <c r="M28" s="1">
        <f>SUM(M26:M27)</f>
        <v>15000</v>
      </c>
      <c r="N28" s="7">
        <f t="shared" si="5"/>
        <v>0.15</v>
      </c>
      <c r="O28" s="1">
        <f>SUM(O26:O27)</f>
        <v>63000</v>
      </c>
      <c r="P28" s="7">
        <f t="shared" si="6"/>
        <v>0.21</v>
      </c>
    </row>
    <row r="29" spans="10:16" x14ac:dyDescent="0.2">
      <c r="J29" s="1" t="s">
        <v>27</v>
      </c>
      <c r="K29" s="2">
        <f>(M16-K27)</f>
        <v>-46000</v>
      </c>
      <c r="L29" s="3">
        <f t="shared" si="4"/>
        <v>-0.115</v>
      </c>
    </row>
    <row r="30" spans="10:16" x14ac:dyDescent="0.2">
      <c r="J30" s="1" t="s">
        <v>4</v>
      </c>
      <c r="K30" s="1">
        <f>SUM(K28:K29)</f>
        <v>32000</v>
      </c>
      <c r="L30" s="3">
        <f t="shared" si="4"/>
        <v>0.08</v>
      </c>
    </row>
    <row r="34" spans="10:17" x14ac:dyDescent="0.2">
      <c r="J34" s="9" t="s">
        <v>43</v>
      </c>
      <c r="K34" s="9"/>
      <c r="L34" s="9"/>
      <c r="M34" s="9"/>
      <c r="N34" s="9"/>
      <c r="O34" s="9"/>
      <c r="P34" s="9"/>
      <c r="Q34" s="9"/>
    </row>
    <row r="35" spans="10:17" x14ac:dyDescent="0.2">
      <c r="J35" s="9"/>
      <c r="K35" s="9"/>
      <c r="L35" s="9"/>
      <c r="M35" s="9"/>
      <c r="N35" s="9"/>
      <c r="O35" s="9"/>
      <c r="P35" s="9"/>
      <c r="Q35" s="9"/>
    </row>
    <row r="36" spans="10:17" x14ac:dyDescent="0.2">
      <c r="J36" s="9"/>
      <c r="K36" s="9"/>
      <c r="L36" s="9"/>
      <c r="M36" s="9"/>
      <c r="N36" s="9"/>
      <c r="O36" s="9"/>
      <c r="P36" s="9"/>
      <c r="Q36" s="9"/>
    </row>
    <row r="37" spans="10:17" x14ac:dyDescent="0.2">
      <c r="J37" s="9"/>
      <c r="K37" s="9"/>
      <c r="L37" s="9"/>
      <c r="M37" s="9"/>
      <c r="N37" s="9"/>
      <c r="O37" s="9"/>
      <c r="P37" s="9"/>
      <c r="Q37" s="9"/>
    </row>
    <row r="38" spans="10:17" x14ac:dyDescent="0.2">
      <c r="J38" s="9"/>
      <c r="K38" s="9"/>
      <c r="L38" s="9"/>
      <c r="M38" s="9"/>
      <c r="N38" s="9"/>
      <c r="O38" s="9"/>
      <c r="P38" s="9"/>
      <c r="Q38" s="9"/>
    </row>
    <row r="39" spans="10:17" x14ac:dyDescent="0.2">
      <c r="J39" s="9"/>
      <c r="K39" s="9"/>
      <c r="L39" s="9"/>
      <c r="M39" s="9"/>
      <c r="N39" s="9"/>
      <c r="O39" s="9"/>
      <c r="P39" s="9"/>
      <c r="Q39" s="9"/>
    </row>
    <row r="40" spans="10:17" x14ac:dyDescent="0.2">
      <c r="J40" s="9"/>
      <c r="K40" s="9"/>
      <c r="L40" s="9"/>
      <c r="M40" s="9"/>
      <c r="N40" s="9"/>
      <c r="O40" s="9"/>
      <c r="P40" s="9"/>
      <c r="Q40" s="9"/>
    </row>
    <row r="41" spans="10:17" x14ac:dyDescent="0.2">
      <c r="J41" s="9"/>
      <c r="K41" s="9"/>
      <c r="L41" s="9"/>
      <c r="M41" s="9"/>
      <c r="N41" s="9"/>
      <c r="O41" s="9"/>
      <c r="P41" s="9"/>
      <c r="Q41" s="9"/>
    </row>
    <row r="42" spans="10:17" x14ac:dyDescent="0.2">
      <c r="J42" s="9"/>
      <c r="K42" s="9"/>
      <c r="L42" s="9"/>
      <c r="M42" s="9"/>
      <c r="N42" s="9"/>
      <c r="O42" s="9"/>
      <c r="P42" s="9"/>
      <c r="Q42" s="9"/>
    </row>
    <row r="43" spans="10:17" x14ac:dyDescent="0.2">
      <c r="J43" s="9"/>
      <c r="K43" s="9"/>
      <c r="L43" s="9"/>
      <c r="M43" s="9"/>
      <c r="N43" s="9"/>
      <c r="O43" s="9"/>
      <c r="P43" s="9"/>
      <c r="Q43" s="9"/>
    </row>
    <row r="44" spans="10:17" x14ac:dyDescent="0.2">
      <c r="J44" s="9"/>
      <c r="K44" s="9"/>
      <c r="L44" s="9"/>
      <c r="M44" s="9"/>
      <c r="N44" s="9"/>
      <c r="O44" s="9"/>
      <c r="P44" s="9"/>
      <c r="Q44" s="9"/>
    </row>
    <row r="45" spans="10:17" x14ac:dyDescent="0.2">
      <c r="J45" s="9"/>
      <c r="K45" s="9"/>
      <c r="L45" s="9"/>
      <c r="M45" s="9"/>
      <c r="N45" s="9"/>
      <c r="O45" s="9"/>
      <c r="P45" s="9"/>
      <c r="Q45" s="9"/>
    </row>
  </sheetData>
  <mergeCells count="9">
    <mergeCell ref="J34:Q45"/>
    <mergeCell ref="M11:P11"/>
    <mergeCell ref="K12:L12"/>
    <mergeCell ref="M12:N12"/>
    <mergeCell ref="O12:P12"/>
    <mergeCell ref="M22:P22"/>
    <mergeCell ref="K23:L23"/>
    <mergeCell ref="M23:N23"/>
    <mergeCell ref="O23:P23"/>
  </mergeCells>
  <pageMargins left="0.75" right="0.75" top="1" bottom="1" header="0.5" footer="0.5"/>
  <pageSetup paperSize="9"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R77"/>
  <sheetViews>
    <sheetView tabSelected="1" topLeftCell="B37" workbookViewId="0">
      <selection activeCell="S60" sqref="S60"/>
    </sheetView>
  </sheetViews>
  <sheetFormatPr baseColWidth="10" defaultRowHeight="16" x14ac:dyDescent="0.2"/>
  <cols>
    <col min="1" max="9" width="10.83203125" style="1"/>
    <col min="10" max="10" width="20.83203125" style="1" bestFit="1" customWidth="1"/>
    <col min="11" max="11" width="13.1640625" style="1" bestFit="1" customWidth="1"/>
    <col min="12" max="13" width="11.5" style="1" bestFit="1" customWidth="1"/>
    <col min="14" max="14" width="10.83203125" style="1"/>
    <col min="15" max="15" width="11.5" style="1" bestFit="1" customWidth="1"/>
    <col min="16" max="16" width="10.83203125" style="1"/>
    <col min="17" max="17" width="11.5" style="1" bestFit="1" customWidth="1"/>
    <col min="18" max="16384" width="10.83203125" style="1"/>
  </cols>
  <sheetData>
    <row r="2" spans="10:13" x14ac:dyDescent="0.2">
      <c r="K2" s="1" t="s">
        <v>5</v>
      </c>
      <c r="L2" s="1" t="s">
        <v>6</v>
      </c>
      <c r="M2" s="1" t="s">
        <v>7</v>
      </c>
    </row>
    <row r="3" spans="10:13" x14ac:dyDescent="0.2">
      <c r="J3" s="1" t="s">
        <v>24</v>
      </c>
      <c r="K3" s="1">
        <v>300000</v>
      </c>
      <c r="L3" s="1">
        <v>800000</v>
      </c>
      <c r="M3" s="1">
        <v>700000</v>
      </c>
    </row>
    <row r="5" spans="10:13" x14ac:dyDescent="0.2">
      <c r="J5" s="1" t="s">
        <v>44</v>
      </c>
    </row>
    <row r="6" spans="10:13" x14ac:dyDescent="0.2">
      <c r="J6" s="12" t="s">
        <v>45</v>
      </c>
      <c r="K6" s="1">
        <v>-93000</v>
      </c>
      <c r="L6" s="1">
        <v>-240000</v>
      </c>
      <c r="M6" s="1">
        <v>-315000</v>
      </c>
    </row>
    <row r="7" spans="10:13" x14ac:dyDescent="0.2">
      <c r="J7" s="12" t="s">
        <v>46</v>
      </c>
      <c r="K7" s="1">
        <v>-54000</v>
      </c>
      <c r="L7" s="1">
        <v>-56000</v>
      </c>
      <c r="M7" s="1">
        <v>-112000</v>
      </c>
    </row>
    <row r="8" spans="10:13" x14ac:dyDescent="0.2">
      <c r="J8" s="12" t="s">
        <v>47</v>
      </c>
      <c r="K8" s="1">
        <v>-9000</v>
      </c>
      <c r="L8" s="1">
        <v>-16000</v>
      </c>
      <c r="M8" s="1">
        <v>-14000</v>
      </c>
    </row>
    <row r="9" spans="10:13" x14ac:dyDescent="0.2">
      <c r="J9" s="12" t="s">
        <v>48</v>
      </c>
      <c r="K9" s="1">
        <v>-105000</v>
      </c>
      <c r="L9" s="1">
        <v>-240000</v>
      </c>
      <c r="M9" s="1">
        <v>-245000</v>
      </c>
    </row>
    <row r="10" spans="10:13" x14ac:dyDescent="0.2">
      <c r="J10" s="12" t="s">
        <v>49</v>
      </c>
      <c r="K10" s="1">
        <v>-21000</v>
      </c>
      <c r="L10" s="1">
        <v>-32000</v>
      </c>
      <c r="M10" s="1">
        <v>-28000</v>
      </c>
    </row>
    <row r="11" spans="10:13" x14ac:dyDescent="0.2">
      <c r="J11" s="12" t="s">
        <v>50</v>
      </c>
      <c r="K11" s="2">
        <v>-15000</v>
      </c>
      <c r="L11" s="2">
        <v>-32000</v>
      </c>
      <c r="M11" s="2">
        <v>-42000</v>
      </c>
    </row>
    <row r="12" spans="10:13" x14ac:dyDescent="0.2">
      <c r="J12" s="12" t="s">
        <v>51</v>
      </c>
      <c r="K12" s="1">
        <f>SUM(K6:K11)</f>
        <v>-297000</v>
      </c>
      <c r="L12" s="1">
        <f t="shared" ref="L12:M12" si="0">SUM(L6:L11)</f>
        <v>-616000</v>
      </c>
      <c r="M12" s="1">
        <f t="shared" si="0"/>
        <v>-756000</v>
      </c>
    </row>
    <row r="14" spans="10:13" x14ac:dyDescent="0.2">
      <c r="J14" s="1" t="s">
        <v>14</v>
      </c>
      <c r="K14" s="1">
        <f>K3+K12</f>
        <v>3000</v>
      </c>
      <c r="L14" s="1">
        <f t="shared" ref="L14:M14" si="1">L3+L12</f>
        <v>184000</v>
      </c>
      <c r="M14" s="1">
        <f t="shared" si="1"/>
        <v>-56000</v>
      </c>
    </row>
    <row r="16" spans="10:13" x14ac:dyDescent="0.2">
      <c r="J16" s="1" t="s">
        <v>52</v>
      </c>
    </row>
    <row r="17" spans="10:15" x14ac:dyDescent="0.2">
      <c r="J17" s="12" t="s">
        <v>48</v>
      </c>
      <c r="K17" s="1">
        <v>-15000</v>
      </c>
      <c r="L17" s="1">
        <v>-40000</v>
      </c>
      <c r="M17" s="1">
        <v>-35000</v>
      </c>
    </row>
    <row r="18" spans="10:15" x14ac:dyDescent="0.2">
      <c r="J18" s="12" t="s">
        <v>53</v>
      </c>
      <c r="K18" s="2">
        <v>-20000</v>
      </c>
      <c r="L18" s="2">
        <v>-20000</v>
      </c>
      <c r="M18" s="2">
        <v>-20000</v>
      </c>
    </row>
    <row r="19" spans="10:15" x14ac:dyDescent="0.2">
      <c r="J19" s="12" t="s">
        <v>51</v>
      </c>
      <c r="K19" s="1">
        <f>SUM(K17:K18)</f>
        <v>-35000</v>
      </c>
      <c r="L19" s="1">
        <f t="shared" ref="L19:M19" si="2">SUM(L17:L18)</f>
        <v>-60000</v>
      </c>
      <c r="M19" s="1">
        <f t="shared" si="2"/>
        <v>-55000</v>
      </c>
    </row>
    <row r="21" spans="10:15" x14ac:dyDescent="0.2">
      <c r="J21" s="1" t="s">
        <v>4</v>
      </c>
      <c r="K21" s="1">
        <f>K14+K19</f>
        <v>-32000</v>
      </c>
      <c r="L21" s="1">
        <f t="shared" ref="L21:M21" si="3">L14+L19</f>
        <v>124000</v>
      </c>
      <c r="M21" s="1">
        <f t="shared" si="3"/>
        <v>-111000</v>
      </c>
    </row>
    <row r="25" spans="10:15" x14ac:dyDescent="0.2">
      <c r="J25" s="9" t="s">
        <v>54</v>
      </c>
      <c r="K25" s="9"/>
      <c r="L25" s="9"/>
      <c r="M25" s="9"/>
      <c r="N25" s="9"/>
      <c r="O25" s="9"/>
    </row>
    <row r="26" spans="10:15" x14ac:dyDescent="0.2">
      <c r="J26" s="9"/>
      <c r="K26" s="9"/>
      <c r="L26" s="9"/>
      <c r="M26" s="9"/>
      <c r="N26" s="9"/>
      <c r="O26" s="9"/>
    </row>
    <row r="27" spans="10:15" x14ac:dyDescent="0.2">
      <c r="J27" s="9"/>
      <c r="K27" s="9"/>
      <c r="L27" s="9"/>
      <c r="M27" s="9"/>
      <c r="N27" s="9"/>
      <c r="O27" s="9"/>
    </row>
    <row r="28" spans="10:15" x14ac:dyDescent="0.2">
      <c r="J28" s="9"/>
      <c r="K28" s="9"/>
      <c r="L28" s="9"/>
      <c r="M28" s="9"/>
      <c r="N28" s="9"/>
      <c r="O28" s="9"/>
    </row>
    <row r="29" spans="10:15" x14ac:dyDescent="0.2">
      <c r="J29" s="9"/>
      <c r="K29" s="9"/>
      <c r="L29" s="9"/>
      <c r="M29" s="9"/>
      <c r="N29" s="9"/>
      <c r="O29" s="9"/>
    </row>
    <row r="30" spans="10:15" x14ac:dyDescent="0.2">
      <c r="J30" s="9"/>
      <c r="K30" s="9"/>
      <c r="L30" s="9"/>
      <c r="M30" s="9"/>
      <c r="N30" s="9"/>
      <c r="O30" s="9"/>
    </row>
    <row r="31" spans="10:15" x14ac:dyDescent="0.2">
      <c r="J31" s="9"/>
      <c r="K31" s="9"/>
      <c r="L31" s="9"/>
      <c r="M31" s="9"/>
      <c r="N31" s="9"/>
      <c r="O31" s="9"/>
    </row>
    <row r="32" spans="10:15" x14ac:dyDescent="0.2">
      <c r="J32" s="9"/>
      <c r="K32" s="9"/>
      <c r="L32" s="9"/>
      <c r="M32" s="9"/>
      <c r="N32" s="9"/>
      <c r="O32" s="9"/>
    </row>
    <row r="33" spans="10:18" x14ac:dyDescent="0.2">
      <c r="J33" s="9"/>
      <c r="K33" s="9"/>
      <c r="L33" s="9"/>
      <c r="M33" s="9"/>
      <c r="N33" s="9"/>
      <c r="O33" s="9"/>
    </row>
    <row r="36" spans="10:18" x14ac:dyDescent="0.2">
      <c r="J36" s="9" t="s">
        <v>55</v>
      </c>
      <c r="K36" s="9"/>
      <c r="L36" s="9"/>
      <c r="M36" s="9"/>
      <c r="N36" s="9"/>
      <c r="O36" s="9"/>
    </row>
    <row r="37" spans="10:18" x14ac:dyDescent="0.2">
      <c r="J37" s="9"/>
      <c r="K37" s="9"/>
      <c r="L37" s="9"/>
      <c r="M37" s="9"/>
      <c r="N37" s="9"/>
      <c r="O37" s="9"/>
    </row>
    <row r="38" spans="10:18" x14ac:dyDescent="0.2">
      <c r="J38" s="9"/>
      <c r="K38" s="9"/>
      <c r="L38" s="9"/>
      <c r="M38" s="9"/>
      <c r="N38" s="9"/>
      <c r="O38" s="9"/>
    </row>
    <row r="39" spans="10:18" x14ac:dyDescent="0.2">
      <c r="J39" s="9"/>
      <c r="K39" s="9"/>
      <c r="L39" s="9"/>
      <c r="M39" s="9"/>
      <c r="N39" s="9"/>
      <c r="O39" s="9"/>
    </row>
    <row r="40" spans="10:18" x14ac:dyDescent="0.2">
      <c r="J40" s="9"/>
      <c r="K40" s="9"/>
      <c r="L40" s="9"/>
      <c r="M40" s="9"/>
      <c r="N40" s="9"/>
      <c r="O40" s="9"/>
    </row>
    <row r="41" spans="10:18" x14ac:dyDescent="0.2">
      <c r="J41" s="9"/>
      <c r="K41" s="9"/>
      <c r="L41" s="9"/>
      <c r="M41" s="9"/>
      <c r="N41" s="9"/>
      <c r="O41" s="9"/>
    </row>
    <row r="42" spans="10:18" x14ac:dyDescent="0.2">
      <c r="J42" s="9"/>
      <c r="K42" s="9"/>
      <c r="L42" s="9"/>
      <c r="M42" s="9"/>
      <c r="N42" s="9"/>
      <c r="O42" s="9"/>
    </row>
    <row r="43" spans="10:18" x14ac:dyDescent="0.2">
      <c r="J43" s="9"/>
      <c r="K43" s="9"/>
      <c r="L43" s="9"/>
      <c r="M43" s="9"/>
      <c r="N43" s="9"/>
      <c r="O43" s="9"/>
    </row>
    <row r="44" spans="10:18" x14ac:dyDescent="0.2">
      <c r="J44" s="9"/>
      <c r="K44" s="9"/>
      <c r="L44" s="9"/>
      <c r="M44" s="9"/>
      <c r="N44" s="9"/>
      <c r="O44" s="9"/>
    </row>
    <row r="47" spans="10:18" x14ac:dyDescent="0.2">
      <c r="M47" s="4" t="s">
        <v>38</v>
      </c>
      <c r="N47" s="4"/>
      <c r="O47" s="4"/>
      <c r="P47" s="4"/>
    </row>
    <row r="48" spans="10:18" x14ac:dyDescent="0.2">
      <c r="K48" s="4" t="s">
        <v>11</v>
      </c>
      <c r="L48" s="4"/>
      <c r="M48" s="4" t="s">
        <v>5</v>
      </c>
      <c r="N48" s="4"/>
      <c r="O48" s="4" t="s">
        <v>6</v>
      </c>
      <c r="P48" s="4"/>
      <c r="Q48" s="4" t="s">
        <v>7</v>
      </c>
      <c r="R48" s="4"/>
    </row>
    <row r="49" spans="10:18" x14ac:dyDescent="0.2">
      <c r="J49" s="1" t="s">
        <v>24</v>
      </c>
      <c r="K49" s="1">
        <f>SUM(M49,O49,Q49)</f>
        <v>1800000</v>
      </c>
      <c r="L49" s="11">
        <f>K49/$K$49</f>
        <v>1</v>
      </c>
      <c r="M49" s="1">
        <f>K3</f>
        <v>300000</v>
      </c>
      <c r="N49" s="11">
        <f>M49/$M$49</f>
        <v>1</v>
      </c>
      <c r="O49" s="1">
        <f>L3</f>
        <v>800000</v>
      </c>
      <c r="P49" s="11">
        <f>O49/$O$49</f>
        <v>1</v>
      </c>
      <c r="Q49" s="1">
        <f>M3</f>
        <v>700000</v>
      </c>
      <c r="R49" s="11">
        <f>Q49/$Q$49</f>
        <v>1</v>
      </c>
    </row>
    <row r="50" spans="10:18" x14ac:dyDescent="0.2">
      <c r="J50" s="1" t="s">
        <v>1</v>
      </c>
      <c r="K50" s="2">
        <f>SUM(M50,O50,Q50)</f>
        <v>-737000</v>
      </c>
      <c r="L50" s="11">
        <f t="shared" ref="L50:L55" si="4">K50/$K$49</f>
        <v>-0.40944444444444444</v>
      </c>
      <c r="M50" s="2">
        <f>SUM(K6,K11)</f>
        <v>-108000</v>
      </c>
      <c r="N50" s="11">
        <f t="shared" ref="N50:N53" si="5">M50/$M$49</f>
        <v>-0.36</v>
      </c>
      <c r="O50" s="2">
        <f>SUM(L6,L11)</f>
        <v>-272000</v>
      </c>
      <c r="P50" s="11">
        <f t="shared" ref="P50:P53" si="6">O50/$O$49</f>
        <v>-0.34</v>
      </c>
      <c r="Q50" s="2">
        <f>SUM(M6,M11)</f>
        <v>-357000</v>
      </c>
      <c r="R50" s="11">
        <f t="shared" ref="R50:R53" si="7">Q50/$Q$49</f>
        <v>-0.51</v>
      </c>
    </row>
    <row r="51" spans="10:18" x14ac:dyDescent="0.2">
      <c r="J51" s="1" t="s">
        <v>2</v>
      </c>
      <c r="K51" s="1">
        <f>SUM(K49:K50)</f>
        <v>1063000</v>
      </c>
      <c r="L51" s="11">
        <f t="shared" si="4"/>
        <v>0.5905555555555555</v>
      </c>
      <c r="M51" s="1">
        <f>SUM(M49:M50)</f>
        <v>192000</v>
      </c>
      <c r="N51" s="11">
        <f t="shared" si="5"/>
        <v>0.64</v>
      </c>
      <c r="O51" s="1">
        <f>SUM(O49:O50)</f>
        <v>528000</v>
      </c>
      <c r="P51" s="11">
        <f t="shared" si="6"/>
        <v>0.66</v>
      </c>
      <c r="Q51" s="1">
        <f>SUM(Q49:Q50)</f>
        <v>343000</v>
      </c>
      <c r="R51" s="11">
        <f t="shared" si="7"/>
        <v>0.49</v>
      </c>
    </row>
    <row r="52" spans="10:18" x14ac:dyDescent="0.2">
      <c r="J52" s="1" t="s">
        <v>25</v>
      </c>
      <c r="K52" s="2">
        <f>SUM(M52,O52,Q52)</f>
        <v>-932000</v>
      </c>
      <c r="L52" s="11">
        <f t="shared" si="4"/>
        <v>-0.51777777777777778</v>
      </c>
      <c r="M52" s="2">
        <f>SUM(K7:K10)</f>
        <v>-189000</v>
      </c>
      <c r="N52" s="11">
        <f t="shared" si="5"/>
        <v>-0.63</v>
      </c>
      <c r="O52" s="2">
        <f>SUM(L7:L10)</f>
        <v>-344000</v>
      </c>
      <c r="P52" s="11">
        <f t="shared" si="6"/>
        <v>-0.43</v>
      </c>
      <c r="Q52" s="2">
        <f>SUM(M7:M10)</f>
        <v>-399000</v>
      </c>
      <c r="R52" s="11">
        <f t="shared" si="7"/>
        <v>-0.56999999999999995</v>
      </c>
    </row>
    <row r="53" spans="10:18" x14ac:dyDescent="0.2">
      <c r="J53" s="1" t="s">
        <v>26</v>
      </c>
      <c r="K53" s="1">
        <f>SUM(K51:K52)</f>
        <v>131000</v>
      </c>
      <c r="L53" s="11">
        <f t="shared" si="4"/>
        <v>7.2777777777777775E-2</v>
      </c>
      <c r="M53" s="1">
        <f>SUM(M51:M52)</f>
        <v>3000</v>
      </c>
      <c r="N53" s="11">
        <f t="shared" si="5"/>
        <v>0.01</v>
      </c>
      <c r="O53" s="1">
        <f>SUM(O51:O52)</f>
        <v>184000</v>
      </c>
      <c r="P53" s="11">
        <f t="shared" si="6"/>
        <v>0.23</v>
      </c>
      <c r="Q53" s="1">
        <f>SUM(Q51:Q52)</f>
        <v>-56000</v>
      </c>
      <c r="R53" s="11">
        <f t="shared" si="7"/>
        <v>-0.08</v>
      </c>
    </row>
    <row r="54" spans="10:18" x14ac:dyDescent="0.2">
      <c r="J54" s="1" t="s">
        <v>27</v>
      </c>
      <c r="K54" s="2">
        <f>SUM(K19:M19)</f>
        <v>-150000</v>
      </c>
      <c r="L54" s="11">
        <f t="shared" si="4"/>
        <v>-8.3333333333333329E-2</v>
      </c>
    </row>
    <row r="55" spans="10:18" x14ac:dyDescent="0.2">
      <c r="J55" s="1" t="s">
        <v>4</v>
      </c>
      <c r="K55" s="1">
        <f>SUM(K53:K54)</f>
        <v>-19000</v>
      </c>
      <c r="L55" s="11">
        <f t="shared" si="4"/>
        <v>-1.0555555555555556E-2</v>
      </c>
    </row>
    <row r="59" spans="10:18" x14ac:dyDescent="0.2">
      <c r="J59" s="9" t="s">
        <v>56</v>
      </c>
      <c r="K59" s="9"/>
      <c r="L59" s="9"/>
      <c r="M59" s="9"/>
      <c r="N59" s="9"/>
      <c r="O59" s="9"/>
      <c r="P59" s="9"/>
      <c r="Q59" s="9"/>
    </row>
    <row r="60" spans="10:18" x14ac:dyDescent="0.2">
      <c r="J60" s="9"/>
      <c r="K60" s="9"/>
      <c r="L60" s="9"/>
      <c r="M60" s="9"/>
      <c r="N60" s="9"/>
      <c r="O60" s="9"/>
      <c r="P60" s="9"/>
      <c r="Q60" s="9"/>
    </row>
    <row r="61" spans="10:18" x14ac:dyDescent="0.2">
      <c r="J61" s="9"/>
      <c r="K61" s="9"/>
      <c r="L61" s="9"/>
      <c r="M61" s="9"/>
      <c r="N61" s="9"/>
      <c r="O61" s="9"/>
      <c r="P61" s="9"/>
      <c r="Q61" s="9"/>
    </row>
    <row r="62" spans="10:18" x14ac:dyDescent="0.2">
      <c r="J62" s="9"/>
      <c r="K62" s="9"/>
      <c r="L62" s="9"/>
      <c r="M62" s="9"/>
      <c r="N62" s="9"/>
      <c r="O62" s="9"/>
      <c r="P62" s="9"/>
      <c r="Q62" s="9"/>
    </row>
    <row r="63" spans="10:18" x14ac:dyDescent="0.2">
      <c r="J63" s="9"/>
      <c r="K63" s="9"/>
      <c r="L63" s="9"/>
      <c r="M63" s="9"/>
      <c r="N63" s="9"/>
      <c r="O63" s="9"/>
      <c r="P63" s="9"/>
      <c r="Q63" s="9"/>
    </row>
    <row r="64" spans="10:18" x14ac:dyDescent="0.2">
      <c r="J64" s="9"/>
      <c r="K64" s="9"/>
      <c r="L64" s="9"/>
      <c r="M64" s="9"/>
      <c r="N64" s="9"/>
      <c r="O64" s="9"/>
      <c r="P64" s="9"/>
      <c r="Q64" s="9"/>
    </row>
    <row r="65" spans="10:17" x14ac:dyDescent="0.2">
      <c r="J65" s="9"/>
      <c r="K65" s="9"/>
      <c r="L65" s="9"/>
      <c r="M65" s="9"/>
      <c r="N65" s="9"/>
      <c r="O65" s="9"/>
      <c r="P65" s="9"/>
      <c r="Q65" s="9"/>
    </row>
    <row r="66" spans="10:17" x14ac:dyDescent="0.2">
      <c r="J66" s="9"/>
      <c r="K66" s="9"/>
      <c r="L66" s="9"/>
      <c r="M66" s="9"/>
      <c r="N66" s="9"/>
      <c r="O66" s="9"/>
      <c r="P66" s="9"/>
      <c r="Q66" s="9"/>
    </row>
    <row r="67" spans="10:17" x14ac:dyDescent="0.2">
      <c r="J67" s="9"/>
      <c r="K67" s="9"/>
      <c r="L67" s="9"/>
      <c r="M67" s="9"/>
      <c r="N67" s="9"/>
      <c r="O67" s="9"/>
      <c r="P67" s="9"/>
      <c r="Q67" s="9"/>
    </row>
    <row r="68" spans="10:17" x14ac:dyDescent="0.2">
      <c r="J68" s="9"/>
      <c r="K68" s="9"/>
      <c r="L68" s="9"/>
      <c r="M68" s="9"/>
      <c r="N68" s="9"/>
      <c r="O68" s="9"/>
      <c r="P68" s="9"/>
      <c r="Q68" s="9"/>
    </row>
    <row r="69" spans="10:17" x14ac:dyDescent="0.2">
      <c r="J69" s="9"/>
      <c r="K69" s="9"/>
      <c r="L69" s="9"/>
      <c r="M69" s="9"/>
      <c r="N69" s="9"/>
      <c r="O69" s="9"/>
      <c r="P69" s="9"/>
      <c r="Q69" s="9"/>
    </row>
    <row r="70" spans="10:17" x14ac:dyDescent="0.2">
      <c r="J70" s="9"/>
      <c r="K70" s="9"/>
      <c r="L70" s="9"/>
      <c r="M70" s="9"/>
      <c r="N70" s="9"/>
      <c r="O70" s="9"/>
      <c r="P70" s="9"/>
      <c r="Q70" s="9"/>
    </row>
    <row r="71" spans="10:17" x14ac:dyDescent="0.2">
      <c r="J71" s="9"/>
      <c r="K71" s="9"/>
      <c r="L71" s="9"/>
      <c r="M71" s="9"/>
      <c r="N71" s="9"/>
      <c r="O71" s="9"/>
      <c r="P71" s="9"/>
      <c r="Q71" s="9"/>
    </row>
    <row r="72" spans="10:17" x14ac:dyDescent="0.2">
      <c r="J72" s="9"/>
      <c r="K72" s="9"/>
      <c r="L72" s="9"/>
      <c r="M72" s="9"/>
      <c r="N72" s="9"/>
      <c r="O72" s="9"/>
      <c r="P72" s="9"/>
      <c r="Q72" s="9"/>
    </row>
    <row r="73" spans="10:17" x14ac:dyDescent="0.2">
      <c r="J73" s="9"/>
      <c r="K73" s="9"/>
      <c r="L73" s="9"/>
      <c r="M73" s="9"/>
      <c r="N73" s="9"/>
      <c r="O73" s="9"/>
      <c r="P73" s="9"/>
      <c r="Q73" s="9"/>
    </row>
    <row r="74" spans="10:17" x14ac:dyDescent="0.2">
      <c r="J74" s="9"/>
      <c r="K74" s="9"/>
      <c r="L74" s="9"/>
      <c r="M74" s="9"/>
      <c r="N74" s="9"/>
      <c r="O74" s="9"/>
      <c r="P74" s="9"/>
      <c r="Q74" s="9"/>
    </row>
    <row r="75" spans="10:17" x14ac:dyDescent="0.2">
      <c r="J75" s="9"/>
      <c r="K75" s="9"/>
      <c r="L75" s="9"/>
      <c r="M75" s="9"/>
      <c r="N75" s="9"/>
      <c r="O75" s="9"/>
      <c r="P75" s="9"/>
      <c r="Q75" s="9"/>
    </row>
    <row r="76" spans="10:17" x14ac:dyDescent="0.2">
      <c r="J76" s="9"/>
      <c r="K76" s="9"/>
      <c r="L76" s="9"/>
      <c r="M76" s="9"/>
      <c r="N76" s="9"/>
      <c r="O76" s="9"/>
      <c r="P76" s="9"/>
      <c r="Q76" s="9"/>
    </row>
    <row r="77" spans="10:17" x14ac:dyDescent="0.2">
      <c r="J77" s="9"/>
      <c r="K77" s="9"/>
      <c r="L77" s="9"/>
      <c r="M77" s="9"/>
      <c r="N77" s="9"/>
      <c r="O77" s="9"/>
      <c r="P77" s="9"/>
      <c r="Q77" s="9"/>
    </row>
  </sheetData>
  <mergeCells count="8">
    <mergeCell ref="Q48:R48"/>
    <mergeCell ref="J59:Q77"/>
    <mergeCell ref="J25:O33"/>
    <mergeCell ref="J36:O44"/>
    <mergeCell ref="M47:P47"/>
    <mergeCell ref="K48:L48"/>
    <mergeCell ref="M48:N48"/>
    <mergeCell ref="O48:P48"/>
  </mergeCell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5</vt:i4>
      </vt:variant>
    </vt:vector>
  </HeadingPairs>
  <TitlesOfParts>
    <vt:vector size="5" baseType="lpstr">
      <vt:lpstr>6.11</vt:lpstr>
      <vt:lpstr>6.14</vt:lpstr>
      <vt:lpstr>6.15</vt:lpstr>
      <vt:lpstr>6.19</vt:lpstr>
      <vt:lpstr>6.23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Microsoft Office</dc:creator>
  <cp:lastModifiedBy>Usuário do Microsoft Office</cp:lastModifiedBy>
  <dcterms:created xsi:type="dcterms:W3CDTF">2016-04-26T01:28:56Z</dcterms:created>
  <dcterms:modified xsi:type="dcterms:W3CDTF">2016-04-26T01:30:57Z</dcterms:modified>
</cp:coreProperties>
</file>