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FEA MESTRADO PROFISSIONAL/2025/DPG5011/"/>
    </mc:Choice>
  </mc:AlternateContent>
  <xr:revisionPtr revIDLastSave="36" documentId="8_{673A4272-210B-44CF-8997-F9C30D0E8F0D}" xr6:coauthVersionLast="47" xr6:coauthVersionMax="47" xr10:uidLastSave="{BF7FBC5A-24E1-460E-9638-98D99DDAB7B7}"/>
  <bookViews>
    <workbookView xWindow="45960" yWindow="-120" windowWidth="29040" windowHeight="15720" xr2:uid="{029EA257-D8FB-491A-ACC4-B80EC94DCAE8}"/>
  </bookViews>
  <sheets>
    <sheet name="Volume da Captacao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D19" i="2" l="1"/>
  <c r="D10" i="2"/>
  <c r="D18" i="2"/>
  <c r="D9" i="2"/>
  <c r="O6" i="1"/>
  <c r="L6" i="1"/>
  <c r="L8" i="1" s="1"/>
  <c r="L11" i="1"/>
  <c r="L10" i="1"/>
  <c r="L26" i="1"/>
  <c r="L25" i="1"/>
  <c r="L24" i="1" s="1"/>
  <c r="L23" i="1"/>
  <c r="L22" i="1"/>
  <c r="L21" i="1" s="1"/>
  <c r="L20" i="1"/>
  <c r="L19" i="1"/>
  <c r="L18" i="1"/>
  <c r="G13" i="1"/>
  <c r="G5" i="1"/>
  <c r="G3" i="1" l="1"/>
  <c r="H3" i="1" s="1"/>
  <c r="D20" i="2"/>
  <c r="D22" i="2" s="1"/>
  <c r="D26" i="2" s="1"/>
  <c r="L12" i="1"/>
  <c r="L17" i="1"/>
  <c r="M18" i="1" s="1"/>
  <c r="L13" i="1" l="1"/>
  <c r="L14" i="1" s="1"/>
  <c r="M24" i="1"/>
  <c r="M21" i="1"/>
</calcChain>
</file>

<file path=xl/sharedStrings.xml><?xml version="1.0" encoding="utf-8"?>
<sst xmlns="http://schemas.openxmlformats.org/spreadsheetml/2006/main" count="77" uniqueCount="71">
  <si>
    <t>Valor</t>
  </si>
  <si>
    <t>(I)</t>
  </si>
  <si>
    <t>Volume da Captacao</t>
  </si>
  <si>
    <t>DRE-LUCRO</t>
  </si>
  <si>
    <t>12 meses</t>
  </si>
  <si>
    <t>(1) Orcamento para dar inicio as operacoes</t>
  </si>
  <si>
    <t>Vendas</t>
  </si>
  <si>
    <t>Plataforma</t>
  </si>
  <si>
    <t>Orcamento</t>
  </si>
  <si>
    <t>3 cotacoes</t>
  </si>
  <si>
    <t>(-) CMV</t>
  </si>
  <si>
    <t>Transporte e hospedagem e alimentacao</t>
  </si>
  <si>
    <t>(=) Lucro Bruto</t>
  </si>
  <si>
    <t>Custo de Abertura e Manutencao CNPJ</t>
  </si>
  <si>
    <t>(-) Depesas Vendas</t>
  </si>
  <si>
    <t>Assessoria Legal (dominio)</t>
  </si>
  <si>
    <t>(-) Despesas Administrativas</t>
  </si>
  <si>
    <t>(-) Despesas de TI</t>
  </si>
  <si>
    <t>(=) Lucro Operacional</t>
  </si>
  <si>
    <t>(2) 24 meses de Operacao</t>
  </si>
  <si>
    <t>(-) Impostos</t>
  </si>
  <si>
    <t>(=) Lucro</t>
  </si>
  <si>
    <t>Comunicacao</t>
  </si>
  <si>
    <t>Financas</t>
  </si>
  <si>
    <t>Total</t>
  </si>
  <si>
    <t>Operacao</t>
  </si>
  <si>
    <t>Tecnologia</t>
  </si>
  <si>
    <t>Servidor</t>
  </si>
  <si>
    <t>Equipe Interna</t>
  </si>
  <si>
    <t>Terceirizado</t>
  </si>
  <si>
    <t>Vendas e Comunicacao</t>
  </si>
  <si>
    <t>(3) Caixa Liquidez</t>
  </si>
  <si>
    <t>Admnistrativo</t>
  </si>
  <si>
    <t>(II)</t>
  </si>
  <si>
    <t>Vendas para atingir o Break even</t>
  </si>
  <si>
    <t>(III)</t>
  </si>
  <si>
    <t>Tempo para o Breakeven</t>
  </si>
  <si>
    <t>Preco Unitatio</t>
  </si>
  <si>
    <t>Quantidade de vendas Ano</t>
  </si>
  <si>
    <t>Vendas semanis</t>
  </si>
  <si>
    <t>1o</t>
  </si>
  <si>
    <t>2o</t>
  </si>
  <si>
    <t>5 anos</t>
  </si>
  <si>
    <t>Orçamento</t>
  </si>
  <si>
    <t>Descricao</t>
  </si>
  <si>
    <t>Dispositivo para instalação</t>
  </si>
  <si>
    <t>6 meses</t>
  </si>
  <si>
    <t>Custo</t>
  </si>
  <si>
    <t>Prazo</t>
  </si>
  <si>
    <t>Software</t>
  </si>
  <si>
    <t>9 meses</t>
  </si>
  <si>
    <t>Contrato Social</t>
  </si>
  <si>
    <t>Abertura CNPJ</t>
  </si>
  <si>
    <t>Acordo de Acionistas</t>
  </si>
  <si>
    <t>Investimento Inicial</t>
  </si>
  <si>
    <t>Operação 24 meses</t>
  </si>
  <si>
    <t>Investimento Comunicação</t>
  </si>
  <si>
    <t>Despesas Administração</t>
  </si>
  <si>
    <t>Despesas Vendas</t>
  </si>
  <si>
    <t>Investimento Tecnologia</t>
  </si>
  <si>
    <t>Infra-estrutura Tecnologia</t>
  </si>
  <si>
    <t>Soma Caixa</t>
  </si>
  <si>
    <t>Caixa Necessario 1a Captação</t>
  </si>
  <si>
    <t>Valuation</t>
  </si>
  <si>
    <t>Participação do Pre Seed</t>
  </si>
  <si>
    <t>Necessidade de Captação</t>
  </si>
  <si>
    <t>Vendas Esperadas</t>
  </si>
  <si>
    <t>Caixa Necessario 1a Captação (Considerando as Vendas esperadas)</t>
  </si>
  <si>
    <t>Reserva para Incertezas</t>
  </si>
  <si>
    <t>CAPTAÇAO</t>
  </si>
  <si>
    <t>Investimentos em Infraestrutura de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</si>
</sst>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-[$$-409]* #,##0.00_ ;_-[$$-409]* \-#,##0.00\ ;_-[$$-409]* &quot;-&quot;??_ ;_-@_ "/>
    <numFmt numFmtId="168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1" applyFont="1"/>
    <xf numFmtId="0" fontId="5" fillId="0" borderId="0" xfId="0" applyFont="1"/>
    <xf numFmtId="0" fontId="6" fillId="0" borderId="0" xfId="0" applyFont="1"/>
    <xf numFmtId="165" fontId="6" fillId="0" borderId="0" xfId="1" applyFont="1"/>
    <xf numFmtId="165" fontId="5" fillId="0" borderId="0" xfId="1" applyFont="1"/>
    <xf numFmtId="165" fontId="6" fillId="0" borderId="0" xfId="0" applyNumberFormat="1" applyFont="1"/>
    <xf numFmtId="9" fontId="5" fillId="0" borderId="0" xfId="2" applyFont="1"/>
    <xf numFmtId="0" fontId="5" fillId="0" borderId="0" xfId="0" applyFont="1" applyAlignment="1">
      <alignment horizontal="left" indent="3"/>
    </xf>
    <xf numFmtId="165" fontId="5" fillId="0" borderId="0" xfId="1" applyFont="1" applyAlignment="1">
      <alignment horizontal="left" indent="2"/>
    </xf>
    <xf numFmtId="164" fontId="5" fillId="0" borderId="0" xfId="0" applyNumberFormat="1" applyFont="1"/>
    <xf numFmtId="1" fontId="0" fillId="0" borderId="0" xfId="0" applyNumberFormat="1"/>
    <xf numFmtId="165" fontId="0" fillId="0" borderId="0" xfId="1" applyFont="1"/>
    <xf numFmtId="166" fontId="0" fillId="0" borderId="0" xfId="0" applyNumberFormat="1"/>
    <xf numFmtId="165" fontId="2" fillId="0" borderId="0" xfId="0" applyNumberFormat="1" applyFont="1"/>
    <xf numFmtId="165" fontId="2" fillId="0" borderId="0" xfId="1" applyFont="1"/>
    <xf numFmtId="10" fontId="2" fillId="0" borderId="0" xfId="2" applyNumberFormat="1" applyFont="1"/>
    <xf numFmtId="0" fontId="7" fillId="0" borderId="0" xfId="0" applyFont="1"/>
    <xf numFmtId="43" fontId="7" fillId="0" borderId="0" xfId="0" applyNumberFormat="1" applyFont="1"/>
    <xf numFmtId="165" fontId="8" fillId="0" borderId="0" xfId="1" applyFont="1"/>
  </cellXfs>
  <cellStyles count="4">
    <cellStyle name="Comma 2" xfId="3" xr:uid="{F66A49C3-89CD-4DB4-A791-4C8B6E2BF5AF}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6.xml"/><Relationship Id="rId13" Type="http://schemas.openxmlformats.org/officeDocument/2006/relationships/image" Target="../media/image4.png"/><Relationship Id="rId26" Type="http://schemas.openxmlformats.org/officeDocument/2006/relationships/image" Target="../media/image10.png"/><Relationship Id="rId3" Type="http://schemas.openxmlformats.org/officeDocument/2006/relationships/customXml" Target="../ink/ink2.xml"/><Relationship Id="rId21" Type="http://schemas.openxmlformats.org/officeDocument/2006/relationships/customXml" Target="../ink/ink12.xml"/><Relationship Id="rId34" Type="http://schemas.openxmlformats.org/officeDocument/2006/relationships/customXml" Target="../ink/ink15.xml"/><Relationship Id="rId7" Type="http://schemas.openxmlformats.org/officeDocument/2006/relationships/customXml" Target="../ink/ink5.xml"/><Relationship Id="rId12" Type="http://schemas.openxmlformats.org/officeDocument/2006/relationships/customXml" Target="../ink/ink9.xml"/><Relationship Id="rId33" Type="http://schemas.openxmlformats.org/officeDocument/2006/relationships/image" Target="../media/image13.png"/><Relationship Id="rId2" Type="http://schemas.openxmlformats.org/officeDocument/2006/relationships/image" Target="../media/image1.png"/><Relationship Id="rId20" Type="http://schemas.openxmlformats.org/officeDocument/2006/relationships/image" Target="../media/image7.png"/><Relationship Id="rId1" Type="http://schemas.openxmlformats.org/officeDocument/2006/relationships/customXml" Target="../ink/ink1.xml"/><Relationship Id="rId6" Type="http://schemas.openxmlformats.org/officeDocument/2006/relationships/image" Target="../media/image2.png"/><Relationship Id="rId11" Type="http://schemas.openxmlformats.org/officeDocument/2006/relationships/image" Target="../media/image3.png"/><Relationship Id="rId37" Type="http://schemas.openxmlformats.org/officeDocument/2006/relationships/image" Target="../media/image15.png"/><Relationship Id="rId5" Type="http://schemas.openxmlformats.org/officeDocument/2006/relationships/customXml" Target="../ink/ink4.xml"/><Relationship Id="rId15" Type="http://schemas.openxmlformats.org/officeDocument/2006/relationships/customXml" Target="../ink/ink11.xml"/><Relationship Id="rId28" Type="http://schemas.openxmlformats.org/officeDocument/2006/relationships/customXml" Target="../ink/ink14.xml"/><Relationship Id="rId10" Type="http://schemas.openxmlformats.org/officeDocument/2006/relationships/customXml" Target="../ink/ink8.xml"/><Relationship Id="rId4" Type="http://schemas.openxmlformats.org/officeDocument/2006/relationships/customXml" Target="../ink/ink3.xml"/><Relationship Id="rId9" Type="http://schemas.openxmlformats.org/officeDocument/2006/relationships/customXml" Target="../ink/ink7.xml"/><Relationship Id="rId14" Type="http://schemas.openxmlformats.org/officeDocument/2006/relationships/customXml" Target="../ink/ink10.xml"/><Relationship Id="rId27" Type="http://schemas.openxmlformats.org/officeDocument/2006/relationships/customXml" Target="../ink/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590265</xdr:colOff>
      <xdr:row>25</xdr:row>
      <xdr:rowOff>152385</xdr:rowOff>
    </xdr:from>
    <xdr:to>
      <xdr:col>7</xdr:col>
      <xdr:colOff>600795</xdr:colOff>
      <xdr:row>25</xdr:row>
      <xdr:rowOff>152745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A24D1F0A-8972-C6DE-F707-72A50B316A9B}"/>
                </a:ext>
              </a:extLst>
            </xdr14:cNvPr>
            <xdr14:cNvContentPartPr/>
          </xdr14:nvContentPartPr>
          <xdr14:nvPr macro=""/>
          <xdr14:xfrm>
            <a:off x="5648040" y="467676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A24D1F0A-8972-C6DE-F707-72A50B316A9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639400" y="46681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95265</xdr:colOff>
      <xdr:row>27</xdr:row>
      <xdr:rowOff>19035</xdr:rowOff>
    </xdr:from>
    <xdr:to>
      <xdr:col>7</xdr:col>
      <xdr:colOff>92904</xdr:colOff>
      <xdr:row>27</xdr:row>
      <xdr:rowOff>29565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90FE3AB-AC6A-4670-87B4-C008D4B50B7C}"/>
                </a:ext>
              </a:extLst>
            </xdr14:cNvPr>
            <xdr14:cNvContentPartPr/>
          </xdr14:nvContentPartPr>
          <xdr14:nvPr macro=""/>
          <xdr14:xfrm>
            <a:off x="5153040" y="4905360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590FE3AB-AC6A-4670-87B4-C008D4B50B7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144040" y="48967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619155</xdr:colOff>
      <xdr:row>27</xdr:row>
      <xdr:rowOff>94635</xdr:rowOff>
    </xdr:from>
    <xdr:to>
      <xdr:col>6</xdr:col>
      <xdr:colOff>618154</xdr:colOff>
      <xdr:row>27</xdr:row>
      <xdr:rowOff>97716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5301A5E-1CF9-9909-E071-E49DDE20B3E6}"/>
                </a:ext>
              </a:extLst>
            </xdr14:cNvPr>
            <xdr14:cNvContentPartPr/>
          </xdr14:nvContentPartPr>
          <xdr14:nvPr macro=""/>
          <xdr14:xfrm>
            <a:off x="4819680" y="498096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C5301A5E-1CF9-9909-E071-E49DDE20B3E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10680" y="4972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685395</xdr:colOff>
      <xdr:row>27</xdr:row>
      <xdr:rowOff>64755</xdr:rowOff>
    </xdr:from>
    <xdr:to>
      <xdr:col>5</xdr:col>
      <xdr:colOff>685755</xdr:colOff>
      <xdr:row>27</xdr:row>
      <xdr:rowOff>67037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645672A-776B-D252-AFEB-AD10D366494C}"/>
                </a:ext>
              </a:extLst>
            </xdr14:cNvPr>
            <xdr14:cNvContentPartPr/>
          </xdr14:nvContentPartPr>
          <xdr14:nvPr macro=""/>
          <xdr14:xfrm>
            <a:off x="3971520" y="4951080"/>
            <a:ext cx="360" cy="180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C645672A-776B-D252-AFEB-AD10D366494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962880" y="4942440"/>
              <a:ext cx="18000" cy="19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276075</xdr:colOff>
      <xdr:row>25</xdr:row>
      <xdr:rowOff>95145</xdr:rowOff>
    </xdr:from>
    <xdr:to>
      <xdr:col>5</xdr:col>
      <xdr:colOff>275074</xdr:colOff>
      <xdr:row>25</xdr:row>
      <xdr:rowOff>105675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57BEB7B6-42DC-4B65-6A0B-9C0684062129}"/>
                </a:ext>
              </a:extLst>
            </xdr14:cNvPr>
            <xdr14:cNvContentPartPr/>
          </xdr14:nvContentPartPr>
          <xdr14:nvPr macro=""/>
          <xdr14:xfrm>
            <a:off x="3562200" y="461952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57BEB7B6-42DC-4B65-6A0B-9C068406212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553200" y="4610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218835</xdr:colOff>
      <xdr:row>21</xdr:row>
      <xdr:rowOff>152325</xdr:rowOff>
    </xdr:from>
    <xdr:to>
      <xdr:col>5</xdr:col>
      <xdr:colOff>220556</xdr:colOff>
      <xdr:row>21</xdr:row>
      <xdr:rowOff>152685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0EC9CEE-EFE6-918A-3883-499A29AF93F8}"/>
                </a:ext>
              </a:extLst>
            </xdr14:cNvPr>
            <xdr14:cNvContentPartPr/>
          </xdr14:nvContentPartPr>
          <xdr14:nvPr macro=""/>
          <xdr14:xfrm>
            <a:off x="3504960" y="395280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0EC9CEE-EFE6-918A-3883-499A29AF93F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95960" y="39441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400275</xdr:colOff>
      <xdr:row>19</xdr:row>
      <xdr:rowOff>152115</xdr:rowOff>
    </xdr:from>
    <xdr:to>
      <xdr:col>5</xdr:col>
      <xdr:colOff>397914</xdr:colOff>
      <xdr:row>19</xdr:row>
      <xdr:rowOff>152475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D376873-5481-7457-2372-FD0F57AC3972}"/>
                </a:ext>
              </a:extLst>
            </xdr14:cNvPr>
            <xdr14:cNvContentPartPr/>
          </xdr14:nvContentPartPr>
          <xdr14:nvPr macro=""/>
          <xdr14:xfrm>
            <a:off x="3686400" y="359064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AD376873-5481-7457-2372-FD0F57AC397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677400" y="35820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561915</xdr:colOff>
      <xdr:row>19</xdr:row>
      <xdr:rowOff>66435</xdr:rowOff>
    </xdr:from>
    <xdr:to>
      <xdr:col>5</xdr:col>
      <xdr:colOff>582393</xdr:colOff>
      <xdr:row>19</xdr:row>
      <xdr:rowOff>69279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5CA3222-E8EB-1CE1-2117-CA0DCBCE6C2F}"/>
                </a:ext>
              </a:extLst>
            </xdr14:cNvPr>
            <xdr14:cNvContentPartPr/>
          </xdr14:nvContentPartPr>
          <xdr14:nvPr macro=""/>
          <xdr14:xfrm>
            <a:off x="3848040" y="3504960"/>
            <a:ext cx="13680" cy="39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F5CA3222-E8EB-1CE1-2117-CA0DCBCE6C2F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839400" y="3496320"/>
              <a:ext cx="31320" cy="21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885915</xdr:colOff>
      <xdr:row>19</xdr:row>
      <xdr:rowOff>18555</xdr:rowOff>
    </xdr:from>
    <xdr:to>
      <xdr:col>5</xdr:col>
      <xdr:colOff>907283</xdr:colOff>
      <xdr:row>19</xdr:row>
      <xdr:rowOff>21636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5816506-3434-6EEA-1823-1F7DA4826476}"/>
                </a:ext>
              </a:extLst>
            </xdr14:cNvPr>
            <xdr14:cNvContentPartPr/>
          </xdr14:nvContentPartPr>
          <xdr14:nvPr macro=""/>
          <xdr14:xfrm>
            <a:off x="4172040" y="3457080"/>
            <a:ext cx="1728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75816506-3434-6EEA-1823-1F7DA4826476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163040" y="3448440"/>
              <a:ext cx="3492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666315</xdr:colOff>
      <xdr:row>20</xdr:row>
      <xdr:rowOff>38100</xdr:rowOff>
    </xdr:from>
    <xdr:to>
      <xdr:col>6</xdr:col>
      <xdr:colOff>669396</xdr:colOff>
      <xdr:row>20</xdr:row>
      <xdr:rowOff>38460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B06E0BA8-6731-D42B-7192-70E56D727D6B}"/>
                </a:ext>
              </a:extLst>
            </xdr14:cNvPr>
            <xdr14:cNvContentPartPr/>
          </xdr14:nvContentPartPr>
          <xdr14:nvPr macro=""/>
          <xdr14:xfrm>
            <a:off x="4866840" y="3657600"/>
            <a:ext cx="360" cy="36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B06E0BA8-6731-D42B-7192-70E56D727D6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58200" y="36486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190305</xdr:colOff>
      <xdr:row>23</xdr:row>
      <xdr:rowOff>57135</xdr:rowOff>
    </xdr:from>
    <xdr:to>
      <xdr:col>7</xdr:col>
      <xdr:colOff>201740</xdr:colOff>
      <xdr:row>23</xdr:row>
      <xdr:rowOff>135096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FCDE3E83-E7BE-C1B2-F424-59E246F8F140}"/>
                </a:ext>
              </a:extLst>
            </xdr14:cNvPr>
            <xdr14:cNvContentPartPr/>
          </xdr14:nvContentPartPr>
          <xdr14:nvPr macro=""/>
          <xdr14:xfrm>
            <a:off x="5248080" y="4219560"/>
            <a:ext cx="10080" cy="7524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FCDE3E83-E7BE-C1B2-F424-59E246F8F140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5239080" y="4210560"/>
              <a:ext cx="27720" cy="92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231435</xdr:colOff>
      <xdr:row>25</xdr:row>
      <xdr:rowOff>89745</xdr:rowOff>
    </xdr:from>
    <xdr:to>
      <xdr:col>6</xdr:col>
      <xdr:colOff>256000</xdr:colOff>
      <xdr:row>25</xdr:row>
      <xdr:rowOff>114585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20C56B4E-A77E-CEE3-F750-4D1E949C7F43}"/>
                </a:ext>
              </a:extLst>
            </xdr14:cNvPr>
            <xdr14:cNvContentPartPr/>
          </xdr14:nvContentPartPr>
          <xdr14:nvPr macro=""/>
          <xdr14:xfrm>
            <a:off x="4431960" y="4614120"/>
            <a:ext cx="25920" cy="2484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20C56B4E-A77E-CEE3-F750-4D1E949C7F43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4422960" y="4605120"/>
              <a:ext cx="43560" cy="42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28035</xdr:colOff>
      <xdr:row>22</xdr:row>
      <xdr:rowOff>18870</xdr:rowOff>
    </xdr:from>
    <xdr:to>
      <xdr:col>6</xdr:col>
      <xdr:colOff>31757</xdr:colOff>
      <xdr:row>22</xdr:row>
      <xdr:rowOff>29400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46A1374-AC8A-DD2A-F708-6F4075F9EB3F}"/>
                </a:ext>
              </a:extLst>
            </xdr14:cNvPr>
            <xdr14:cNvContentPartPr/>
          </xdr14:nvContentPartPr>
          <xdr14:nvPr macro=""/>
          <xdr14:xfrm>
            <a:off x="4228560" y="4000320"/>
            <a:ext cx="360" cy="36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446A1374-AC8A-DD2A-F708-6F4075F9EB3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19920" y="3991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199395</xdr:colOff>
      <xdr:row>21</xdr:row>
      <xdr:rowOff>66645</xdr:rowOff>
    </xdr:from>
    <xdr:to>
      <xdr:col>6</xdr:col>
      <xdr:colOff>198591</xdr:colOff>
      <xdr:row>21</xdr:row>
      <xdr:rowOff>68366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CA2431C8-4E39-EF46-DBCF-DB04339FFF7C}"/>
                </a:ext>
              </a:extLst>
            </xdr14:cNvPr>
            <xdr14:cNvContentPartPr/>
          </xdr14:nvContentPartPr>
          <xdr14:nvPr macro=""/>
          <xdr14:xfrm>
            <a:off x="4399920" y="3867120"/>
            <a:ext cx="2160" cy="36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CA2431C8-4E39-EF46-DBCF-DB04339FFF7C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4391280" y="3858480"/>
              <a:ext cx="198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329355</xdr:colOff>
      <xdr:row>23</xdr:row>
      <xdr:rowOff>26895</xdr:rowOff>
    </xdr:from>
    <xdr:to>
      <xdr:col>6</xdr:col>
      <xdr:colOff>331960</xdr:colOff>
      <xdr:row>23</xdr:row>
      <xdr:rowOff>30056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FFA67CB-EAA7-AF25-0519-E1ED73F15804}"/>
                </a:ext>
              </a:extLst>
            </xdr14:cNvPr>
            <xdr14:cNvContentPartPr/>
          </xdr14:nvContentPartPr>
          <xdr14:nvPr macro=""/>
          <xdr14:xfrm>
            <a:off x="4529880" y="4189320"/>
            <a:ext cx="3960" cy="180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2FFA67CB-EAA7-AF25-0519-E1ED73F15804}"/>
                </a:ext>
              </a:extLst>
            </xdr:cNvPr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4521240" y="4180680"/>
              <a:ext cx="21600" cy="194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38.594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1 1 24575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3.125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1 0 24575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3.496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0 24575,'5'5'0,"1"5"0,-1 6 0,0 5 0,-2 3 0,-1 2 0,-1 1 0,0 1 0,-1 0 0,0-5-8191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4.361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71 68 24575,'-4'0'0,"-7"-9"0,-5-7 0,-4-6 0,0 1-8191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4.856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1 0 24575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5.232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 1 24575,'5'0'0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6.732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11 5 24575,'-5'0'0,"0"-4"0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39.454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0 1 24575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39.619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1 24575,'0'0'-8191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0.105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 5 24575,'0'-4'0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0.605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0 0 24575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1.119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1 24575,'0'0'-8191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1.497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1 24575,'0'0'-8191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1.826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 1 24575,'4'0'0,"7"0"0,0 4 0,0 2-8191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4T23:42:42.121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1 24575,'5'0'0,"5"0"0,6 0 0,0 0-8191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0994-AC14-4878-B07A-2B8BBB016EE2}">
  <dimension ref="B1:X29"/>
  <sheetViews>
    <sheetView tabSelected="1" workbookViewId="0">
      <selection activeCell="H26" sqref="H26"/>
    </sheetView>
  </sheetViews>
  <sheetFormatPr defaultRowHeight="14.6" x14ac:dyDescent="0.4"/>
  <cols>
    <col min="6" max="6" width="12.921875" customWidth="1"/>
    <col min="7" max="7" width="12.07421875" style="3" bestFit="1" customWidth="1"/>
    <col min="8" max="8" width="10.3828125" bestFit="1" customWidth="1"/>
    <col min="11" max="11" width="44" style="3" customWidth="1"/>
    <col min="12" max="12" width="20.15234375" style="4" customWidth="1"/>
    <col min="13" max="13" width="9.23046875" style="3" customWidth="1"/>
    <col min="14" max="16" width="9.23046875" style="3"/>
  </cols>
  <sheetData>
    <row r="1" spans="2:24" x14ac:dyDescent="0.4">
      <c r="H1" s="5"/>
      <c r="I1" s="5"/>
      <c r="J1" s="5"/>
      <c r="M1" s="5"/>
      <c r="N1" s="5" t="s">
        <v>40</v>
      </c>
      <c r="O1" s="5" t="s">
        <v>41</v>
      </c>
      <c r="P1" s="5">
        <v>3</v>
      </c>
      <c r="Q1" s="5">
        <v>4</v>
      </c>
      <c r="R1" s="5">
        <v>5</v>
      </c>
      <c r="S1" s="5"/>
      <c r="T1" s="5"/>
      <c r="U1" s="5"/>
      <c r="V1" s="5"/>
      <c r="W1" s="5"/>
      <c r="X1" s="5"/>
    </row>
    <row r="2" spans="2:24" x14ac:dyDescent="0.4">
      <c r="G2" s="2" t="s">
        <v>0</v>
      </c>
      <c r="H2" s="5"/>
      <c r="I2" s="5"/>
      <c r="J2" s="5"/>
      <c r="M2" s="5"/>
      <c r="N2" s="5">
        <v>50</v>
      </c>
      <c r="O2" s="5">
        <v>100</v>
      </c>
      <c r="P2" s="5">
        <v>200</v>
      </c>
      <c r="Q2" s="5">
        <v>400</v>
      </c>
      <c r="R2" s="5">
        <v>800</v>
      </c>
      <c r="S2" s="5"/>
      <c r="T2" s="5"/>
      <c r="U2" s="5"/>
      <c r="V2" s="5"/>
      <c r="W2" s="5"/>
      <c r="X2" s="5"/>
    </row>
    <row r="3" spans="2:24" x14ac:dyDescent="0.4">
      <c r="B3" t="s">
        <v>1</v>
      </c>
      <c r="C3" s="1" t="s">
        <v>2</v>
      </c>
      <c r="D3" s="1"/>
      <c r="E3" s="1"/>
      <c r="F3" s="1"/>
      <c r="G3" s="9">
        <f>G5+H13+I13+G22+G13</f>
        <v>500000</v>
      </c>
      <c r="H3" s="10">
        <f>G3/3000000</f>
        <v>0.16666666666666666</v>
      </c>
      <c r="I3" s="5"/>
      <c r="J3" s="5"/>
      <c r="K3" s="5"/>
      <c r="L3" s="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 x14ac:dyDescent="0.4">
      <c r="B4" s="5"/>
      <c r="C4" s="5"/>
      <c r="D4" s="5"/>
      <c r="E4" s="5"/>
      <c r="F4" s="5"/>
      <c r="G4" s="5"/>
      <c r="H4" s="5"/>
      <c r="I4" s="5"/>
      <c r="J4" s="5"/>
      <c r="K4" s="6" t="s">
        <v>3</v>
      </c>
      <c r="L4" s="7" t="s">
        <v>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2:24" x14ac:dyDescent="0.4">
      <c r="B5" s="5"/>
      <c r="C5" s="6" t="s">
        <v>5</v>
      </c>
      <c r="D5" s="5"/>
      <c r="E5" s="5"/>
      <c r="F5" s="5"/>
      <c r="G5" s="7">
        <f>SUM(G7:G10)</f>
        <v>137000</v>
      </c>
      <c r="H5" s="5"/>
      <c r="I5" s="5"/>
      <c r="J5" s="5"/>
      <c r="K5" s="5"/>
      <c r="L5" s="8"/>
      <c r="M5" s="6" t="s">
        <v>37</v>
      </c>
      <c r="N5" s="6" t="s">
        <v>38</v>
      </c>
      <c r="O5" s="6" t="s">
        <v>39</v>
      </c>
      <c r="Q5" s="5"/>
      <c r="R5" s="5"/>
      <c r="S5" s="5"/>
      <c r="T5" s="5"/>
      <c r="U5" s="5"/>
      <c r="V5" s="5"/>
      <c r="W5" s="5"/>
      <c r="X5" s="5"/>
    </row>
    <row r="6" spans="2:24" x14ac:dyDescent="0.4">
      <c r="B6" s="5"/>
      <c r="C6" s="5"/>
      <c r="D6" s="5"/>
      <c r="E6" s="5"/>
      <c r="F6" s="5"/>
      <c r="G6" s="5"/>
      <c r="H6" s="5"/>
      <c r="I6" s="5"/>
      <c r="J6" s="5"/>
      <c r="K6" s="6" t="s">
        <v>6</v>
      </c>
      <c r="L6" s="7">
        <f>M6*N6</f>
        <v>14000</v>
      </c>
      <c r="M6" s="13">
        <v>200</v>
      </c>
      <c r="N6" s="5">
        <v>70</v>
      </c>
      <c r="O6" s="5">
        <f>N6/50</f>
        <v>1.4</v>
      </c>
      <c r="Q6" s="5"/>
      <c r="R6" s="5"/>
      <c r="S6" s="5"/>
      <c r="T6" s="5"/>
      <c r="U6" s="5"/>
      <c r="V6" s="5"/>
      <c r="W6" s="5"/>
      <c r="X6" s="5"/>
    </row>
    <row r="7" spans="2:24" x14ac:dyDescent="0.4">
      <c r="B7" s="5"/>
      <c r="C7" s="6" t="s">
        <v>7</v>
      </c>
      <c r="D7" s="6"/>
      <c r="E7" s="6" t="s">
        <v>8</v>
      </c>
      <c r="F7" s="6" t="s">
        <v>9</v>
      </c>
      <c r="G7" s="7">
        <v>100000</v>
      </c>
      <c r="H7" s="5"/>
      <c r="I7" s="5"/>
      <c r="J7" s="5"/>
      <c r="K7" s="5" t="s">
        <v>10</v>
      </c>
      <c r="L7" s="8">
        <v>-12500</v>
      </c>
      <c r="M7" s="5"/>
      <c r="N7" s="5"/>
      <c r="O7" s="5"/>
      <c r="Q7" s="5"/>
      <c r="R7" s="5"/>
      <c r="S7" s="5"/>
      <c r="T7" s="5"/>
      <c r="U7" s="5"/>
      <c r="V7" s="5"/>
      <c r="W7" s="5"/>
      <c r="X7" s="5"/>
    </row>
    <row r="8" spans="2:24" x14ac:dyDescent="0.4">
      <c r="B8" s="5"/>
      <c r="C8" s="6" t="s">
        <v>11</v>
      </c>
      <c r="D8" s="6"/>
      <c r="E8" s="6"/>
      <c r="F8" s="6"/>
      <c r="G8" s="7">
        <v>30000</v>
      </c>
      <c r="H8" s="5"/>
      <c r="I8" s="5"/>
      <c r="J8" s="5"/>
      <c r="K8" s="5" t="s">
        <v>12</v>
      </c>
      <c r="L8" s="8">
        <f>L6+L7</f>
        <v>1500</v>
      </c>
      <c r="M8" s="5"/>
      <c r="N8" s="5"/>
      <c r="O8" s="5"/>
      <c r="Q8" s="5"/>
      <c r="R8" s="5"/>
      <c r="S8" s="5"/>
      <c r="T8" s="5"/>
      <c r="U8" s="5"/>
      <c r="V8" s="5"/>
      <c r="W8" s="5"/>
      <c r="X8" s="5"/>
    </row>
    <row r="9" spans="2:24" x14ac:dyDescent="0.4">
      <c r="B9" s="5"/>
      <c r="C9" s="6" t="s">
        <v>13</v>
      </c>
      <c r="D9" s="6"/>
      <c r="E9" s="6"/>
      <c r="F9" s="6"/>
      <c r="G9" s="7">
        <v>5000</v>
      </c>
      <c r="H9" s="5"/>
      <c r="I9" s="5"/>
      <c r="J9" s="5"/>
      <c r="K9" s="5" t="s">
        <v>14</v>
      </c>
      <c r="L9" s="8">
        <v>-60000</v>
      </c>
      <c r="M9" s="5"/>
      <c r="N9" s="5"/>
      <c r="O9" s="5"/>
      <c r="Q9" s="5"/>
      <c r="R9" s="5"/>
      <c r="S9" s="5"/>
      <c r="T9" s="5"/>
      <c r="U9" s="5"/>
      <c r="V9" s="5"/>
      <c r="W9" s="5"/>
      <c r="X9" s="5"/>
    </row>
    <row r="10" spans="2:24" x14ac:dyDescent="0.4">
      <c r="B10" s="5"/>
      <c r="C10" s="6" t="s">
        <v>15</v>
      </c>
      <c r="D10" s="6"/>
      <c r="E10" s="6"/>
      <c r="F10" s="6"/>
      <c r="G10" s="7">
        <v>2000</v>
      </c>
      <c r="H10" s="5"/>
      <c r="I10" s="5"/>
      <c r="J10" s="5"/>
      <c r="K10" s="5" t="s">
        <v>16</v>
      </c>
      <c r="L10" s="8">
        <f>-30000</f>
        <v>-30000</v>
      </c>
      <c r="M10" s="5"/>
      <c r="N10" s="5"/>
      <c r="O10" s="5"/>
      <c r="Q10" s="5"/>
      <c r="R10" s="5"/>
      <c r="S10" s="5"/>
      <c r="T10" s="5"/>
      <c r="U10" s="5"/>
      <c r="V10" s="5"/>
      <c r="W10" s="5"/>
      <c r="X10" s="5"/>
    </row>
    <row r="11" spans="2:24" x14ac:dyDescent="0.4">
      <c r="B11" s="5"/>
      <c r="C11" s="5"/>
      <c r="D11" s="5"/>
      <c r="E11" s="5"/>
      <c r="F11" s="5"/>
      <c r="G11" s="8"/>
      <c r="H11" s="5"/>
      <c r="I11" s="5"/>
      <c r="J11" s="5"/>
      <c r="K11" s="5" t="s">
        <v>17</v>
      </c>
      <c r="L11" s="8">
        <f>-12500-30000</f>
        <v>-42500</v>
      </c>
      <c r="M11" s="5"/>
      <c r="N11" s="5"/>
      <c r="O11" s="5"/>
      <c r="Q11" s="5"/>
      <c r="R11" s="5"/>
      <c r="S11" s="5"/>
      <c r="T11" s="5"/>
      <c r="U11" s="5"/>
      <c r="V11" s="5"/>
      <c r="W11" s="5"/>
      <c r="X11" s="5"/>
    </row>
    <row r="12" spans="2:24" x14ac:dyDescent="0.4">
      <c r="B12" s="5"/>
      <c r="C12" s="5"/>
      <c r="D12" s="5"/>
      <c r="E12" s="5"/>
      <c r="F12" s="5"/>
      <c r="G12" s="5"/>
      <c r="H12" s="5"/>
      <c r="I12" s="5"/>
      <c r="J12" s="5"/>
      <c r="K12" s="6" t="s">
        <v>18</v>
      </c>
      <c r="L12" s="7">
        <f>L8+L9+L10+L11</f>
        <v>-131000</v>
      </c>
      <c r="M12" s="5"/>
      <c r="N12" s="5"/>
      <c r="O12" s="5"/>
      <c r="Q12" s="5"/>
      <c r="R12" s="5"/>
      <c r="S12" s="5"/>
      <c r="T12" s="5"/>
      <c r="U12" s="5"/>
      <c r="V12" s="5"/>
      <c r="W12" s="5"/>
      <c r="X12" s="5"/>
    </row>
    <row r="13" spans="2:24" x14ac:dyDescent="0.4">
      <c r="B13" s="5"/>
      <c r="C13" s="6" t="s">
        <v>19</v>
      </c>
      <c r="D13" s="5"/>
      <c r="E13" s="5"/>
      <c r="F13" s="5"/>
      <c r="G13" s="9">
        <f>SUM(G15:G20)</f>
        <v>340000</v>
      </c>
      <c r="H13" s="5"/>
      <c r="I13" s="5"/>
      <c r="J13" s="5"/>
      <c r="K13" s="5" t="s">
        <v>20</v>
      </c>
      <c r="L13" s="8">
        <f>IF(L12&gt;0,-6%*L6,0)</f>
        <v>0</v>
      </c>
      <c r="M13" s="5"/>
      <c r="N13" s="5"/>
      <c r="O13" s="5"/>
      <c r="Q13" s="5"/>
      <c r="R13" s="5"/>
      <c r="S13" s="5"/>
      <c r="T13" s="5"/>
      <c r="U13" s="5"/>
      <c r="V13" s="5"/>
      <c r="W13" s="5"/>
      <c r="X13" s="5"/>
    </row>
    <row r="14" spans="2:24" x14ac:dyDescent="0.4">
      <c r="B14" s="5"/>
      <c r="C14" s="5"/>
      <c r="D14" s="5"/>
      <c r="E14" s="5"/>
      <c r="F14" s="5"/>
      <c r="G14" s="5"/>
      <c r="H14" s="5"/>
      <c r="I14" s="5"/>
      <c r="J14" s="5"/>
      <c r="K14" s="6" t="s">
        <v>21</v>
      </c>
      <c r="L14" s="7">
        <f>L12+L13</f>
        <v>-131000</v>
      </c>
      <c r="M14" s="5"/>
      <c r="N14" s="5"/>
      <c r="O14" s="5"/>
      <c r="Q14" s="5"/>
      <c r="R14" s="5"/>
      <c r="S14" s="5"/>
      <c r="T14" s="5"/>
      <c r="U14" s="5"/>
      <c r="V14" s="5"/>
      <c r="W14" s="5"/>
      <c r="X14" s="5"/>
    </row>
    <row r="15" spans="2:24" x14ac:dyDescent="0.4">
      <c r="B15" s="5"/>
      <c r="C15" s="6" t="s">
        <v>6</v>
      </c>
      <c r="D15" s="6"/>
      <c r="E15" s="6"/>
      <c r="F15" s="6"/>
      <c r="G15" s="7">
        <f>5000*24</f>
        <v>120000</v>
      </c>
      <c r="H15" s="5"/>
      <c r="I15" s="5"/>
      <c r="J15" s="5"/>
      <c r="K15" s="5"/>
      <c r="L15" s="8"/>
      <c r="M15" s="5"/>
      <c r="N15" s="5"/>
      <c r="O15" s="5"/>
      <c r="Q15" s="5"/>
      <c r="R15" s="5"/>
      <c r="S15" s="5"/>
      <c r="T15" s="5"/>
      <c r="U15" s="5"/>
      <c r="V15" s="5"/>
      <c r="W15" s="5"/>
      <c r="X15" s="5"/>
    </row>
    <row r="16" spans="2:24" x14ac:dyDescent="0.4">
      <c r="B16" s="5"/>
      <c r="C16" s="6" t="s">
        <v>22</v>
      </c>
      <c r="D16" s="6"/>
      <c r="E16" s="6"/>
      <c r="F16" s="6"/>
      <c r="G16" s="7">
        <v>40000</v>
      </c>
      <c r="H16" s="5"/>
      <c r="I16" s="5"/>
      <c r="J16" s="5"/>
      <c r="K16" s="5"/>
      <c r="L16" s="8"/>
      <c r="M16" s="5"/>
      <c r="N16" s="5"/>
      <c r="O16" s="5"/>
      <c r="Q16" s="5"/>
      <c r="R16" s="5"/>
      <c r="S16" s="5"/>
      <c r="T16" s="5"/>
      <c r="U16" s="5"/>
      <c r="V16" s="5"/>
      <c r="W16" s="5"/>
      <c r="X16" s="5"/>
    </row>
    <row r="17" spans="2:24" x14ac:dyDescent="0.4">
      <c r="B17" s="5"/>
      <c r="C17" s="6" t="s">
        <v>23</v>
      </c>
      <c r="D17" s="6"/>
      <c r="E17" s="6"/>
      <c r="F17" s="6"/>
      <c r="G17" s="7">
        <v>20000</v>
      </c>
      <c r="H17" s="5"/>
      <c r="I17" s="5"/>
      <c r="J17" s="5"/>
      <c r="K17" s="6" t="s">
        <v>24</v>
      </c>
      <c r="L17" s="7">
        <f>L18+L21+L24</f>
        <v>550000</v>
      </c>
      <c r="M17" s="5"/>
      <c r="N17" s="5"/>
      <c r="O17" s="5"/>
      <c r="Q17" s="5"/>
      <c r="R17" s="5"/>
      <c r="S17" s="5"/>
      <c r="T17" s="5"/>
      <c r="U17" s="5"/>
      <c r="V17" s="5"/>
      <c r="W17" s="5"/>
      <c r="X17" s="5"/>
    </row>
    <row r="18" spans="2:24" x14ac:dyDescent="0.4">
      <c r="B18" s="5"/>
      <c r="C18" s="6" t="s">
        <v>25</v>
      </c>
      <c r="D18" s="6"/>
      <c r="E18" s="6"/>
      <c r="F18" s="6"/>
      <c r="G18" s="7">
        <v>60000</v>
      </c>
      <c r="H18" s="5"/>
      <c r="I18" s="5"/>
      <c r="J18" s="5"/>
      <c r="K18" s="6" t="s">
        <v>26</v>
      </c>
      <c r="L18" s="7">
        <f>G7+G18+G19+G20+50000</f>
        <v>310000</v>
      </c>
      <c r="M18" s="10">
        <f>L18/L17</f>
        <v>0.5636363636363636</v>
      </c>
      <c r="N18" s="5"/>
      <c r="O18" s="5"/>
      <c r="Q18" s="5"/>
      <c r="R18" s="5"/>
      <c r="S18" s="5"/>
      <c r="T18" s="5"/>
      <c r="U18" s="5"/>
      <c r="V18" s="5"/>
      <c r="W18" s="5"/>
      <c r="X18" s="5"/>
    </row>
    <row r="19" spans="2:24" x14ac:dyDescent="0.4">
      <c r="B19" s="5"/>
      <c r="C19" s="6" t="s">
        <v>27</v>
      </c>
      <c r="D19" s="6"/>
      <c r="E19" s="6"/>
      <c r="F19" s="6"/>
      <c r="G19" s="7">
        <v>25000</v>
      </c>
      <c r="H19" s="5"/>
      <c r="I19" s="5"/>
      <c r="J19" s="5"/>
      <c r="K19" s="11" t="s">
        <v>28</v>
      </c>
      <c r="L19" s="12">
        <f>G18</f>
        <v>60000</v>
      </c>
      <c r="M19" s="10"/>
      <c r="N19" s="5"/>
      <c r="O19" s="5"/>
      <c r="Q19" s="5"/>
      <c r="R19" s="5"/>
      <c r="S19" s="5"/>
      <c r="T19" s="5"/>
      <c r="U19" s="5"/>
      <c r="V19" s="5"/>
      <c r="W19" s="5"/>
      <c r="X19" s="5"/>
    </row>
    <row r="20" spans="2:24" x14ac:dyDescent="0.4">
      <c r="B20" s="5"/>
      <c r="C20" s="6" t="s">
        <v>70</v>
      </c>
      <c r="D20" s="6"/>
      <c r="E20" s="6"/>
      <c r="F20" s="6"/>
      <c r="G20" s="7">
        <v>75000</v>
      </c>
      <c r="H20" s="5"/>
      <c r="I20" s="5"/>
      <c r="J20" s="5"/>
      <c r="K20" s="11" t="s">
        <v>29</v>
      </c>
      <c r="L20" s="12">
        <f>G7+G19+G20</f>
        <v>200000</v>
      </c>
      <c r="M20" s="5"/>
      <c r="N20" s="5"/>
      <c r="O20" s="5"/>
      <c r="Q20" s="5"/>
      <c r="R20" s="5"/>
      <c r="S20" s="5"/>
      <c r="T20" s="5"/>
      <c r="U20" s="5"/>
      <c r="V20" s="5"/>
      <c r="W20" s="5"/>
      <c r="X20" s="5"/>
    </row>
    <row r="21" spans="2:24" x14ac:dyDescent="0.4">
      <c r="B21" s="5"/>
      <c r="C21" s="5"/>
      <c r="D21" s="5"/>
      <c r="E21" s="5"/>
      <c r="F21" s="5"/>
      <c r="G21" s="5"/>
      <c r="H21" s="5"/>
      <c r="I21" s="5"/>
      <c r="J21" s="5"/>
      <c r="K21" s="6" t="s">
        <v>30</v>
      </c>
      <c r="L21" s="7">
        <f>L22+L23</f>
        <v>213000</v>
      </c>
      <c r="M21" s="10">
        <f>L21/L17</f>
        <v>0.38727272727272727</v>
      </c>
      <c r="N21" s="5"/>
      <c r="O21" s="5"/>
      <c r="Q21" s="5"/>
      <c r="R21" s="5"/>
      <c r="S21" s="5"/>
      <c r="T21" s="5"/>
      <c r="U21" s="5"/>
      <c r="V21" s="5"/>
      <c r="W21" s="5"/>
      <c r="X21" s="5"/>
    </row>
    <row r="22" spans="2:24" x14ac:dyDescent="0.4">
      <c r="B22" s="5"/>
      <c r="C22" s="6" t="s">
        <v>31</v>
      </c>
      <c r="D22" s="6"/>
      <c r="E22" s="6"/>
      <c r="F22" s="6"/>
      <c r="G22" s="7">
        <v>23000</v>
      </c>
      <c r="H22" s="5"/>
      <c r="I22" s="5"/>
      <c r="J22" s="5"/>
      <c r="K22" s="11" t="s">
        <v>28</v>
      </c>
      <c r="L22" s="8">
        <f>G15+G16</f>
        <v>160000</v>
      </c>
      <c r="M22" s="5"/>
      <c r="N22" s="5"/>
      <c r="O22" s="5"/>
      <c r="Q22" s="5"/>
      <c r="R22" s="5"/>
      <c r="S22" s="5"/>
      <c r="T22" s="5"/>
      <c r="U22" s="5"/>
      <c r="V22" s="5"/>
      <c r="W22" s="5"/>
      <c r="X22" s="5"/>
    </row>
    <row r="23" spans="2:24" x14ac:dyDescent="0.4">
      <c r="B23" s="5"/>
      <c r="C23" s="5"/>
      <c r="D23" s="5"/>
      <c r="E23" s="5"/>
      <c r="F23" s="5"/>
      <c r="G23" s="5"/>
      <c r="H23" s="5"/>
      <c r="I23" s="5"/>
      <c r="J23" s="5"/>
      <c r="K23" s="11" t="s">
        <v>29</v>
      </c>
      <c r="L23" s="8">
        <f>G8+23000</f>
        <v>53000</v>
      </c>
      <c r="M23" s="5"/>
      <c r="N23" s="5"/>
      <c r="O23" s="5"/>
      <c r="Q23" s="5"/>
      <c r="R23" s="5"/>
      <c r="S23" s="5"/>
      <c r="T23" s="5"/>
      <c r="U23" s="5"/>
      <c r="V23" s="5"/>
      <c r="W23" s="5"/>
      <c r="X23" s="5"/>
    </row>
    <row r="24" spans="2:24" x14ac:dyDescent="0.4">
      <c r="B24" s="5"/>
      <c r="C24" s="5"/>
      <c r="D24" s="5"/>
      <c r="E24" s="5"/>
      <c r="F24" s="5"/>
      <c r="G24" s="5"/>
      <c r="H24" s="5"/>
      <c r="I24" s="5"/>
      <c r="J24" s="5"/>
      <c r="K24" s="6" t="s">
        <v>32</v>
      </c>
      <c r="L24" s="7">
        <f>L25+L26</f>
        <v>27000</v>
      </c>
      <c r="M24" s="10">
        <f>L24/L17</f>
        <v>4.9090909090909088E-2</v>
      </c>
      <c r="N24" s="5"/>
      <c r="O24" s="5"/>
      <c r="Q24" s="5"/>
      <c r="R24" s="5"/>
      <c r="S24" s="5"/>
      <c r="T24" s="5"/>
      <c r="U24" s="5"/>
      <c r="V24" s="5"/>
      <c r="W24" s="5"/>
      <c r="X24" s="5"/>
    </row>
    <row r="25" spans="2:24" x14ac:dyDescent="0.4">
      <c r="B25" s="1" t="s">
        <v>33</v>
      </c>
      <c r="C25" s="1" t="s">
        <v>34</v>
      </c>
      <c r="D25" s="1"/>
      <c r="G25" s="5">
        <v>800</v>
      </c>
      <c r="H25" s="14"/>
      <c r="K25" s="11" t="s">
        <v>28</v>
      </c>
      <c r="L25" s="8">
        <f>G17</f>
        <v>20000</v>
      </c>
      <c r="M25" s="5"/>
      <c r="N25" s="5"/>
      <c r="O25" s="5"/>
    </row>
    <row r="26" spans="2:24" x14ac:dyDescent="0.4">
      <c r="B26" s="1" t="s">
        <v>35</v>
      </c>
      <c r="C26" s="1" t="s">
        <v>36</v>
      </c>
      <c r="G26" s="6" t="s">
        <v>42</v>
      </c>
      <c r="K26" s="11" t="s">
        <v>29</v>
      </c>
      <c r="L26" s="8">
        <f>G9+G10</f>
        <v>7000</v>
      </c>
      <c r="M26" s="5"/>
      <c r="N26" s="5"/>
      <c r="O26" s="5"/>
    </row>
    <row r="27" spans="2:24" x14ac:dyDescent="0.4">
      <c r="K27" s="5"/>
      <c r="L27" s="8"/>
      <c r="M27" s="5"/>
      <c r="N27" s="5"/>
      <c r="O27" s="5"/>
    </row>
    <row r="28" spans="2:24" x14ac:dyDescent="0.4">
      <c r="K28" s="5"/>
      <c r="L28" s="8"/>
      <c r="M28" s="5"/>
      <c r="N28" s="5"/>
      <c r="O28" s="5"/>
    </row>
    <row r="29" spans="2:24" x14ac:dyDescent="0.4">
      <c r="K29" s="5"/>
      <c r="L29" s="8"/>
      <c r="M29" s="5"/>
      <c r="N29" s="5"/>
      <c r="O29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5B7A-30B1-40EF-841C-244A3481EBBD}">
  <dimension ref="A3:D26"/>
  <sheetViews>
    <sheetView zoomScale="160" zoomScaleNormal="160" workbookViewId="0">
      <selection activeCell="D19" sqref="D19"/>
    </sheetView>
  </sheetViews>
  <sheetFormatPr defaultRowHeight="14.6" x14ac:dyDescent="0.4"/>
  <cols>
    <col min="2" max="2" width="22.69140625" customWidth="1"/>
    <col min="4" max="4" width="13.765625" bestFit="1" customWidth="1"/>
  </cols>
  <sheetData>
    <row r="3" spans="1:4" x14ac:dyDescent="0.4">
      <c r="A3" t="s">
        <v>44</v>
      </c>
      <c r="B3" s="1" t="s">
        <v>43</v>
      </c>
      <c r="C3" t="s">
        <v>48</v>
      </c>
      <c r="D3" s="1" t="s">
        <v>47</v>
      </c>
    </row>
    <row r="4" spans="1:4" x14ac:dyDescent="0.4">
      <c r="B4" t="s">
        <v>45</v>
      </c>
      <c r="C4" t="s">
        <v>46</v>
      </c>
      <c r="D4" s="15">
        <v>300000</v>
      </c>
    </row>
    <row r="5" spans="1:4" x14ac:dyDescent="0.4">
      <c r="B5" t="s">
        <v>49</v>
      </c>
      <c r="C5" t="s">
        <v>50</v>
      </c>
      <c r="D5" s="15">
        <v>250000</v>
      </c>
    </row>
    <row r="6" spans="1:4" x14ac:dyDescent="0.4">
      <c r="B6" t="s">
        <v>52</v>
      </c>
      <c r="D6" s="15">
        <v>10000</v>
      </c>
    </row>
    <row r="7" spans="1:4" x14ac:dyDescent="0.4">
      <c r="B7" t="s">
        <v>51</v>
      </c>
      <c r="D7" s="15">
        <v>5000</v>
      </c>
    </row>
    <row r="8" spans="1:4" x14ac:dyDescent="0.4">
      <c r="B8" t="s">
        <v>53</v>
      </c>
      <c r="D8" s="15">
        <v>10000</v>
      </c>
    </row>
    <row r="9" spans="1:4" x14ac:dyDescent="0.4">
      <c r="B9" s="1" t="s">
        <v>54</v>
      </c>
      <c r="C9" s="1"/>
      <c r="D9" s="17">
        <f>SUM(D4:D8)</f>
        <v>575000</v>
      </c>
    </row>
    <row r="10" spans="1:4" x14ac:dyDescent="0.4">
      <c r="B10" s="20" t="s">
        <v>65</v>
      </c>
      <c r="C10" s="20"/>
      <c r="D10" s="21">
        <f>D6+D7+D8</f>
        <v>25000</v>
      </c>
    </row>
    <row r="12" spans="1:4" x14ac:dyDescent="0.4">
      <c r="B12" s="1" t="s">
        <v>55</v>
      </c>
    </row>
    <row r="13" spans="1:4" x14ac:dyDescent="0.4">
      <c r="B13" t="s">
        <v>56</v>
      </c>
      <c r="D13" s="15">
        <v>70000</v>
      </c>
    </row>
    <row r="14" spans="1:4" x14ac:dyDescent="0.4">
      <c r="B14" t="s">
        <v>57</v>
      </c>
      <c r="D14" s="16">
        <v>24000</v>
      </c>
    </row>
    <row r="15" spans="1:4" x14ac:dyDescent="0.4">
      <c r="B15" t="s">
        <v>58</v>
      </c>
      <c r="D15" s="15">
        <v>120000</v>
      </c>
    </row>
    <row r="16" spans="1:4" x14ac:dyDescent="0.4">
      <c r="B16" t="s">
        <v>59</v>
      </c>
      <c r="D16" s="15">
        <v>240000</v>
      </c>
    </row>
    <row r="17" spans="2:4" x14ac:dyDescent="0.4">
      <c r="B17" t="s">
        <v>60</v>
      </c>
      <c r="D17" s="15">
        <v>300000</v>
      </c>
    </row>
    <row r="18" spans="2:4" x14ac:dyDescent="0.4">
      <c r="B18" s="1" t="s">
        <v>61</v>
      </c>
      <c r="C18" s="1"/>
      <c r="D18" s="17">
        <f>SUM(D13:D17)</f>
        <v>754000</v>
      </c>
    </row>
    <row r="19" spans="2:4" x14ac:dyDescent="0.4">
      <c r="B19" s="20" t="s">
        <v>65</v>
      </c>
      <c r="C19" s="20"/>
      <c r="D19" s="21" t="e">
        <f>D13+D14+D15+D16-#REF!+D17-#REF!</f>
        <v>#REF!</v>
      </c>
    </row>
    <row r="20" spans="2:4" x14ac:dyDescent="0.4">
      <c r="B20" s="18" t="s">
        <v>62</v>
      </c>
      <c r="C20" s="18"/>
      <c r="D20" s="18" t="e">
        <f>D10+D19</f>
        <v>#REF!</v>
      </c>
    </row>
    <row r="21" spans="2:4" x14ac:dyDescent="0.4">
      <c r="B21" s="22" t="s">
        <v>66</v>
      </c>
      <c r="C21" s="18"/>
      <c r="D21" s="22">
        <v>150000</v>
      </c>
    </row>
    <row r="22" spans="2:4" x14ac:dyDescent="0.4">
      <c r="B22" s="18" t="s">
        <v>67</v>
      </c>
      <c r="C22" s="18"/>
      <c r="D22" s="7" t="e">
        <f>D20-D21</f>
        <v>#REF!</v>
      </c>
    </row>
    <row r="23" spans="2:4" x14ac:dyDescent="0.4">
      <c r="B23" t="s">
        <v>68</v>
      </c>
      <c r="D23" s="15">
        <v>100000</v>
      </c>
    </row>
    <row r="24" spans="2:4" x14ac:dyDescent="0.4">
      <c r="B24" s="1" t="s">
        <v>63</v>
      </c>
      <c r="D24" s="18">
        <v>5000000</v>
      </c>
    </row>
    <row r="25" spans="2:4" x14ac:dyDescent="0.4">
      <c r="B25" t="s">
        <v>69</v>
      </c>
      <c r="D25" s="15">
        <v>500000</v>
      </c>
    </row>
    <row r="26" spans="2:4" x14ac:dyDescent="0.4">
      <c r="B26" s="1" t="s">
        <v>64</v>
      </c>
      <c r="D26" s="19" t="e">
        <f>(D22+D23)/D24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Volume da Captacao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Liliam Carrete</cp:lastModifiedBy>
  <dcterms:created xsi:type="dcterms:W3CDTF">2023-10-20T19:20:03Z</dcterms:created>
  <dcterms:modified xsi:type="dcterms:W3CDTF">2025-06-24T00:11:58Z</dcterms:modified>
</cp:coreProperties>
</file>