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GRADUAÇÃO/GRADUAÇÃO FEA 2023/Financas para Empreendedorismo/Aula 2/"/>
    </mc:Choice>
  </mc:AlternateContent>
  <xr:revisionPtr revIDLastSave="92" documentId="8_{2EB7EECC-2ECF-4416-BE4D-3C0A1BB106B6}" xr6:coauthVersionLast="47" xr6:coauthVersionMax="47" xr10:uidLastSave="{46FFDF12-84FB-4E6D-B597-F713A808CA57}"/>
  <bookViews>
    <workbookView xWindow="-103" yWindow="-103" windowWidth="26537" windowHeight="15943" xr2:uid="{DF722D9C-E4E9-4F9D-B544-3A28C0C6308C}"/>
  </bookViews>
  <sheets>
    <sheet name="U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B98" i="1"/>
  <c r="B90" i="1"/>
  <c r="B91" i="1" s="1"/>
  <c r="B84" i="1"/>
  <c r="B77" i="1"/>
  <c r="B70" i="1"/>
  <c r="B63" i="1"/>
  <c r="B56" i="1"/>
  <c r="B49" i="1"/>
  <c r="B42" i="1"/>
  <c r="B35" i="1"/>
  <c r="B97" i="1"/>
  <c r="B83" i="1"/>
  <c r="B76" i="1"/>
  <c r="B69" i="1"/>
  <c r="B62" i="1"/>
  <c r="B55" i="1"/>
  <c r="B48" i="1"/>
  <c r="B41" i="1"/>
  <c r="B34" i="1"/>
  <c r="B9" i="1"/>
  <c r="B10" i="1" s="1"/>
  <c r="B102" i="1"/>
  <c r="C5" i="1"/>
  <c r="B96" i="1"/>
  <c r="B89" i="1"/>
  <c r="B82" i="1"/>
  <c r="B75" i="1"/>
  <c r="B68" i="1"/>
  <c r="B61" i="1"/>
  <c r="B54" i="1"/>
  <c r="B47" i="1"/>
  <c r="B40" i="1"/>
  <c r="B33" i="1"/>
  <c r="B8" i="1"/>
  <c r="B95" i="1"/>
  <c r="B88" i="1"/>
  <c r="B81" i="1"/>
  <c r="B74" i="1"/>
  <c r="B67" i="1"/>
  <c r="B60" i="1"/>
  <c r="B53" i="1"/>
  <c r="B46" i="1"/>
  <c r="B39" i="1"/>
  <c r="B32" i="1"/>
  <c r="B7" i="1"/>
</calcChain>
</file>

<file path=xl/sharedStrings.xml><?xml version="1.0" encoding="utf-8"?>
<sst xmlns="http://schemas.openxmlformats.org/spreadsheetml/2006/main" count="107" uniqueCount="75">
  <si>
    <t>Uber</t>
  </si>
  <si>
    <t>Empresa</t>
  </si>
  <si>
    <t>IPO Date</t>
  </si>
  <si>
    <t>IPO Valuation</t>
  </si>
  <si>
    <t>Angel Data Anounced</t>
  </si>
  <si>
    <t>Angel Money Raised</t>
  </si>
  <si>
    <t>Angel Pre Money Valuation</t>
  </si>
  <si>
    <t>Pre Seed Data Anounced</t>
  </si>
  <si>
    <t>Pre Seed Money Raised</t>
  </si>
  <si>
    <t>Pre Seed Pre Money Valuation</t>
  </si>
  <si>
    <t>Participacao Pre Seed</t>
  </si>
  <si>
    <t>CrowdfundingData Anounced</t>
  </si>
  <si>
    <t>Crowdfunding Money Raised</t>
  </si>
  <si>
    <t>Crowdfunding Pre Money Valuation</t>
  </si>
  <si>
    <t>Participacao Crowdfunding</t>
  </si>
  <si>
    <t>Seed Data Announced</t>
  </si>
  <si>
    <t>Seed Money Raised</t>
  </si>
  <si>
    <t>Seed Pre Money Valuation</t>
  </si>
  <si>
    <t>Participacao Seed</t>
  </si>
  <si>
    <t>Serie A Data Announced</t>
  </si>
  <si>
    <t>Serie A Money Raised</t>
  </si>
  <si>
    <t>Serie A Money Valuation</t>
  </si>
  <si>
    <t>Participacao Serie A</t>
  </si>
  <si>
    <t>Serie B Data Announced</t>
  </si>
  <si>
    <t>Serie BMoney Raised</t>
  </si>
  <si>
    <t>Serie B Money Valuation</t>
  </si>
  <si>
    <t>Participacao Serie B</t>
  </si>
  <si>
    <t>Serie C Data Announced</t>
  </si>
  <si>
    <t>Serie C Money Raised</t>
  </si>
  <si>
    <t>Serie C Money Valuation</t>
  </si>
  <si>
    <t>Participacao Serie C</t>
  </si>
  <si>
    <t>Serie D Data Announced</t>
  </si>
  <si>
    <t>Serie D Money Raised</t>
  </si>
  <si>
    <t>Serie D Money Valuation</t>
  </si>
  <si>
    <t>Participacao Serie D</t>
  </si>
  <si>
    <t>Serie E Data Announced</t>
  </si>
  <si>
    <t>Serie E Money Raised</t>
  </si>
  <si>
    <t>Serie E Money Valuation</t>
  </si>
  <si>
    <t>Participacao Serie E</t>
  </si>
  <si>
    <t>Serie F Data Announced</t>
  </si>
  <si>
    <t>Serie F Money Raised</t>
  </si>
  <si>
    <t>Serie F Money Valuation</t>
  </si>
  <si>
    <t>Participacao Serie F</t>
  </si>
  <si>
    <t>Serie G Data Announced</t>
  </si>
  <si>
    <t>Serie G Money Raised</t>
  </si>
  <si>
    <t>Serie G Money Valuation</t>
  </si>
  <si>
    <t>Participacao Serie G</t>
  </si>
  <si>
    <t>Serie H Data Announced</t>
  </si>
  <si>
    <t>Serie H Money Raised</t>
  </si>
  <si>
    <t>Serie H Money Valuation</t>
  </si>
  <si>
    <t>Participacao Serie H</t>
  </si>
  <si>
    <t>Serie I Data Announced</t>
  </si>
  <si>
    <t>Serie I Money Raised</t>
  </si>
  <si>
    <t>Serie I Money Valuation</t>
  </si>
  <si>
    <t>Participacao Serie I</t>
  </si>
  <si>
    <t>Serie J Data Announced</t>
  </si>
  <si>
    <t>Serie J Money Raised</t>
  </si>
  <si>
    <t>Serie J Money Valuation</t>
  </si>
  <si>
    <t>Participacao Serie J</t>
  </si>
  <si>
    <t>Prazo (anos) até Próximo Round</t>
  </si>
  <si>
    <t>Tx (a.a.) Crescimento até Próximo Round</t>
  </si>
  <si>
    <t>Data de Fundação</t>
  </si>
  <si>
    <t>Money Raised IPO</t>
  </si>
  <si>
    <t>Prazo até IPO</t>
  </si>
  <si>
    <t>Participação Diluída até IPO</t>
  </si>
  <si>
    <t>Participacao Acionária</t>
  </si>
  <si>
    <t>Tx de Remuneração Anual</t>
  </si>
  <si>
    <t>Prazo (anos) até IPO</t>
  </si>
  <si>
    <t>Tx (a.a.) de Remuneração até IPO</t>
  </si>
  <si>
    <t>`=&gt; Oferta secundaria</t>
  </si>
  <si>
    <t>`=&gt; Oferta primaria</t>
  </si>
  <si>
    <t>`(Valor Futuro/Valor Presente)^(1/8,6)</t>
  </si>
  <si>
    <t>Empreendedor</t>
  </si>
  <si>
    <t>BUMPED</t>
  </si>
  <si>
    <t>15%-20%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</si>
</sst>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2" fillId="0" borderId="1" xfId="0" applyFont="1" applyBorder="1"/>
    <xf numFmtId="14" fontId="2" fillId="0" borderId="1" xfId="0" applyNumberFormat="1" applyFont="1" applyBorder="1"/>
    <xf numFmtId="16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0" fillId="0" borderId="2" xfId="0" applyNumberFormat="1" applyBorder="1"/>
    <xf numFmtId="9" fontId="0" fillId="0" borderId="0" xfId="2" applyFont="1"/>
    <xf numFmtId="14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9" fontId="0" fillId="2" borderId="1" xfId="0" applyNumberFormat="1" applyFill="1" applyBorder="1"/>
    <xf numFmtId="9" fontId="0" fillId="2" borderId="0" xfId="0" applyNumberFormat="1" applyFill="1"/>
    <xf numFmtId="165" fontId="0" fillId="2" borderId="0" xfId="0" applyNumberFormat="1" applyFill="1"/>
    <xf numFmtId="0" fontId="0" fillId="2" borderId="1" xfId="0" applyFill="1" applyBorder="1"/>
    <xf numFmtId="9" fontId="0" fillId="3" borderId="1" xfId="0" applyNumberFormat="1" applyFill="1" applyBorder="1"/>
    <xf numFmtId="164" fontId="2" fillId="0" borderId="3" xfId="0" applyNumberFormat="1" applyFont="1" applyBorder="1"/>
    <xf numFmtId="164" fontId="0" fillId="0" borderId="3" xfId="0" applyNumberFormat="1" applyBorder="1"/>
    <xf numFmtId="0" fontId="2" fillId="0" borderId="2" xfId="0" applyFont="1" applyBorder="1"/>
    <xf numFmtId="167" fontId="0" fillId="3" borderId="2" xfId="1" applyNumberFormat="1" applyFont="1" applyFill="1" applyBorder="1"/>
    <xf numFmtId="9" fontId="0" fillId="3" borderId="2" xfId="0" applyNumberFormat="1" applyFill="1" applyBorder="1"/>
    <xf numFmtId="164" fontId="2" fillId="0" borderId="4" xfId="0" applyNumberFormat="1" applyFont="1" applyBorder="1"/>
    <xf numFmtId="164" fontId="0" fillId="0" borderId="4" xfId="0" applyNumberFormat="1" applyBorder="1"/>
    <xf numFmtId="0" fontId="2" fillId="0" borderId="4" xfId="0" applyFont="1" applyBorder="1"/>
    <xf numFmtId="166" fontId="0" fillId="0" borderId="4" xfId="0" applyNumberFormat="1" applyBorder="1"/>
    <xf numFmtId="9" fontId="0" fillId="3" borderId="1" xfId="2" applyFont="1" applyFill="1" applyBorder="1"/>
    <xf numFmtId="44" fontId="0" fillId="0" borderId="0" xfId="3" applyFont="1"/>
    <xf numFmtId="9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D8CE-841F-4D17-8B0B-F75D8A7C27EF}">
  <dimension ref="A2:E102"/>
  <sheetViews>
    <sheetView tabSelected="1" workbookViewId="0">
      <selection activeCell="E6" sqref="E6"/>
    </sheetView>
  </sheetViews>
  <sheetFormatPr defaultRowHeight="14.6" x14ac:dyDescent="0.4"/>
  <cols>
    <col min="1" max="1" width="36.3046875" style="5" customWidth="1"/>
    <col min="2" max="2" width="17.84375" customWidth="1"/>
    <col min="3" max="3" width="15.53515625" bestFit="1" customWidth="1"/>
    <col min="5" max="5" width="20" bestFit="1" customWidth="1"/>
  </cols>
  <sheetData>
    <row r="2" spans="1:5" x14ac:dyDescent="0.4">
      <c r="A2" s="5" t="s">
        <v>1</v>
      </c>
      <c r="B2" s="5" t="s">
        <v>0</v>
      </c>
    </row>
    <row r="3" spans="1:5" ht="15" thickBot="1" x14ac:dyDescent="0.45">
      <c r="A3" s="3" t="s">
        <v>61</v>
      </c>
      <c r="B3" s="3">
        <v>39875</v>
      </c>
      <c r="E3" t="s">
        <v>72</v>
      </c>
    </row>
    <row r="4" spans="1:5" ht="15" thickTop="1" x14ac:dyDescent="0.4">
      <c r="A4" s="5" t="s">
        <v>4</v>
      </c>
      <c r="B4" s="1">
        <v>40466</v>
      </c>
    </row>
    <row r="5" spans="1:5" x14ac:dyDescent="0.4">
      <c r="A5" s="19" t="s">
        <v>5</v>
      </c>
      <c r="B5" s="20">
        <v>1250000</v>
      </c>
      <c r="C5" s="4">
        <f>B5+B30+B37+B44+B51+B58+B65+B72+B79+B86+B93</f>
        <v>10362250000</v>
      </c>
    </row>
    <row r="6" spans="1:5" x14ac:dyDescent="0.4">
      <c r="A6" s="24" t="s">
        <v>6</v>
      </c>
      <c r="B6" s="25">
        <v>4000000</v>
      </c>
      <c r="E6" s="29">
        <f>100%*(1-B7)*(1-B32)*(1-B39)*(1-B46)*(1-B53)*(1-B60)*(1-B67)*(1-B74)*(1-B81)*(1-B88)*(1-B95)*B100</f>
        <v>29261972256.217533</v>
      </c>
    </row>
    <row r="7" spans="1:5" x14ac:dyDescent="0.4">
      <c r="A7" s="21" t="s">
        <v>65</v>
      </c>
      <c r="B7" s="23">
        <f>B5/(B6+B5)</f>
        <v>0.23809523809523808</v>
      </c>
      <c r="C7" t="s">
        <v>74</v>
      </c>
    </row>
    <row r="8" spans="1:5" x14ac:dyDescent="0.4">
      <c r="A8" s="21" t="s">
        <v>64</v>
      </c>
      <c r="B8" s="23">
        <f>B7*(1-B32)*(1-B39)*(1-B46)*(1-B53)*(1-B60)*(1-B67)*(1-B74)*(1-B81)*(1-B88)*(1-B95)</f>
        <v>0.12290814959768789</v>
      </c>
    </row>
    <row r="9" spans="1:5" x14ac:dyDescent="0.4">
      <c r="A9" s="21" t="s">
        <v>63</v>
      </c>
      <c r="B9" s="22">
        <f>($B$99-B4)/365</f>
        <v>8.5698630136986296</v>
      </c>
    </row>
    <row r="10" spans="1:5" ht="15" thickBot="1" x14ac:dyDescent="0.45">
      <c r="A10" s="2" t="s">
        <v>66</v>
      </c>
      <c r="B10" s="28">
        <f>((B8*B100)/B5)^(1/B9)-1</f>
        <v>1.8242996907144602</v>
      </c>
      <c r="C10" t="s">
        <v>71</v>
      </c>
    </row>
    <row r="11" spans="1:5" ht="15" thickTop="1" x14ac:dyDescent="0.4">
      <c r="A11" s="5" t="s">
        <v>7</v>
      </c>
      <c r="B11" s="11"/>
    </row>
    <row r="12" spans="1:5" x14ac:dyDescent="0.4">
      <c r="A12" s="7" t="s">
        <v>8</v>
      </c>
      <c r="B12" s="12"/>
      <c r="E12" t="s">
        <v>73</v>
      </c>
    </row>
    <row r="13" spans="1:5" x14ac:dyDescent="0.4">
      <c r="A13" s="7" t="s">
        <v>9</v>
      </c>
      <c r="B13" s="12"/>
    </row>
    <row r="14" spans="1:5" x14ac:dyDescent="0.4">
      <c r="A14" s="5" t="s">
        <v>10</v>
      </c>
      <c r="B14" s="13"/>
    </row>
    <row r="15" spans="1:5" x14ac:dyDescent="0.4">
      <c r="A15" s="5" t="s">
        <v>67</v>
      </c>
      <c r="B15" s="13"/>
    </row>
    <row r="16" spans="1:5" ht="15" thickBot="1" x14ac:dyDescent="0.45">
      <c r="A16" s="2" t="s">
        <v>68</v>
      </c>
      <c r="B16" s="14"/>
    </row>
    <row r="17" spans="1:4" ht="15" thickTop="1" x14ac:dyDescent="0.4">
      <c r="A17" s="5" t="s">
        <v>11</v>
      </c>
      <c r="B17" s="15"/>
    </row>
    <row r="18" spans="1:4" x14ac:dyDescent="0.4">
      <c r="A18" s="7" t="s">
        <v>12</v>
      </c>
      <c r="B18" s="12"/>
    </row>
    <row r="19" spans="1:4" x14ac:dyDescent="0.4">
      <c r="A19" s="7" t="s">
        <v>13</v>
      </c>
      <c r="B19" s="15"/>
    </row>
    <row r="20" spans="1:4" x14ac:dyDescent="0.4">
      <c r="A20" s="5" t="s">
        <v>14</v>
      </c>
      <c r="B20" s="15"/>
    </row>
    <row r="21" spans="1:4" x14ac:dyDescent="0.4">
      <c r="A21" s="5" t="s">
        <v>67</v>
      </c>
      <c r="B21" s="15"/>
    </row>
    <row r="22" spans="1:4" ht="15" thickBot="1" x14ac:dyDescent="0.45">
      <c r="A22" s="2" t="s">
        <v>68</v>
      </c>
      <c r="B22" s="14"/>
    </row>
    <row r="23" spans="1:4" ht="15" thickTop="1" x14ac:dyDescent="0.4">
      <c r="A23" s="6" t="s">
        <v>15</v>
      </c>
      <c r="B23" s="11"/>
      <c r="C23" s="30">
        <v>0.15</v>
      </c>
    </row>
    <row r="24" spans="1:4" x14ac:dyDescent="0.4">
      <c r="A24" s="7" t="s">
        <v>16</v>
      </c>
      <c r="B24" s="12"/>
    </row>
    <row r="25" spans="1:4" x14ac:dyDescent="0.4">
      <c r="A25" s="7" t="s">
        <v>17</v>
      </c>
      <c r="B25" s="12"/>
    </row>
    <row r="26" spans="1:4" x14ac:dyDescent="0.4">
      <c r="A26" s="5" t="s">
        <v>18</v>
      </c>
      <c r="B26" s="13"/>
    </row>
    <row r="27" spans="1:4" x14ac:dyDescent="0.4">
      <c r="A27" s="5" t="s">
        <v>59</v>
      </c>
      <c r="B27" s="16"/>
    </row>
    <row r="28" spans="1:4" ht="15" thickBot="1" x14ac:dyDescent="0.45">
      <c r="A28" s="2" t="s">
        <v>60</v>
      </c>
      <c r="B28" s="17"/>
    </row>
    <row r="29" spans="1:4" ht="15" thickTop="1" x14ac:dyDescent="0.4">
      <c r="A29" s="6" t="s">
        <v>19</v>
      </c>
      <c r="B29" s="1">
        <v>40588</v>
      </c>
    </row>
    <row r="30" spans="1:4" x14ac:dyDescent="0.4">
      <c r="A30" s="19" t="s">
        <v>20</v>
      </c>
      <c r="B30" s="20">
        <v>11000000</v>
      </c>
    </row>
    <row r="31" spans="1:4" x14ac:dyDescent="0.4">
      <c r="A31" s="24" t="s">
        <v>21</v>
      </c>
      <c r="B31" s="25">
        <v>49000000</v>
      </c>
    </row>
    <row r="32" spans="1:4" x14ac:dyDescent="0.4">
      <c r="A32" s="21" t="s">
        <v>22</v>
      </c>
      <c r="B32" s="23">
        <f>B30/(B31+B30)</f>
        <v>0.18333333333333332</v>
      </c>
      <c r="C32" s="30">
        <v>0.25</v>
      </c>
      <c r="D32" s="30">
        <v>0.6</v>
      </c>
    </row>
    <row r="33" spans="1:2" x14ac:dyDescent="0.4">
      <c r="A33" s="21" t="s">
        <v>64</v>
      </c>
      <c r="B33" s="23">
        <f>B32*(1-B39)*(1-B46)*(1-B53)*(1-B60)*(1-B67)*(1-B74)*(1-B81)*(1-B88)*(1-B95)</f>
        <v>0.1158848267635343</v>
      </c>
    </row>
    <row r="34" spans="1:2" x14ac:dyDescent="0.4">
      <c r="A34" s="21" t="s">
        <v>63</v>
      </c>
      <c r="B34" s="22">
        <f>($B$99-B29)/365</f>
        <v>8.2356164383561641</v>
      </c>
    </row>
    <row r="35" spans="1:2" ht="15" thickBot="1" x14ac:dyDescent="0.45">
      <c r="A35" s="2" t="s">
        <v>66</v>
      </c>
      <c r="B35" s="18">
        <f>((B33*$B$100)/B30)^(1/B34)-1</f>
        <v>1.2460821988982929</v>
      </c>
    </row>
    <row r="36" spans="1:2" ht="15" thickTop="1" x14ac:dyDescent="0.4">
      <c r="A36" s="6" t="s">
        <v>23</v>
      </c>
      <c r="B36" s="1">
        <v>40884</v>
      </c>
    </row>
    <row r="37" spans="1:2" x14ac:dyDescent="0.4">
      <c r="A37" s="19" t="s">
        <v>24</v>
      </c>
      <c r="B37" s="20">
        <v>37000000</v>
      </c>
    </row>
    <row r="38" spans="1:2" x14ac:dyDescent="0.4">
      <c r="A38" s="24" t="s">
        <v>25</v>
      </c>
      <c r="B38" s="25">
        <v>300000000</v>
      </c>
    </row>
    <row r="39" spans="1:2" x14ac:dyDescent="0.4">
      <c r="A39" s="26" t="s">
        <v>26</v>
      </c>
      <c r="B39" s="23">
        <f>B37/(B38+B37)</f>
        <v>0.10979228486646884</v>
      </c>
    </row>
    <row r="40" spans="1:2" x14ac:dyDescent="0.4">
      <c r="A40" s="21" t="s">
        <v>64</v>
      </c>
      <c r="B40" s="23">
        <f>B39*(1-B46)*(1-B53)*(1-B60)*(1-B67)*(1-B74)*(1-B81)*(1-B88)*(1-B95)</f>
        <v>7.7958883459104913E-2</v>
      </c>
    </row>
    <row r="41" spans="1:2" x14ac:dyDescent="0.4">
      <c r="A41" s="21" t="s">
        <v>63</v>
      </c>
      <c r="B41" s="22">
        <f>($B$99-B36)/365</f>
        <v>7.4246575342465757</v>
      </c>
    </row>
    <row r="42" spans="1:2" ht="15" thickBot="1" x14ac:dyDescent="0.45">
      <c r="A42" s="2" t="s">
        <v>66</v>
      </c>
      <c r="B42" s="18">
        <f>((B40*$B$100)/B37)^(1/B41)-1</f>
        <v>0.97546085391385406</v>
      </c>
    </row>
    <row r="43" spans="1:2" ht="15" thickTop="1" x14ac:dyDescent="0.4">
      <c r="A43" s="6" t="s">
        <v>27</v>
      </c>
      <c r="B43" s="1">
        <v>41509</v>
      </c>
    </row>
    <row r="44" spans="1:2" x14ac:dyDescent="0.4">
      <c r="A44" s="24" t="s">
        <v>28</v>
      </c>
      <c r="B44" s="25">
        <v>363000000</v>
      </c>
    </row>
    <row r="45" spans="1:2" x14ac:dyDescent="0.4">
      <c r="A45" s="7" t="s">
        <v>29</v>
      </c>
      <c r="B45" s="4">
        <v>3500000000</v>
      </c>
    </row>
    <row r="46" spans="1:2" x14ac:dyDescent="0.4">
      <c r="A46" s="26" t="s">
        <v>30</v>
      </c>
      <c r="B46" s="23">
        <f>B44/(B45+B44)</f>
        <v>9.3968418327724568E-2</v>
      </c>
    </row>
    <row r="47" spans="1:2" x14ac:dyDescent="0.4">
      <c r="A47" s="21" t="s">
        <v>64</v>
      </c>
      <c r="B47" s="23">
        <f>B46*(1-B53)*(1-B60)*(1-B67)*(1-B74)*(1-B81)*(1-B88)*(1-B95)</f>
        <v>7.3643151910700852E-2</v>
      </c>
    </row>
    <row r="48" spans="1:2" x14ac:dyDescent="0.4">
      <c r="A48" s="21" t="s">
        <v>63</v>
      </c>
      <c r="B48" s="22">
        <f>($B$99-B43)/365</f>
        <v>5.7123287671232879</v>
      </c>
    </row>
    <row r="49" spans="1:2" ht="15" thickBot="1" x14ac:dyDescent="0.45">
      <c r="A49" s="2" t="s">
        <v>66</v>
      </c>
      <c r="B49" s="18">
        <f>((B47*$B$100)/B44)^(1/B48)-1</f>
        <v>0.6082754778997439</v>
      </c>
    </row>
    <row r="50" spans="1:2" ht="15" thickTop="1" x14ac:dyDescent="0.4">
      <c r="A50" s="6" t="s">
        <v>31</v>
      </c>
      <c r="B50" s="1">
        <v>41796</v>
      </c>
    </row>
    <row r="51" spans="1:2" x14ac:dyDescent="0.4">
      <c r="A51" s="24" t="s">
        <v>32</v>
      </c>
      <c r="B51" s="25">
        <v>1400000000</v>
      </c>
    </row>
    <row r="52" spans="1:2" x14ac:dyDescent="0.4">
      <c r="A52" s="7" t="s">
        <v>33</v>
      </c>
      <c r="B52" s="4">
        <v>17000000000</v>
      </c>
    </row>
    <row r="53" spans="1:2" x14ac:dyDescent="0.4">
      <c r="A53" s="26" t="s">
        <v>34</v>
      </c>
      <c r="B53" s="23">
        <f>B51/(B52+B51)</f>
        <v>7.6086956521739135E-2</v>
      </c>
    </row>
    <row r="54" spans="1:2" x14ac:dyDescent="0.4">
      <c r="A54" s="21" t="s">
        <v>64</v>
      </c>
      <c r="B54" s="23">
        <f>B53*(1-B60)*(1-B67)*(1-B74)*(1-B81)*(1-B88)*(1-B95)</f>
        <v>6.4540089801240041E-2</v>
      </c>
    </row>
    <row r="55" spans="1:2" x14ac:dyDescent="0.4">
      <c r="A55" s="21" t="s">
        <v>63</v>
      </c>
      <c r="B55" s="22">
        <f>($B$99-B50)/365</f>
        <v>4.9260273972602739</v>
      </c>
    </row>
    <row r="56" spans="1:2" ht="15" thickBot="1" x14ac:dyDescent="0.45">
      <c r="A56" s="2" t="s">
        <v>66</v>
      </c>
      <c r="B56" s="18">
        <f>((B54*$B$100)/B51)^(1/B55)-1</f>
        <v>0.28428823070535336</v>
      </c>
    </row>
    <row r="57" spans="1:2" ht="15" thickTop="1" x14ac:dyDescent="0.4">
      <c r="A57" s="6" t="s">
        <v>35</v>
      </c>
      <c r="B57" s="1">
        <v>41977</v>
      </c>
    </row>
    <row r="58" spans="1:2" x14ac:dyDescent="0.4">
      <c r="A58" s="24" t="s">
        <v>36</v>
      </c>
      <c r="B58" s="25">
        <v>1200000000</v>
      </c>
    </row>
    <row r="59" spans="1:2" x14ac:dyDescent="0.4">
      <c r="A59" s="24" t="s">
        <v>37</v>
      </c>
      <c r="B59" s="25">
        <v>40000000000</v>
      </c>
    </row>
    <row r="60" spans="1:2" x14ac:dyDescent="0.4">
      <c r="A60" s="26" t="s">
        <v>38</v>
      </c>
      <c r="B60" s="23">
        <f>B58/(B59+B58)</f>
        <v>2.9126213592233011E-2</v>
      </c>
    </row>
    <row r="61" spans="1:2" x14ac:dyDescent="0.4">
      <c r="A61" s="21" t="s">
        <v>64</v>
      </c>
      <c r="B61" s="23">
        <f>B60*(1-B67)*(1-B74)*(1-B81)*(1-B88)*(1-B95)</f>
        <v>2.5447235407346079E-2</v>
      </c>
    </row>
    <row r="62" spans="1:2" x14ac:dyDescent="0.4">
      <c r="A62" s="21" t="s">
        <v>63</v>
      </c>
      <c r="B62" s="22">
        <f>($B$99-B57)/365</f>
        <v>4.4301369863013695</v>
      </c>
    </row>
    <row r="63" spans="1:2" ht="15" thickBot="1" x14ac:dyDescent="0.45">
      <c r="A63" s="2" t="s">
        <v>66</v>
      </c>
      <c r="B63" s="18">
        <f>((B61*$B$100)/B58)^(1/B62)-1</f>
        <v>0.10841186954011039</v>
      </c>
    </row>
    <row r="64" spans="1:2" ht="15" thickTop="1" x14ac:dyDescent="0.4">
      <c r="A64" s="6" t="s">
        <v>39</v>
      </c>
      <c r="B64" s="1">
        <v>41985</v>
      </c>
    </row>
    <row r="65" spans="1:2" x14ac:dyDescent="0.4">
      <c r="A65" s="24" t="s">
        <v>40</v>
      </c>
      <c r="B65" s="25">
        <v>600000000</v>
      </c>
    </row>
    <row r="66" spans="1:2" x14ac:dyDescent="0.4">
      <c r="A66" s="24" t="s">
        <v>41</v>
      </c>
      <c r="B66" s="25">
        <v>40000000000</v>
      </c>
    </row>
    <row r="67" spans="1:2" x14ac:dyDescent="0.4">
      <c r="A67" s="26" t="s">
        <v>42</v>
      </c>
      <c r="B67" s="23">
        <f>B65/(B66+B65)</f>
        <v>1.4778325123152709E-2</v>
      </c>
    </row>
    <row r="68" spans="1:2" x14ac:dyDescent="0.4">
      <c r="A68" s="21" t="s">
        <v>64</v>
      </c>
      <c r="B68" s="23">
        <f>B67*(1-B74)*(1-B81)*(1-B88)*(1-B95)</f>
        <v>1.310532623478323E-2</v>
      </c>
    </row>
    <row r="69" spans="1:2" x14ac:dyDescent="0.4">
      <c r="A69" s="21" t="s">
        <v>63</v>
      </c>
      <c r="B69" s="22">
        <f>($B$99-B64)/365</f>
        <v>4.4082191780821915</v>
      </c>
    </row>
    <row r="70" spans="1:2" ht="15" thickBot="1" x14ac:dyDescent="0.45">
      <c r="A70" s="2" t="s">
        <v>66</v>
      </c>
      <c r="B70" s="18">
        <f>((B68*$B$100)/B65)^(1/B69)-1</f>
        <v>0.11644037702207877</v>
      </c>
    </row>
    <row r="71" spans="1:2" ht="15" thickTop="1" x14ac:dyDescent="0.4">
      <c r="A71" s="6" t="s">
        <v>43</v>
      </c>
      <c r="B71" s="1">
        <v>42053</v>
      </c>
    </row>
    <row r="72" spans="1:2" x14ac:dyDescent="0.4">
      <c r="A72" s="24" t="s">
        <v>44</v>
      </c>
      <c r="B72" s="25">
        <v>1000000000</v>
      </c>
    </row>
    <row r="73" spans="1:2" x14ac:dyDescent="0.4">
      <c r="A73" s="24" t="s">
        <v>45</v>
      </c>
      <c r="B73" s="25">
        <v>40000000000</v>
      </c>
    </row>
    <row r="74" spans="1:2" x14ac:dyDescent="0.4">
      <c r="A74" s="26" t="s">
        <v>46</v>
      </c>
      <c r="B74" s="23">
        <f>B72/(B73+B72)</f>
        <v>2.4390243902439025E-2</v>
      </c>
    </row>
    <row r="75" spans="1:2" x14ac:dyDescent="0.4">
      <c r="A75" s="21" t="s">
        <v>64</v>
      </c>
      <c r="B75" s="23">
        <f>B74*(1-B81)*(1-B88)*(1-B95)</f>
        <v>2.2169843547174967E-2</v>
      </c>
    </row>
    <row r="76" spans="1:2" x14ac:dyDescent="0.4">
      <c r="A76" s="21" t="s">
        <v>63</v>
      </c>
      <c r="B76" s="22">
        <f>($B$99-B71)/365</f>
        <v>4.2219178082191782</v>
      </c>
    </row>
    <row r="77" spans="1:2" ht="15" thickBot="1" x14ac:dyDescent="0.45">
      <c r="A77" s="2" t="s">
        <v>66</v>
      </c>
      <c r="B77" s="18">
        <f>((B75*$B$100)/B72)^(1/B76)-1</f>
        <v>0.12584323859264712</v>
      </c>
    </row>
    <row r="78" spans="1:2" ht="15" thickTop="1" x14ac:dyDescent="0.4">
      <c r="A78" s="6" t="s">
        <v>47</v>
      </c>
      <c r="B78" s="1">
        <v>42216</v>
      </c>
    </row>
    <row r="79" spans="1:2" x14ac:dyDescent="0.4">
      <c r="A79" s="24" t="s">
        <v>48</v>
      </c>
      <c r="B79" s="25">
        <v>1000000000</v>
      </c>
    </row>
    <row r="80" spans="1:2" x14ac:dyDescent="0.4">
      <c r="A80" s="24" t="s">
        <v>49</v>
      </c>
      <c r="B80" s="25">
        <v>50000000000</v>
      </c>
    </row>
    <row r="81" spans="1:2" x14ac:dyDescent="0.4">
      <c r="A81" s="26" t="s">
        <v>50</v>
      </c>
      <c r="B81" s="23">
        <f>B79/(B80+B79)</f>
        <v>1.9607843137254902E-2</v>
      </c>
    </row>
    <row r="82" spans="1:2" x14ac:dyDescent="0.4">
      <c r="A82" s="21" t="s">
        <v>64</v>
      </c>
      <c r="B82" s="23">
        <f>B81*(1-B88)*(1-B95)</f>
        <v>1.817927170868347E-2</v>
      </c>
    </row>
    <row r="83" spans="1:2" x14ac:dyDescent="0.4">
      <c r="A83" s="21" t="s">
        <v>63</v>
      </c>
      <c r="B83" s="22">
        <f>($B$99-B78)/365</f>
        <v>3.7753424657534245</v>
      </c>
    </row>
    <row r="84" spans="1:2" ht="15" thickBot="1" x14ac:dyDescent="0.45">
      <c r="A84" s="2" t="s">
        <v>66</v>
      </c>
      <c r="B84" s="18">
        <f>((B82*$B$100)/B79)^(1/B83)-1</f>
        <v>8.3274239787000548E-2</v>
      </c>
    </row>
    <row r="85" spans="1:2" ht="15" thickTop="1" x14ac:dyDescent="0.4">
      <c r="A85" s="6" t="s">
        <v>51</v>
      </c>
      <c r="B85" s="1">
        <v>42522</v>
      </c>
    </row>
    <row r="86" spans="1:2" x14ac:dyDescent="0.4">
      <c r="A86" s="24" t="s">
        <v>52</v>
      </c>
      <c r="B86" s="25">
        <v>3500000000</v>
      </c>
    </row>
    <row r="87" spans="1:2" x14ac:dyDescent="0.4">
      <c r="A87" s="24" t="s">
        <v>53</v>
      </c>
      <c r="B87" s="25">
        <v>59000000000</v>
      </c>
    </row>
    <row r="88" spans="1:2" x14ac:dyDescent="0.4">
      <c r="A88" s="26" t="s">
        <v>54</v>
      </c>
      <c r="B88" s="23">
        <f>B86/(B87+B86)</f>
        <v>5.6000000000000001E-2</v>
      </c>
    </row>
    <row r="89" spans="1:2" x14ac:dyDescent="0.4">
      <c r="A89" s="21" t="s">
        <v>64</v>
      </c>
      <c r="B89" s="23">
        <f>B88*(1-B95)</f>
        <v>5.5E-2</v>
      </c>
    </row>
    <row r="90" spans="1:2" x14ac:dyDescent="0.4">
      <c r="A90" s="21" t="s">
        <v>63</v>
      </c>
      <c r="B90" s="22">
        <f>($B$99-B85)/365</f>
        <v>2.9369863013698629</v>
      </c>
    </row>
    <row r="91" spans="1:2" ht="15" thickBot="1" x14ac:dyDescent="0.45">
      <c r="A91" s="2" t="s">
        <v>66</v>
      </c>
      <c r="B91" s="18">
        <f>((B89*$B$100)/B86)^(1/B90)-1</f>
        <v>5.4648886047017786E-2</v>
      </c>
    </row>
    <row r="92" spans="1:2" ht="15" thickTop="1" x14ac:dyDescent="0.4">
      <c r="A92" s="6" t="s">
        <v>55</v>
      </c>
      <c r="B92" s="1">
        <v>43097</v>
      </c>
    </row>
    <row r="93" spans="1:2" x14ac:dyDescent="0.4">
      <c r="A93" s="24" t="s">
        <v>56</v>
      </c>
      <c r="B93" s="25">
        <v>1250000000</v>
      </c>
    </row>
    <row r="94" spans="1:2" x14ac:dyDescent="0.4">
      <c r="A94" s="24" t="s">
        <v>57</v>
      </c>
      <c r="B94" s="27">
        <v>68750000000</v>
      </c>
    </row>
    <row r="95" spans="1:2" x14ac:dyDescent="0.4">
      <c r="A95" s="26" t="s">
        <v>58</v>
      </c>
      <c r="B95" s="23">
        <f>B93/(B94+B93)</f>
        <v>1.7857142857142856E-2</v>
      </c>
    </row>
    <row r="96" spans="1:2" x14ac:dyDescent="0.4">
      <c r="A96" s="21" t="s">
        <v>64</v>
      </c>
      <c r="B96" s="23">
        <f>B95</f>
        <v>1.7857142857142856E-2</v>
      </c>
    </row>
    <row r="97" spans="1:3" x14ac:dyDescent="0.4">
      <c r="A97" s="21" t="s">
        <v>63</v>
      </c>
      <c r="B97" s="22">
        <f>($B$99-B92)/365</f>
        <v>1.3616438356164384</v>
      </c>
    </row>
    <row r="98" spans="1:3" ht="15" thickBot="1" x14ac:dyDescent="0.45">
      <c r="A98" s="2" t="s">
        <v>66</v>
      </c>
      <c r="B98" s="18">
        <f>((B96*$B$100)/B93)^(1/B97)-1</f>
        <v>4.5787228409835956E-2</v>
      </c>
    </row>
    <row r="99" spans="1:3" ht="15" thickTop="1" x14ac:dyDescent="0.4">
      <c r="A99" s="6" t="s">
        <v>2</v>
      </c>
      <c r="B99" s="1">
        <v>43594</v>
      </c>
    </row>
    <row r="100" spans="1:3" x14ac:dyDescent="0.4">
      <c r="A100" s="8" t="s">
        <v>3</v>
      </c>
      <c r="B100" s="9">
        <v>74400000000</v>
      </c>
      <c r="C100" s="10" t="s">
        <v>69</v>
      </c>
    </row>
    <row r="101" spans="1:3" x14ac:dyDescent="0.4">
      <c r="A101" s="24" t="s">
        <v>62</v>
      </c>
      <c r="B101" s="9">
        <v>8000000000</v>
      </c>
      <c r="C101" s="10" t="s">
        <v>70</v>
      </c>
    </row>
    <row r="102" spans="1:3" x14ac:dyDescent="0.4">
      <c r="B102" s="4">
        <f>B100+B101</f>
        <v>82400000000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Liliam Carrete</cp:lastModifiedBy>
  <cp:lastPrinted>2020-08-11T11:47:24Z</cp:lastPrinted>
  <dcterms:created xsi:type="dcterms:W3CDTF">2020-08-06T19:34:02Z</dcterms:created>
  <dcterms:modified xsi:type="dcterms:W3CDTF">2023-05-26T23:58:48Z</dcterms:modified>
</cp:coreProperties>
</file>