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a\Documents\Aulas Materiais Cerâmicos\Formulação\"/>
    </mc:Choice>
  </mc:AlternateContent>
  <xr:revisionPtr revIDLastSave="0" documentId="8_{018BD10E-A814-4E86-B90E-013977E627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1" sheetId="1" r:id="rId1"/>
    <sheet name="Plan2" sheetId="2" r:id="rId2"/>
    <sheet name="Plan3" sheetId="3" r:id="rId3"/>
  </sheets>
  <definedNames>
    <definedName name="P.F.">Plan1!$B:$B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0" i="1" l="1"/>
  <c r="L61" i="1" s="1"/>
  <c r="J61" i="1"/>
  <c r="I61" i="1"/>
  <c r="F61" i="1"/>
  <c r="E61" i="1"/>
  <c r="J6" i="1"/>
  <c r="J18" i="1" s="1"/>
  <c r="J2" i="1"/>
  <c r="J14" i="1" s="1"/>
  <c r="C61" i="1"/>
  <c r="D65" i="1"/>
  <c r="E65" i="1"/>
  <c r="F65" i="1"/>
  <c r="G65" i="1"/>
  <c r="H65" i="1"/>
  <c r="I65" i="1"/>
  <c r="J65" i="1"/>
  <c r="K65" i="1"/>
  <c r="C65" i="1"/>
  <c r="D63" i="1"/>
  <c r="E63" i="1"/>
  <c r="F63" i="1"/>
  <c r="G63" i="1"/>
  <c r="H63" i="1"/>
  <c r="I63" i="1"/>
  <c r="J63" i="1"/>
  <c r="K63" i="1"/>
  <c r="C63" i="1"/>
  <c r="D61" i="1"/>
  <c r="G61" i="1"/>
  <c r="H61" i="1"/>
  <c r="K61" i="1"/>
  <c r="L65" i="1"/>
  <c r="L63" i="1"/>
  <c r="B14" i="1"/>
  <c r="C20" i="1"/>
  <c r="D20" i="1"/>
  <c r="E20" i="1"/>
  <c r="F20" i="1"/>
  <c r="G20" i="1"/>
  <c r="H20" i="1"/>
  <c r="I20" i="1"/>
  <c r="B20" i="1"/>
  <c r="J8" i="1"/>
  <c r="J20" i="1" s="1"/>
  <c r="C19" i="1"/>
  <c r="D19" i="1"/>
  <c r="E19" i="1"/>
  <c r="F19" i="1"/>
  <c r="G19" i="1"/>
  <c r="H19" i="1"/>
  <c r="I19" i="1"/>
  <c r="B19" i="1"/>
  <c r="A18" i="1"/>
  <c r="B18" i="1"/>
  <c r="C18" i="1"/>
  <c r="D18" i="1"/>
  <c r="E18" i="1"/>
  <c r="F18" i="1"/>
  <c r="G18" i="1"/>
  <c r="H18" i="1"/>
  <c r="I18" i="1"/>
  <c r="A19" i="1"/>
  <c r="A20" i="1"/>
  <c r="J7" i="1"/>
  <c r="J19" i="1" s="1"/>
  <c r="C17" i="1"/>
  <c r="D17" i="1"/>
  <c r="E17" i="1"/>
  <c r="F17" i="1"/>
  <c r="G17" i="1"/>
  <c r="H17" i="1"/>
  <c r="I17" i="1"/>
  <c r="B17" i="1"/>
  <c r="A17" i="1"/>
  <c r="J5" i="1"/>
  <c r="H15" i="1"/>
  <c r="H16" i="1"/>
  <c r="F15" i="1"/>
  <c r="F16" i="1"/>
  <c r="C16" i="1"/>
  <c r="D16" i="1"/>
  <c r="E16" i="1"/>
  <c r="G16" i="1"/>
  <c r="I16" i="1"/>
  <c r="J4" i="1"/>
  <c r="J16" i="1" s="1"/>
  <c r="B16" i="1"/>
  <c r="C15" i="1"/>
  <c r="D15" i="1"/>
  <c r="E15" i="1"/>
  <c r="G15" i="1"/>
  <c r="I15" i="1"/>
  <c r="J3" i="1"/>
  <c r="J15" i="1" s="1"/>
  <c r="B15" i="1"/>
  <c r="C14" i="1"/>
  <c r="D14" i="1"/>
  <c r="E14" i="1"/>
  <c r="F14" i="1"/>
  <c r="G14" i="1"/>
  <c r="H14" i="1"/>
  <c r="I14" i="1"/>
  <c r="A16" i="1"/>
  <c r="A15" i="1"/>
  <c r="A14" i="1"/>
  <c r="M20" i="1" l="1"/>
  <c r="C32" i="1" s="1"/>
  <c r="H67" i="1"/>
  <c r="D67" i="1"/>
  <c r="C67" i="1"/>
  <c r="B32" i="1"/>
  <c r="J67" i="1"/>
  <c r="F67" i="1"/>
  <c r="I67" i="1"/>
  <c r="E67" i="1"/>
  <c r="L67" i="1"/>
  <c r="K67" i="1"/>
  <c r="G67" i="1"/>
  <c r="M19" i="1"/>
  <c r="C31" i="1" s="1"/>
  <c r="M15" i="1"/>
  <c r="C27" i="1" s="1"/>
  <c r="M16" i="1"/>
  <c r="C28" i="1" s="1"/>
  <c r="M14" i="1"/>
  <c r="B26" i="1" s="1"/>
  <c r="M17" i="1"/>
  <c r="B29" i="1" s="1"/>
  <c r="M18" i="1"/>
  <c r="B30" i="1" s="1"/>
  <c r="D32" i="1" l="1"/>
  <c r="M67" i="1"/>
  <c r="D71" i="1" s="1"/>
  <c r="D30" i="1"/>
  <c r="J32" i="1"/>
  <c r="B28" i="1"/>
  <c r="D28" i="1"/>
  <c r="B31" i="1"/>
  <c r="C29" i="1"/>
  <c r="C26" i="1"/>
  <c r="D29" i="1"/>
  <c r="B27" i="1"/>
  <c r="D27" i="1"/>
  <c r="D26" i="1"/>
  <c r="D31" i="1"/>
  <c r="C30" i="1"/>
  <c r="J30" i="1" s="1"/>
  <c r="J27" i="1" l="1"/>
  <c r="J31" i="1"/>
  <c r="J28" i="1"/>
  <c r="J29" i="1"/>
  <c r="E71" i="1"/>
  <c r="J71" i="1"/>
  <c r="J26" i="1"/>
</calcChain>
</file>

<file path=xl/sharedStrings.xml><?xml version="1.0" encoding="utf-8"?>
<sst xmlns="http://schemas.openxmlformats.org/spreadsheetml/2006/main" count="99" uniqueCount="54">
  <si>
    <t xml:space="preserve">P. F. </t>
  </si>
  <si>
    <t>SiO2</t>
  </si>
  <si>
    <t>Al2O3</t>
  </si>
  <si>
    <t>Na2O</t>
  </si>
  <si>
    <t>K2O</t>
  </si>
  <si>
    <t>Fe2O3</t>
  </si>
  <si>
    <t>CaO</t>
  </si>
  <si>
    <t>MgO</t>
  </si>
  <si>
    <t>TiO2</t>
  </si>
  <si>
    <t>TOTAL</t>
  </si>
  <si>
    <t>2 passo</t>
  </si>
  <si>
    <t>Feldspato sódico</t>
  </si>
  <si>
    <t>Quartzo</t>
  </si>
  <si>
    <t>Caulim creme</t>
  </si>
  <si>
    <t>Dolomita</t>
  </si>
  <si>
    <t>Taguá</t>
  </si>
  <si>
    <t>Talco magnesiano branco</t>
  </si>
  <si>
    <t>Argila São Simão</t>
  </si>
  <si>
    <t>Sem solução</t>
  </si>
  <si>
    <t>A</t>
  </si>
  <si>
    <t>B</t>
  </si>
  <si>
    <t>C</t>
  </si>
  <si>
    <t>E</t>
  </si>
  <si>
    <t>F</t>
  </si>
  <si>
    <t>G</t>
  </si>
  <si>
    <t>K</t>
  </si>
  <si>
    <t>Talco magne branco</t>
  </si>
  <si>
    <t xml:space="preserve">Quartzo + Caulim creme + talco magnesiano </t>
  </si>
  <si>
    <t>Taguá+talco magnesiano+argila São Simão</t>
  </si>
  <si>
    <t>Argila SS</t>
  </si>
  <si>
    <t>Combinação feldspato sódico+caulim creme+dolomita</t>
  </si>
  <si>
    <t>%feldspato=21,2</t>
  </si>
  <si>
    <t>%caulim creme=63,8</t>
  </si>
  <si>
    <t>%dolomita=15</t>
  </si>
  <si>
    <t>Porcentagem final dos óxidos de interesse</t>
  </si>
  <si>
    <t>Aproximar a 100% todas as Matérias-primas</t>
  </si>
  <si>
    <t>2o passo</t>
  </si>
  <si>
    <t>Aproximar a 100% todas as matérias-primas como se houvesse somente CaO, SiO2 e MgO (óxidos de interesse)</t>
  </si>
  <si>
    <t>cujos teores de óxidos majoritários foram calculados no passo anterior (método geométrico).</t>
  </si>
  <si>
    <t>4o passo: verificar visualmente as possibilidades de combinação das MPs devem abraçar a composição desejada.</t>
  </si>
  <si>
    <t xml:space="preserve">5o passo: resolver os sistemas de equações </t>
  </si>
  <si>
    <t>6o passo: calcular a composição química real da formulação obtida, a partir das análises químicas reais das MPs da mistura formulada e comparar com a formulção desejada.</t>
  </si>
  <si>
    <t>7o passo: Plotar no gráfico e verificar as porcentagens reais de fases cristalinas</t>
  </si>
  <si>
    <t xml:space="preserve">8o passo: selecionar a melhor combinação de matérias-primas						</t>
  </si>
  <si>
    <t>Critérios:  composição das fases previstas deve ser próxima a desejada</t>
  </si>
  <si>
    <t>menos porcentagem de impurezas</t>
  </si>
  <si>
    <t>tipos de fases</t>
  </si>
  <si>
    <t>menor perda ao fogo total</t>
  </si>
  <si>
    <t>custo</t>
  </si>
  <si>
    <t>disponibilidade</t>
  </si>
  <si>
    <t>Somatória óxidos de interesse</t>
  </si>
  <si>
    <t>3o passo: colocar em um triângulo isósceles os pontos correspondentes a composição química desejada e as matérias-primas que já foram reduzidas somente a esses 3 óxidos de interesse ,</t>
  </si>
  <si>
    <t>1o passo</t>
  </si>
  <si>
    <t>%impurezas=100-75,667=24,33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</si>
</sst>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8"/>
      <name val="Arial"/>
    </font>
    <font>
      <b/>
      <sz val="8"/>
      <color indexed="10"/>
      <name val="Arial"/>
    </font>
    <font>
      <b/>
      <sz val="8"/>
      <color indexed="60"/>
      <name val="Arial"/>
    </font>
    <font>
      <b/>
      <sz val="8"/>
      <color indexed="12"/>
      <name val="Arial"/>
    </font>
    <font>
      <sz val="11"/>
      <name val="Arial"/>
    </font>
    <font>
      <sz val="11"/>
      <color indexed="10"/>
      <name val="Arial"/>
    </font>
    <font>
      <b/>
      <sz val="11"/>
      <color indexed="10"/>
      <name val="Arial"/>
    </font>
    <font>
      <b/>
      <sz val="11"/>
      <name val="Arial"/>
    </font>
    <font>
      <b/>
      <sz val="11"/>
      <color indexed="10"/>
      <name val="Arial"/>
      <family val="2"/>
    </font>
    <font>
      <b/>
      <sz val="10"/>
      <color indexed="21"/>
      <name val="Arial"/>
      <family val="2"/>
    </font>
    <font>
      <b/>
      <sz val="9"/>
      <color indexed="61"/>
      <name val="Arial"/>
      <family val="2"/>
    </font>
    <font>
      <b/>
      <sz val="10"/>
      <color indexed="10"/>
      <name val="Arial"/>
      <family val="2"/>
    </font>
    <font>
      <b/>
      <sz val="10"/>
      <color indexed="18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sz val="8"/>
      <name val="Arial"/>
      <family val="2"/>
    </font>
    <font>
      <b/>
      <sz val="11"/>
      <color theme="3"/>
      <name val="Arial"/>
      <family val="2"/>
    </font>
    <font>
      <b/>
      <sz val="8"/>
      <color theme="3"/>
      <name val="Arial"/>
      <family val="2"/>
    </font>
    <font>
      <b/>
      <sz val="10"/>
      <color theme="3"/>
      <name val="Arial"/>
      <family val="2"/>
    </font>
    <font>
      <b/>
      <sz val="10"/>
      <color indexed="6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327773</xdr:colOff>
      <xdr:row>46</xdr:row>
      <xdr:rowOff>106456</xdr:rowOff>
    </xdr:from>
    <xdr:to>
      <xdr:col>7</xdr:col>
      <xdr:colOff>542925</xdr:colOff>
      <xdr:row>53</xdr:row>
      <xdr:rowOff>76200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C532ADBA-617D-4558-BBF4-F7EBE1FA3D91}"/>
            </a:ext>
          </a:extLst>
        </xdr:cNvPr>
        <xdr:cNvSpPr/>
      </xdr:nvSpPr>
      <xdr:spPr>
        <a:xfrm>
          <a:off x="937373" y="8507506"/>
          <a:ext cx="3872752" cy="1179419"/>
        </a:xfrm>
        <a:prstGeom prst="ellipse">
          <a:avLst/>
        </a:prstGeom>
        <a:solidFill>
          <a:schemeClr val="accent1">
            <a:alpha val="28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400"/>
        </a:p>
      </xdr:txBody>
    </xdr:sp>
    <xdr:clientData/>
  </xdr:twoCellAnchor>
  <xdr:twoCellAnchor editAs="oneCell">
    <xdr:from>
      <xdr:col>2</xdr:col>
      <xdr:colOff>72882</xdr:colOff>
      <xdr:row>74</xdr:row>
      <xdr:rowOff>44824</xdr:rowOff>
    </xdr:from>
    <xdr:to>
      <xdr:col>10</xdr:col>
      <xdr:colOff>476251</xdr:colOff>
      <xdr:row>101</xdr:row>
      <xdr:rowOff>90708</xdr:rowOff>
    </xdr:to>
    <xdr:pic>
      <xdr:nvPicPr>
        <xdr:cNvPr id="2" name="Picture 2" descr="D:\Formulação\Diag Ternário 4.jpg">
          <a:extLst>
            <a:ext uri="{FF2B5EF4-FFF2-40B4-BE49-F238E27FC236}">
              <a16:creationId xmlns:a16="http://schemas.microsoft.com/office/drawing/2014/main" id="{3FF631D2-7488-4624-B625-15B9D29B0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4323" y="15576177"/>
          <a:ext cx="5289134" cy="4506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93569</xdr:colOff>
      <xdr:row>66</xdr:row>
      <xdr:rowOff>140073</xdr:rowOff>
    </xdr:from>
    <xdr:to>
      <xdr:col>13</xdr:col>
      <xdr:colOff>170890</xdr:colOff>
      <xdr:row>68</xdr:row>
      <xdr:rowOff>33618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0B3B4707-9880-4D66-B3AD-251403B6C88A}"/>
            </a:ext>
          </a:extLst>
        </xdr:cNvPr>
        <xdr:cNvSpPr/>
      </xdr:nvSpPr>
      <xdr:spPr>
        <a:xfrm>
          <a:off x="6189569" y="12017748"/>
          <a:ext cx="2534771" cy="217395"/>
        </a:xfrm>
        <a:prstGeom prst="roundRect">
          <a:avLst/>
        </a:prstGeom>
        <a:solidFill>
          <a:schemeClr val="accent1">
            <a:alpha val="32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162485</xdr:colOff>
      <xdr:row>85</xdr:row>
      <xdr:rowOff>33618</xdr:rowOff>
    </xdr:from>
    <xdr:to>
      <xdr:col>7</xdr:col>
      <xdr:colOff>212911</xdr:colOff>
      <xdr:row>85</xdr:row>
      <xdr:rowOff>106455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8F01E351-9F5D-494C-AF9F-156C8D01F841}"/>
            </a:ext>
          </a:extLst>
        </xdr:cNvPr>
        <xdr:cNvSpPr/>
      </xdr:nvSpPr>
      <xdr:spPr>
        <a:xfrm flipH="1">
          <a:off x="4437529" y="17369118"/>
          <a:ext cx="50426" cy="72837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599514</xdr:colOff>
      <xdr:row>106</xdr:row>
      <xdr:rowOff>61633</xdr:rowOff>
    </xdr:from>
    <xdr:to>
      <xdr:col>9</xdr:col>
      <xdr:colOff>347383</xdr:colOff>
      <xdr:row>114</xdr:row>
      <xdr:rowOff>61632</xdr:rowOff>
    </xdr:to>
    <xdr:sp macro="" textlink="">
      <xdr:nvSpPr>
        <xdr:cNvPr id="6" name="Retângulo: Cantos Arredondados 5">
          <a:extLst>
            <a:ext uri="{FF2B5EF4-FFF2-40B4-BE49-F238E27FC236}">
              <a16:creationId xmlns:a16="http://schemas.microsoft.com/office/drawing/2014/main" id="{9B01D427-A932-4B5F-8D3A-8581EF87ED07}"/>
            </a:ext>
          </a:extLst>
        </xdr:cNvPr>
        <xdr:cNvSpPr/>
      </xdr:nvSpPr>
      <xdr:spPr>
        <a:xfrm>
          <a:off x="1210235" y="20809324"/>
          <a:ext cx="4633633" cy="1299882"/>
        </a:xfrm>
        <a:prstGeom prst="roundRect">
          <a:avLst/>
        </a:prstGeom>
        <a:solidFill>
          <a:schemeClr val="accent1">
            <a:alpha val="44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13"/>
  <sheetViews>
    <sheetView tabSelected="1" topLeftCell="A63" zoomScaleNormal="100" workbookViewId="0">
      <selection activeCell="R65" sqref="R65"/>
    </sheetView>
  </sheetViews>
  <sheetFormatPr defaultRowHeight="12.75" x14ac:dyDescent="0.2"/>
  <cols>
    <col min="13" max="13" width="18.5703125" customWidth="1"/>
  </cols>
  <sheetData>
    <row r="1" spans="1:14" ht="14.25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/>
      <c r="L1" s="5"/>
      <c r="M1" s="5"/>
      <c r="N1" s="5"/>
    </row>
    <row r="2" spans="1:14" ht="14.25" x14ac:dyDescent="0.2">
      <c r="A2" s="5">
        <v>0.5</v>
      </c>
      <c r="B2" s="5">
        <v>66.400000000000006</v>
      </c>
      <c r="C2" s="5">
        <v>21.5</v>
      </c>
      <c r="D2" s="5">
        <v>10.6</v>
      </c>
      <c r="E2" s="5">
        <v>1</v>
      </c>
      <c r="F2" s="5">
        <v>0.05</v>
      </c>
      <c r="G2" s="5">
        <v>0.3</v>
      </c>
      <c r="H2" s="5">
        <v>0.05</v>
      </c>
      <c r="I2" s="5">
        <v>0</v>
      </c>
      <c r="J2" s="5">
        <f t="shared" ref="J2:J4" si="0">SUM(A2:I2)</f>
        <v>100.39999999999999</v>
      </c>
      <c r="K2" s="5" t="s">
        <v>11</v>
      </c>
      <c r="L2" s="5"/>
      <c r="M2" s="5"/>
      <c r="N2" s="5"/>
    </row>
    <row r="3" spans="1:14" ht="14.25" x14ac:dyDescent="0.2">
      <c r="A3" s="5">
        <v>7.0000000000000007E-2</v>
      </c>
      <c r="B3" s="5">
        <v>99.16</v>
      </c>
      <c r="C3" s="5">
        <v>0.01</v>
      </c>
      <c r="D3" s="5">
        <v>0</v>
      </c>
      <c r="E3" s="5">
        <v>0</v>
      </c>
      <c r="F3" s="5">
        <v>0.01</v>
      </c>
      <c r="G3" s="5">
        <v>0.45</v>
      </c>
      <c r="H3" s="5">
        <v>0.06</v>
      </c>
      <c r="I3" s="5">
        <v>0</v>
      </c>
      <c r="J3" s="5">
        <f t="shared" si="0"/>
        <v>99.76</v>
      </c>
      <c r="K3" s="5" t="s">
        <v>12</v>
      </c>
      <c r="L3" s="5"/>
      <c r="M3" s="5"/>
      <c r="N3" s="5"/>
    </row>
    <row r="4" spans="1:14" ht="14.25" x14ac:dyDescent="0.2">
      <c r="A4" s="5">
        <v>13</v>
      </c>
      <c r="B4" s="5">
        <v>43.5</v>
      </c>
      <c r="C4" s="5">
        <v>38</v>
      </c>
      <c r="D4" s="5">
        <v>0.1</v>
      </c>
      <c r="E4" s="5">
        <v>1.3</v>
      </c>
      <c r="F4" s="5">
        <v>1</v>
      </c>
      <c r="G4" s="5">
        <v>0.05</v>
      </c>
      <c r="H4" s="5">
        <v>0.08</v>
      </c>
      <c r="I4" s="5">
        <v>0.05</v>
      </c>
      <c r="J4" s="5">
        <f t="shared" si="0"/>
        <v>97.079999999999984</v>
      </c>
      <c r="K4" s="5" t="s">
        <v>13</v>
      </c>
      <c r="L4" s="5"/>
      <c r="M4" s="5"/>
      <c r="N4" s="5"/>
    </row>
    <row r="5" spans="1:14" ht="14.25" x14ac:dyDescent="0.2">
      <c r="A5" s="5">
        <v>11.5</v>
      </c>
      <c r="B5" s="5">
        <v>51</v>
      </c>
      <c r="C5" s="5">
        <v>22.25</v>
      </c>
      <c r="D5" s="5">
        <v>0.215</v>
      </c>
      <c r="E5" s="5">
        <v>1.9</v>
      </c>
      <c r="F5" s="5">
        <v>11.25</v>
      </c>
      <c r="G5" s="5">
        <v>0</v>
      </c>
      <c r="H5" s="5">
        <v>1.6</v>
      </c>
      <c r="I5" s="5">
        <v>1.5</v>
      </c>
      <c r="J5" s="5">
        <f>SUM(A5:I5)</f>
        <v>101.215</v>
      </c>
      <c r="K5" s="5" t="s">
        <v>15</v>
      </c>
      <c r="L5" s="5"/>
      <c r="M5" s="5"/>
      <c r="N5" s="5"/>
    </row>
    <row r="6" spans="1:14" ht="14.25" x14ac:dyDescent="0.2">
      <c r="A6" s="5">
        <v>45</v>
      </c>
      <c r="B6" s="5">
        <v>2</v>
      </c>
      <c r="C6" s="5">
        <v>0.21</v>
      </c>
      <c r="D6" s="5">
        <v>0</v>
      </c>
      <c r="E6" s="5">
        <v>0</v>
      </c>
      <c r="F6" s="5">
        <v>0.11</v>
      </c>
      <c r="G6" s="5">
        <v>30.9</v>
      </c>
      <c r="H6" s="5">
        <v>21.1</v>
      </c>
      <c r="I6" s="5">
        <v>0.05</v>
      </c>
      <c r="J6" s="5">
        <f>SUM(A6:I6)</f>
        <v>99.36999999999999</v>
      </c>
      <c r="K6" s="5" t="s">
        <v>14</v>
      </c>
      <c r="L6" s="5"/>
      <c r="M6" s="5"/>
      <c r="N6" s="5"/>
    </row>
    <row r="7" spans="1:14" ht="14.25" x14ac:dyDescent="0.2">
      <c r="A7" s="5">
        <v>6.25</v>
      </c>
      <c r="B7" s="6">
        <v>58.95</v>
      </c>
      <c r="C7" s="6">
        <v>0.5</v>
      </c>
      <c r="D7" s="5">
        <v>0</v>
      </c>
      <c r="E7" s="5">
        <v>0</v>
      </c>
      <c r="F7" s="5">
        <v>0.3</v>
      </c>
      <c r="G7" s="5">
        <v>0.2</v>
      </c>
      <c r="H7" s="5">
        <v>33.799999999999997</v>
      </c>
      <c r="I7" s="5">
        <v>0</v>
      </c>
      <c r="J7" s="5">
        <f>SUM(A7:I7)</f>
        <v>100</v>
      </c>
      <c r="K7" s="5" t="s">
        <v>16</v>
      </c>
      <c r="L7" s="5"/>
      <c r="M7" s="5"/>
      <c r="N7" s="5"/>
    </row>
    <row r="8" spans="1:14" ht="14.25" x14ac:dyDescent="0.2">
      <c r="A8" s="5">
        <v>18.809999999999999</v>
      </c>
      <c r="B8" s="5">
        <v>49.5</v>
      </c>
      <c r="C8" s="5">
        <v>28.5</v>
      </c>
      <c r="D8" s="5">
        <v>1E-3</v>
      </c>
      <c r="E8" s="5">
        <v>0.46</v>
      </c>
      <c r="F8" s="5">
        <v>1.08</v>
      </c>
      <c r="G8" s="5">
        <v>1E-3</v>
      </c>
      <c r="H8" s="5">
        <v>0.16</v>
      </c>
      <c r="I8" s="5">
        <v>0.8</v>
      </c>
      <c r="J8" s="5">
        <f>SUM(A8:I8)</f>
        <v>99.311999999999998</v>
      </c>
      <c r="K8" s="5" t="s">
        <v>17</v>
      </c>
      <c r="L8" s="5"/>
      <c r="M8" s="5"/>
      <c r="N8" s="5"/>
    </row>
    <row r="9" spans="1:14" ht="14.25" x14ac:dyDescent="0.2">
      <c r="N9" s="5"/>
    </row>
    <row r="10" spans="1:14" ht="14.25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ht="14.25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14.25" x14ac:dyDescent="0.2">
      <c r="M12" s="5"/>
      <c r="N12" s="5"/>
    </row>
    <row r="13" spans="1:14" ht="15" x14ac:dyDescent="0.25">
      <c r="A13" s="20" t="s">
        <v>52</v>
      </c>
      <c r="B13" s="5" t="s">
        <v>35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19" t="s">
        <v>50</v>
      </c>
      <c r="N13" s="5"/>
    </row>
    <row r="14" spans="1:14" ht="15" x14ac:dyDescent="0.25">
      <c r="A14" s="5">
        <f>(A2/100.4)*100</f>
        <v>0.49800796812749004</v>
      </c>
      <c r="B14" s="7">
        <f>(B2/100.4)*100</f>
        <v>66.135458167330668</v>
      </c>
      <c r="C14" s="7">
        <f>(C2/100.4)*100</f>
        <v>21.414342629482068</v>
      </c>
      <c r="D14" s="5">
        <f>(D2/100.4)*100</f>
        <v>10.557768924302788</v>
      </c>
      <c r="E14" s="5">
        <f>(E2/100.4)*100</f>
        <v>0.99601593625498008</v>
      </c>
      <c r="F14" s="5">
        <f>(F2/100.4)*100</f>
        <v>4.9800796812749001E-2</v>
      </c>
      <c r="G14" s="5">
        <f>(G2/100.4)*100</f>
        <v>0.29880478087649398</v>
      </c>
      <c r="H14" s="9">
        <f>(H2/100.4)*100</f>
        <v>4.9800796812749001E-2</v>
      </c>
      <c r="I14" s="5">
        <f>(I2/100.4)*100</f>
        <v>0</v>
      </c>
      <c r="J14" s="5">
        <f>(J2/100.4)*100</f>
        <v>99.999999999999986</v>
      </c>
      <c r="K14" s="5" t="s">
        <v>11</v>
      </c>
      <c r="L14" s="5"/>
      <c r="M14" s="18">
        <f>B14+C14+H14</f>
        <v>87.599601593625479</v>
      </c>
      <c r="N14" s="5"/>
    </row>
    <row r="15" spans="1:14" ht="15" x14ac:dyDescent="0.25">
      <c r="A15" s="5">
        <f>(A3/99.76)*100</f>
        <v>7.0168404170008025E-2</v>
      </c>
      <c r="B15" s="7">
        <f>(B3/99.76)*100</f>
        <v>99.398556535685628</v>
      </c>
      <c r="C15" s="7">
        <f>(C3/99.76)*100</f>
        <v>1.0024057738572574E-2</v>
      </c>
      <c r="D15" s="5">
        <f>(D3/99.76)*100</f>
        <v>0</v>
      </c>
      <c r="E15" s="5">
        <f>(E3/99.76)*100</f>
        <v>0</v>
      </c>
      <c r="F15" s="5">
        <f>(F3/99.76)*100</f>
        <v>1.0024057738572574E-2</v>
      </c>
      <c r="G15" s="5">
        <f>(G3/99.76)*100</f>
        <v>0.45108259823576585</v>
      </c>
      <c r="H15" s="9">
        <f>(H3/99.76)*100</f>
        <v>6.0144346431435444E-2</v>
      </c>
      <c r="I15" s="5">
        <f>(I3/99.76)*100</f>
        <v>0</v>
      </c>
      <c r="J15" s="5">
        <f>(J3/99.76)*100</f>
        <v>100</v>
      </c>
      <c r="K15" s="5" t="s">
        <v>12</v>
      </c>
      <c r="L15" s="5"/>
      <c r="M15" s="18">
        <f t="shared" ref="M15:M16" si="1">B15+C15+H15</f>
        <v>99.468724939855633</v>
      </c>
      <c r="N15" s="5"/>
    </row>
    <row r="16" spans="1:14" ht="15" x14ac:dyDescent="0.25">
      <c r="A16" s="5">
        <f>(A4/97.08)*100</f>
        <v>13.391017717346518</v>
      </c>
      <c r="B16" s="7">
        <f>(B4/97.08)*100</f>
        <v>44.808405438813345</v>
      </c>
      <c r="C16" s="7">
        <f>(C4/97.08)*100</f>
        <v>39.142974866089823</v>
      </c>
      <c r="D16" s="5">
        <f>(D4/97.08)*100</f>
        <v>0.10300782859497322</v>
      </c>
      <c r="E16" s="5">
        <f>(E4/97.08)*100</f>
        <v>1.3391017717346518</v>
      </c>
      <c r="F16" s="5">
        <f>(F4/97.08)*100</f>
        <v>1.0300782859497322</v>
      </c>
      <c r="G16" s="5">
        <f>(G4/97.08)*100</f>
        <v>5.150391429748661E-2</v>
      </c>
      <c r="H16" s="9">
        <f>(H4/97.08)*100</f>
        <v>8.2406262875978575E-2</v>
      </c>
      <c r="I16" s="5">
        <f>(I4/97.08)*100</f>
        <v>5.150391429748661E-2</v>
      </c>
      <c r="J16" s="5">
        <f>(J4/97.08)*100</f>
        <v>99.999999999999986</v>
      </c>
      <c r="K16" s="5" t="s">
        <v>13</v>
      </c>
      <c r="L16" s="5"/>
      <c r="M16" s="18">
        <f t="shared" si="1"/>
        <v>84.033786567779146</v>
      </c>
      <c r="N16" s="5"/>
    </row>
    <row r="17" spans="1:14" ht="15" x14ac:dyDescent="0.25">
      <c r="A17" s="5">
        <f>(A5/101.2)*100</f>
        <v>11.363636363636363</v>
      </c>
      <c r="B17" s="7">
        <f>(B5/101.2)*100</f>
        <v>50.395256916996047</v>
      </c>
      <c r="C17" s="7">
        <f>(C5/101.2)*100</f>
        <v>21.98616600790514</v>
      </c>
      <c r="D17" s="5">
        <f>(D5/101.2)*100</f>
        <v>0.21245059288537549</v>
      </c>
      <c r="E17" s="5">
        <f>(E5/101.2)*100</f>
        <v>1.8774703557312251</v>
      </c>
      <c r="F17" s="5">
        <f>(F5/101.2)*100</f>
        <v>11.116600790513834</v>
      </c>
      <c r="G17" s="5">
        <f>(G5/101.2)*100</f>
        <v>0</v>
      </c>
      <c r="H17" s="9">
        <f>(H5/101.2)*100</f>
        <v>1.5810276679841897</v>
      </c>
      <c r="I17" s="5">
        <f>(I5/101.2)*100</f>
        <v>1.4822134387351777</v>
      </c>
      <c r="J17" s="5"/>
      <c r="K17" s="5" t="s">
        <v>15</v>
      </c>
      <c r="L17" s="5"/>
      <c r="M17" s="18">
        <f>B17+C17+H17</f>
        <v>73.962450592885375</v>
      </c>
      <c r="N17" s="5"/>
    </row>
    <row r="18" spans="1:14" ht="15" x14ac:dyDescent="0.25">
      <c r="A18" s="5">
        <f>(A6/100.4)*100</f>
        <v>44.820717131474105</v>
      </c>
      <c r="B18" s="7">
        <f>(B6/100.4)*100</f>
        <v>1.9920318725099602</v>
      </c>
      <c r="C18" s="7">
        <f>(C6/100.4)*100</f>
        <v>0.20916334661354577</v>
      </c>
      <c r="D18" s="5">
        <f>(D6/100.4)*100</f>
        <v>0</v>
      </c>
      <c r="E18" s="5">
        <f>(E6/100.4)*100</f>
        <v>0</v>
      </c>
      <c r="F18" s="5">
        <f>(F6/100.4)*100</f>
        <v>0.10956175298804779</v>
      </c>
      <c r="G18" s="5">
        <f>(G6/100.4)*100</f>
        <v>30.776892430278878</v>
      </c>
      <c r="H18" s="9">
        <f>(H6/100.4)*100</f>
        <v>21.01593625498008</v>
      </c>
      <c r="I18" s="5">
        <f>(I6/100.4)*100</f>
        <v>4.9800796812749001E-2</v>
      </c>
      <c r="J18" s="5">
        <f>(J6/99.37)*100</f>
        <v>99.999999999999986</v>
      </c>
      <c r="K18" s="5" t="s">
        <v>14</v>
      </c>
      <c r="L18" s="5"/>
      <c r="M18" s="18">
        <f>B18+C18+H18</f>
        <v>23.217131474103585</v>
      </c>
      <c r="N18" s="5"/>
    </row>
    <row r="19" spans="1:14" ht="15" x14ac:dyDescent="0.25">
      <c r="A19" s="5">
        <f>(A7/99.76)*100</f>
        <v>6.2650360866078589</v>
      </c>
      <c r="B19" s="7">
        <f>(B7/100)*100</f>
        <v>58.95</v>
      </c>
      <c r="C19" s="7">
        <f>(C7/100)*100</f>
        <v>0.5</v>
      </c>
      <c r="D19" s="5">
        <f>(D7/100)*100</f>
        <v>0</v>
      </c>
      <c r="E19" s="5">
        <f>(E7/100)*100</f>
        <v>0</v>
      </c>
      <c r="F19" s="5">
        <f>(F7/100)*100</f>
        <v>0.3</v>
      </c>
      <c r="G19" s="5">
        <f>(G7/100)*100</f>
        <v>0.2</v>
      </c>
      <c r="H19" s="9">
        <f>(H7/100)*100</f>
        <v>33.799999999999997</v>
      </c>
      <c r="I19" s="5">
        <f>(I7/100)*100</f>
        <v>0</v>
      </c>
      <c r="J19" s="5">
        <f>(J7/100)*100</f>
        <v>100</v>
      </c>
      <c r="K19" s="5" t="s">
        <v>16</v>
      </c>
      <c r="L19" s="5"/>
      <c r="M19" s="18">
        <f>B19+C19+H19</f>
        <v>93.25</v>
      </c>
      <c r="N19" s="5"/>
    </row>
    <row r="20" spans="1:14" ht="15" x14ac:dyDescent="0.25">
      <c r="A20" s="5">
        <f>(A8/100.4)*100</f>
        <v>18.735059760956176</v>
      </c>
      <c r="B20" s="7">
        <f>(B8/99.312)*100</f>
        <v>49.842919284678587</v>
      </c>
      <c r="C20" s="7">
        <f>(C8/99.312)*100</f>
        <v>28.697438376027069</v>
      </c>
      <c r="D20" s="5">
        <f>(D8/99.312)*100</f>
        <v>1.0069276623167391E-3</v>
      </c>
      <c r="E20" s="5">
        <f>(E8/99.312)*100</f>
        <v>0.4631867246657001</v>
      </c>
      <c r="F20" s="5">
        <f>(F8/99.312)*100</f>
        <v>1.0874818753020785</v>
      </c>
      <c r="G20" s="5">
        <f>(G8/99.312)*100</f>
        <v>1.0069276623167391E-3</v>
      </c>
      <c r="H20" s="9">
        <f>(H8/99.312)*100</f>
        <v>0.16110842597067829</v>
      </c>
      <c r="I20" s="5">
        <f>(I8/99.312)*100</f>
        <v>0.80554212985339146</v>
      </c>
      <c r="J20" s="5">
        <f>(J8/99.312)*100</f>
        <v>100</v>
      </c>
      <c r="K20" s="5" t="s">
        <v>17</v>
      </c>
      <c r="L20" s="5"/>
      <c r="M20" s="18">
        <f>B20+C20+H20</f>
        <v>78.701466086676334</v>
      </c>
      <c r="N20" s="5"/>
    </row>
    <row r="21" spans="1:14" ht="15" x14ac:dyDescent="0.25">
      <c r="A21" s="5"/>
      <c r="B21" s="7"/>
      <c r="C21" s="7"/>
      <c r="D21" s="5"/>
      <c r="E21" s="5"/>
      <c r="F21" s="5"/>
      <c r="G21" s="5"/>
      <c r="H21" s="9"/>
      <c r="I21" s="5"/>
      <c r="J21" s="5"/>
      <c r="K21" s="5"/>
      <c r="L21" s="5"/>
      <c r="M21" s="8"/>
      <c r="N21" s="5"/>
    </row>
    <row r="22" spans="1:14" ht="14.25" x14ac:dyDescent="0.2">
      <c r="N22" s="5"/>
    </row>
    <row r="23" spans="1:14" ht="14.25" x14ac:dyDescent="0.2">
      <c r="N23" s="5"/>
    </row>
    <row r="24" spans="1:14" ht="14.25" x14ac:dyDescent="0.2">
      <c r="A24" s="22" t="s">
        <v>36</v>
      </c>
      <c r="B24" s="17" t="s">
        <v>37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5"/>
    </row>
    <row r="25" spans="1:14" ht="14.25" x14ac:dyDescent="0.2">
      <c r="A25" s="1" t="s">
        <v>10</v>
      </c>
      <c r="B25" s="1" t="s">
        <v>1</v>
      </c>
      <c r="C25" s="1" t="s">
        <v>2</v>
      </c>
      <c r="D25" s="1" t="s">
        <v>7</v>
      </c>
      <c r="E25" s="1"/>
      <c r="F25" s="1"/>
      <c r="G25" s="1"/>
      <c r="I25" s="1"/>
      <c r="J25" s="1" t="s">
        <v>9</v>
      </c>
      <c r="K25" s="1"/>
      <c r="L25" s="1"/>
      <c r="M25" s="1"/>
      <c r="N25" s="5"/>
    </row>
    <row r="26" spans="1:14" ht="14.25" x14ac:dyDescent="0.2">
      <c r="A26" s="1"/>
      <c r="B26" s="2">
        <f>(B14/M14)*100</f>
        <v>75.497441728254699</v>
      </c>
      <c r="C26" s="2">
        <f>(C14/M14)*100</f>
        <v>24.445707788516202</v>
      </c>
      <c r="D26" s="2">
        <f>(H14/M14)*100</f>
        <v>5.6850483229107455E-2</v>
      </c>
      <c r="E26" s="1"/>
      <c r="F26" s="1"/>
      <c r="G26" s="1"/>
      <c r="I26" s="1"/>
      <c r="J26" s="1">
        <f t="shared" ref="J26:J28" si="2">B26+C26+D26</f>
        <v>100.00000000000001</v>
      </c>
      <c r="K26" s="5" t="s">
        <v>11</v>
      </c>
      <c r="L26" s="5"/>
      <c r="M26" s="1" t="s">
        <v>19</v>
      </c>
      <c r="N26" s="5"/>
    </row>
    <row r="27" spans="1:14" ht="14.25" x14ac:dyDescent="0.2">
      <c r="A27" s="1"/>
      <c r="B27" s="2">
        <f>(B15/M15)*100</f>
        <v>99.92945681749471</v>
      </c>
      <c r="C27" s="2">
        <f>(C15/M15)*100</f>
        <v>1.0077597500755823E-2</v>
      </c>
      <c r="D27" s="2">
        <f>(H15/M15)*100</f>
        <v>6.046558500453493E-2</v>
      </c>
      <c r="E27" s="1"/>
      <c r="F27" s="1"/>
      <c r="G27" s="1"/>
      <c r="I27" s="1"/>
      <c r="J27" s="1">
        <f t="shared" si="2"/>
        <v>100</v>
      </c>
      <c r="K27" s="5" t="s">
        <v>12</v>
      </c>
      <c r="L27" s="5"/>
      <c r="M27" s="1" t="s">
        <v>20</v>
      </c>
      <c r="N27" s="5"/>
    </row>
    <row r="28" spans="1:14" ht="14.25" x14ac:dyDescent="0.2">
      <c r="A28" s="1"/>
      <c r="B28" s="2">
        <f>(B16/M16)*100</f>
        <v>53.321892620740371</v>
      </c>
      <c r="C28" s="2">
        <f>(C16/M16)*100</f>
        <v>46.580044128462859</v>
      </c>
      <c r="D28" s="2">
        <f>(H16/M16)*100</f>
        <v>9.8063250796763923E-2</v>
      </c>
      <c r="E28" s="1"/>
      <c r="F28" s="1"/>
      <c r="G28" s="1"/>
      <c r="I28" s="1"/>
      <c r="J28" s="1">
        <f t="shared" si="2"/>
        <v>100</v>
      </c>
      <c r="K28" s="5" t="s">
        <v>13</v>
      </c>
      <c r="L28" s="5"/>
      <c r="M28" s="1" t="s">
        <v>21</v>
      </c>
      <c r="N28" s="5"/>
    </row>
    <row r="29" spans="1:14" ht="14.25" x14ac:dyDescent="0.2">
      <c r="A29" s="1"/>
      <c r="B29" s="2">
        <f>(B17/M17)*100</f>
        <v>68.136272545090179</v>
      </c>
      <c r="C29" s="2">
        <f>(C17/M17)*100</f>
        <v>29.726118904475623</v>
      </c>
      <c r="D29" s="2">
        <f>(H17/M17)*100</f>
        <v>2.1376085504342015</v>
      </c>
      <c r="E29" s="1"/>
      <c r="F29" s="1"/>
      <c r="G29" s="1"/>
      <c r="I29" s="1"/>
      <c r="J29" s="1">
        <f>B29+C29+D29</f>
        <v>100</v>
      </c>
      <c r="K29" s="5" t="s">
        <v>15</v>
      </c>
      <c r="L29" s="5"/>
      <c r="M29" s="1" t="s">
        <v>22</v>
      </c>
      <c r="N29" s="5"/>
    </row>
    <row r="30" spans="1:14" ht="14.25" x14ac:dyDescent="0.2">
      <c r="A30" s="1"/>
      <c r="B30" s="2">
        <f>(B18/M18)*100</f>
        <v>8.580008580008581</v>
      </c>
      <c r="C30" s="2">
        <f>(C18/M18)*100</f>
        <v>0.90090090090090069</v>
      </c>
      <c r="D30" s="2">
        <f>(H18/M18)*100</f>
        <v>90.519090519090511</v>
      </c>
      <c r="E30" s="1"/>
      <c r="F30" s="1"/>
      <c r="G30" s="1"/>
      <c r="I30" s="1"/>
      <c r="J30" s="1">
        <f>B30+C30+D30</f>
        <v>100</v>
      </c>
      <c r="K30" s="5" t="s">
        <v>14</v>
      </c>
      <c r="L30" s="5"/>
      <c r="M30" s="1" t="s">
        <v>23</v>
      </c>
      <c r="N30" s="5"/>
    </row>
    <row r="31" spans="1:14" ht="14.25" x14ac:dyDescent="0.2">
      <c r="A31" s="1"/>
      <c r="B31" s="2">
        <f>(B19/M19)*100</f>
        <v>63.217158176943698</v>
      </c>
      <c r="C31" s="2">
        <f>(C19/M19)*100</f>
        <v>0.53619302949061665</v>
      </c>
      <c r="D31" s="2">
        <f>(H19/M19)*100</f>
        <v>36.246648793565683</v>
      </c>
      <c r="E31" s="1"/>
      <c r="F31" s="1"/>
      <c r="G31" s="1"/>
      <c r="I31" s="1"/>
      <c r="J31" s="1">
        <f>B31+C31+D31</f>
        <v>100</v>
      </c>
      <c r="K31" s="5" t="s">
        <v>26</v>
      </c>
      <c r="L31" s="5"/>
      <c r="M31" s="1"/>
      <c r="N31" s="5"/>
    </row>
    <row r="32" spans="1:14" ht="14.25" x14ac:dyDescent="0.2">
      <c r="A32" s="1"/>
      <c r="B32" s="2">
        <f>(B20/M20)*100</f>
        <v>63.331627430910956</v>
      </c>
      <c r="C32" s="2">
        <f>(C20/M20)*100</f>
        <v>36.463664278403279</v>
      </c>
      <c r="D32" s="2">
        <f>(H20/M20)*100</f>
        <v>0.20470829068577279</v>
      </c>
      <c r="E32" s="1"/>
      <c r="F32" s="1"/>
      <c r="G32" s="1"/>
      <c r="I32" s="1"/>
      <c r="J32" s="1">
        <f>B32+C32+D32</f>
        <v>100</v>
      </c>
      <c r="K32" s="5" t="s">
        <v>17</v>
      </c>
      <c r="L32" s="5"/>
      <c r="M32" s="1" t="s">
        <v>25</v>
      </c>
    </row>
    <row r="33" spans="1:14" x14ac:dyDescent="0.2">
      <c r="A33" s="1"/>
    </row>
    <row r="34" spans="1:14" ht="14.25" x14ac:dyDescent="0.2">
      <c r="A34" s="1"/>
      <c r="B34" s="2"/>
      <c r="C34" s="2"/>
      <c r="D34" s="2"/>
      <c r="E34" s="1"/>
      <c r="F34" s="1"/>
      <c r="G34" s="1"/>
      <c r="I34" s="1"/>
      <c r="J34" s="1"/>
      <c r="K34" s="5"/>
      <c r="L34" s="5"/>
      <c r="M34" s="1"/>
    </row>
    <row r="35" spans="1:14" ht="14.25" x14ac:dyDescent="0.2">
      <c r="A35" s="19"/>
      <c r="B35" s="2"/>
      <c r="C35" s="2"/>
      <c r="D35" s="2"/>
      <c r="E35" s="1"/>
      <c r="F35" s="1"/>
      <c r="G35" s="1"/>
      <c r="I35" s="1"/>
      <c r="J35" s="1"/>
      <c r="K35" s="5"/>
      <c r="L35" s="5"/>
      <c r="M35" s="1"/>
    </row>
    <row r="36" spans="1:14" ht="15" x14ac:dyDescent="0.25">
      <c r="A36" s="20" t="s">
        <v>51</v>
      </c>
      <c r="B36" s="20"/>
      <c r="C36" s="20"/>
      <c r="D36" s="20"/>
      <c r="E36" s="20"/>
      <c r="F36" s="20"/>
      <c r="G36" s="21"/>
      <c r="H36" s="21"/>
      <c r="I36" s="21"/>
      <c r="J36" s="22"/>
      <c r="K36" s="22"/>
    </row>
    <row r="37" spans="1:14" ht="15" x14ac:dyDescent="0.25">
      <c r="A37" s="20" t="s">
        <v>38</v>
      </c>
      <c r="B37" s="20"/>
      <c r="C37" s="20"/>
      <c r="D37" s="20"/>
      <c r="E37" s="20"/>
      <c r="F37" s="20"/>
      <c r="G37" s="21"/>
      <c r="H37" s="21"/>
      <c r="I37" s="21"/>
      <c r="J37" s="22"/>
      <c r="K37" s="22"/>
    </row>
    <row r="38" spans="1:14" x14ac:dyDescent="0.2">
      <c r="A38" s="1"/>
      <c r="B38" s="2"/>
      <c r="C38" s="1"/>
      <c r="D38" s="1"/>
      <c r="E38" s="1"/>
      <c r="F38" s="1"/>
      <c r="G38" s="1"/>
      <c r="I38" s="1"/>
      <c r="J38" s="1"/>
      <c r="K38" s="1"/>
      <c r="L38" s="1"/>
      <c r="M38" s="1"/>
    </row>
    <row r="39" spans="1:14" ht="15" x14ac:dyDescent="0.25">
      <c r="A39" s="20" t="s">
        <v>39</v>
      </c>
      <c r="B39" s="1"/>
      <c r="C39" s="1"/>
      <c r="D39" s="1"/>
      <c r="E39" s="1"/>
      <c r="F39" s="1"/>
      <c r="G39" s="1"/>
      <c r="H39" s="1"/>
      <c r="I39" s="2"/>
    </row>
    <row r="40" spans="1:14" ht="14.25" x14ac:dyDescent="0.2">
      <c r="A40" s="17"/>
      <c r="B40" s="17"/>
      <c r="C40" s="17"/>
      <c r="D40" s="17"/>
      <c r="E40" s="17"/>
      <c r="F40" s="17"/>
      <c r="G40" s="1"/>
      <c r="H40" s="1"/>
      <c r="I40" s="1"/>
    </row>
    <row r="42" spans="1:14" ht="15" x14ac:dyDescent="0.25">
      <c r="A42" s="20" t="s">
        <v>40</v>
      </c>
      <c r="B42" s="1"/>
      <c r="C42" s="2"/>
      <c r="D42" s="2"/>
      <c r="F42" s="5"/>
      <c r="G42" s="5"/>
      <c r="H42" s="1"/>
      <c r="I42" s="1"/>
    </row>
    <row r="43" spans="1:14" ht="14.25" x14ac:dyDescent="0.2">
      <c r="A43" s="1"/>
      <c r="B43" s="1"/>
      <c r="C43" s="2"/>
      <c r="D43" s="2"/>
      <c r="F43" s="5"/>
      <c r="G43" s="5"/>
      <c r="H43" s="1"/>
      <c r="I43" s="1"/>
      <c r="J43" s="12" t="s">
        <v>27</v>
      </c>
      <c r="K43" s="15"/>
      <c r="L43" s="15"/>
      <c r="M43" s="15"/>
    </row>
    <row r="44" spans="1:14" ht="14.25" x14ac:dyDescent="0.2">
      <c r="A44" s="1"/>
      <c r="B44" s="1"/>
      <c r="C44" s="2"/>
      <c r="D44" s="2"/>
      <c r="E44" s="1"/>
      <c r="F44" s="5"/>
      <c r="G44" s="5"/>
      <c r="H44" s="1"/>
      <c r="I44" s="1"/>
      <c r="J44" s="15"/>
      <c r="K44" s="15" t="s">
        <v>18</v>
      </c>
      <c r="L44" s="15"/>
      <c r="M44" s="15"/>
    </row>
    <row r="45" spans="1:14" ht="14.25" x14ac:dyDescent="0.2">
      <c r="A45" s="1"/>
      <c r="C45" s="1"/>
      <c r="D45" s="1"/>
      <c r="E45" s="1"/>
      <c r="F45" s="5"/>
      <c r="G45" s="5"/>
      <c r="H45" s="1"/>
      <c r="I45" s="1"/>
      <c r="J45" s="10" t="s">
        <v>1</v>
      </c>
      <c r="K45" s="10" t="s">
        <v>2</v>
      </c>
      <c r="L45" s="10" t="s">
        <v>7</v>
      </c>
      <c r="M45" s="10"/>
      <c r="N45" t="s">
        <v>24</v>
      </c>
    </row>
    <row r="46" spans="1:14" ht="14.25" x14ac:dyDescent="0.2">
      <c r="A46" s="1"/>
      <c r="B46" s="1"/>
      <c r="C46" s="2"/>
      <c r="D46" s="2"/>
      <c r="E46" s="3"/>
      <c r="F46" s="5"/>
      <c r="G46" s="5"/>
      <c r="H46" s="1"/>
      <c r="I46" s="1"/>
      <c r="J46" s="10">
        <v>99.93</v>
      </c>
      <c r="K46" s="10">
        <v>0.01</v>
      </c>
      <c r="L46" s="10">
        <v>0.06</v>
      </c>
      <c r="M46" s="10" t="s">
        <v>12</v>
      </c>
    </row>
    <row r="47" spans="1:14" ht="14.25" x14ac:dyDescent="0.2">
      <c r="A47" s="1"/>
      <c r="B47" s="1"/>
      <c r="C47" s="2"/>
      <c r="D47" s="2"/>
      <c r="E47" s="4"/>
      <c r="F47" s="5"/>
      <c r="G47" s="5"/>
      <c r="H47" s="1"/>
      <c r="I47" s="1"/>
      <c r="J47" s="10">
        <v>53.32</v>
      </c>
      <c r="K47" s="10">
        <v>46.58</v>
      </c>
      <c r="L47" s="10">
        <v>0.09</v>
      </c>
      <c r="M47" s="10" t="s">
        <v>13</v>
      </c>
    </row>
    <row r="48" spans="1:14" ht="14.25" x14ac:dyDescent="0.2">
      <c r="A48" s="1"/>
      <c r="B48" s="1"/>
      <c r="C48" s="4"/>
      <c r="D48" s="4"/>
      <c r="E48" s="4"/>
      <c r="F48" s="5"/>
      <c r="G48" s="5"/>
      <c r="H48" s="1"/>
      <c r="I48" s="1"/>
      <c r="J48" s="10">
        <v>63.22</v>
      </c>
      <c r="K48" s="10">
        <v>0.54</v>
      </c>
      <c r="L48" s="10">
        <v>36.24</v>
      </c>
      <c r="M48" s="10" t="s">
        <v>26</v>
      </c>
    </row>
    <row r="49" spans="1:15" x14ac:dyDescent="0.2">
      <c r="B49" s="1"/>
      <c r="C49" s="12" t="s">
        <v>30</v>
      </c>
      <c r="D49" s="15"/>
      <c r="E49" s="15"/>
      <c r="F49" s="15"/>
      <c r="G49" s="15"/>
      <c r="H49" s="1"/>
      <c r="J49" s="15"/>
      <c r="K49" s="15"/>
      <c r="L49" s="15"/>
      <c r="M49" s="15"/>
    </row>
    <row r="50" spans="1:15" x14ac:dyDescent="0.2">
      <c r="C50" s="15" t="s">
        <v>31</v>
      </c>
      <c r="D50" s="15"/>
      <c r="E50" s="15"/>
      <c r="F50" s="15"/>
      <c r="G50" s="15"/>
      <c r="H50" s="1"/>
      <c r="J50" s="15" t="s">
        <v>28</v>
      </c>
      <c r="K50" s="15"/>
      <c r="L50" s="15"/>
      <c r="M50" s="15"/>
    </row>
    <row r="51" spans="1:15" x14ac:dyDescent="0.2">
      <c r="C51" s="15" t="s">
        <v>32</v>
      </c>
      <c r="D51" s="15"/>
      <c r="E51" s="15"/>
      <c r="F51" s="15"/>
      <c r="G51" s="15"/>
      <c r="H51" s="1"/>
      <c r="J51" s="15" t="s">
        <v>18</v>
      </c>
      <c r="K51" s="15"/>
      <c r="L51" s="15"/>
      <c r="M51" s="15"/>
    </row>
    <row r="52" spans="1:15" x14ac:dyDescent="0.2">
      <c r="C52" s="15" t="s">
        <v>33</v>
      </c>
      <c r="D52" s="15"/>
      <c r="E52" s="15"/>
      <c r="F52" s="15"/>
      <c r="G52" s="15"/>
      <c r="H52" s="1"/>
      <c r="J52" s="23" t="s">
        <v>1</v>
      </c>
      <c r="K52" s="23" t="s">
        <v>2</v>
      </c>
      <c r="L52" s="23" t="s">
        <v>7</v>
      </c>
      <c r="M52" s="23"/>
    </row>
    <row r="53" spans="1:15" ht="14.25" x14ac:dyDescent="0.2">
      <c r="F53" s="5"/>
      <c r="G53" s="5"/>
      <c r="H53" s="1"/>
      <c r="J53" s="23">
        <v>68.14</v>
      </c>
      <c r="K53" s="23">
        <v>29.73</v>
      </c>
      <c r="L53" s="23">
        <v>2.14</v>
      </c>
      <c r="M53" s="23" t="s">
        <v>15</v>
      </c>
    </row>
    <row r="54" spans="1:15" x14ac:dyDescent="0.2">
      <c r="F54" s="1"/>
      <c r="G54" s="1"/>
      <c r="H54" s="1"/>
      <c r="J54" s="23">
        <v>63.22</v>
      </c>
      <c r="K54" s="23">
        <v>0.54</v>
      </c>
      <c r="L54" s="23">
        <v>36.24</v>
      </c>
      <c r="M54" s="23" t="s">
        <v>26</v>
      </c>
    </row>
    <row r="55" spans="1:15" x14ac:dyDescent="0.2">
      <c r="J55" s="23">
        <v>63.33</v>
      </c>
      <c r="K55" s="23">
        <v>36.43</v>
      </c>
      <c r="L55" s="23">
        <v>0.2</v>
      </c>
      <c r="M55" s="23" t="s">
        <v>29</v>
      </c>
    </row>
    <row r="56" spans="1:15" x14ac:dyDescent="0.2">
      <c r="O56" s="10"/>
    </row>
    <row r="57" spans="1:15" ht="15" x14ac:dyDescent="0.25">
      <c r="A57" s="20" t="s">
        <v>41</v>
      </c>
      <c r="O57" s="10"/>
    </row>
    <row r="58" spans="1:15" x14ac:dyDescent="0.2">
      <c r="N58" s="10"/>
      <c r="O58" s="10"/>
    </row>
    <row r="59" spans="1:15" ht="14.25" x14ac:dyDescent="0.2">
      <c r="C59" s="5" t="s">
        <v>0</v>
      </c>
      <c r="D59" s="5" t="s">
        <v>1</v>
      </c>
      <c r="E59" s="5" t="s">
        <v>2</v>
      </c>
      <c r="F59" s="5" t="s">
        <v>3</v>
      </c>
      <c r="G59" s="5" t="s">
        <v>4</v>
      </c>
      <c r="H59" s="5" t="s">
        <v>5</v>
      </c>
      <c r="I59" s="5" t="s">
        <v>6</v>
      </c>
      <c r="J59" s="5" t="s">
        <v>7</v>
      </c>
      <c r="K59" s="5" t="s">
        <v>8</v>
      </c>
      <c r="L59" s="5" t="s">
        <v>9</v>
      </c>
      <c r="M59" s="5"/>
      <c r="N59" s="10"/>
      <c r="O59" s="10"/>
    </row>
    <row r="60" spans="1:15" ht="14.25" x14ac:dyDescent="0.2">
      <c r="C60" s="5">
        <v>0.49800796812749004</v>
      </c>
      <c r="D60" s="5">
        <v>66.135458167330668</v>
      </c>
      <c r="E60" s="5">
        <v>21.414342629482068</v>
      </c>
      <c r="F60" s="5">
        <v>10.557768924302788</v>
      </c>
      <c r="G60" s="5">
        <v>0.99601593625498008</v>
      </c>
      <c r="H60" s="5">
        <v>4.9800796812749001E-2</v>
      </c>
      <c r="I60" s="5">
        <v>0.29880478087649398</v>
      </c>
      <c r="J60" s="5">
        <v>4.9800796812749001E-2</v>
      </c>
      <c r="K60" s="5">
        <v>0</v>
      </c>
      <c r="L60" s="5">
        <f>SUM(C60:K60)</f>
        <v>99.999999999999986</v>
      </c>
      <c r="M60" s="5" t="s">
        <v>11</v>
      </c>
      <c r="N60" s="10"/>
    </row>
    <row r="61" spans="1:15" ht="15" x14ac:dyDescent="0.25">
      <c r="C61" s="9">
        <f>C60*0.212</f>
        <v>0.10557768924302789</v>
      </c>
      <c r="D61" s="9">
        <f t="shared" ref="D61:L61" si="3">D60*0.212</f>
        <v>14.020717131474102</v>
      </c>
      <c r="E61" s="9">
        <f t="shared" si="3"/>
        <v>4.5398406374501983</v>
      </c>
      <c r="F61" s="9">
        <f t="shared" si="3"/>
        <v>2.2382470119521911</v>
      </c>
      <c r="G61" s="9">
        <f t="shared" si="3"/>
        <v>0.21115537848605578</v>
      </c>
      <c r="H61" s="9">
        <f t="shared" si="3"/>
        <v>1.0557768924302787E-2</v>
      </c>
      <c r="I61" s="9">
        <f t="shared" si="3"/>
        <v>6.3346613545816721E-2</v>
      </c>
      <c r="J61" s="9">
        <f t="shared" si="3"/>
        <v>1.0557768924302787E-2</v>
      </c>
      <c r="K61" s="9">
        <f t="shared" si="3"/>
        <v>0</v>
      </c>
      <c r="L61" s="9">
        <f t="shared" si="3"/>
        <v>21.199999999999996</v>
      </c>
      <c r="M61" s="5"/>
      <c r="N61" s="10"/>
    </row>
    <row r="62" spans="1:15" ht="14.25" x14ac:dyDescent="0.2">
      <c r="C62" s="5">
        <v>13.391017717346518</v>
      </c>
      <c r="D62" s="5">
        <v>44.808405438813345</v>
      </c>
      <c r="E62" s="5">
        <v>39.142974866089823</v>
      </c>
      <c r="F62" s="5">
        <v>0.10300782859497322</v>
      </c>
      <c r="G62" s="5">
        <v>1.3391017717346518</v>
      </c>
      <c r="H62" s="5">
        <v>1.0300782859497322</v>
      </c>
      <c r="I62" s="5">
        <v>5.150391429748661E-2</v>
      </c>
      <c r="J62" s="5">
        <v>8.2406262875978575E-2</v>
      </c>
      <c r="K62" s="5">
        <v>5.150391429748661E-2</v>
      </c>
      <c r="L62" s="5">
        <v>100</v>
      </c>
      <c r="M62" s="5" t="s">
        <v>13</v>
      </c>
    </row>
    <row r="63" spans="1:15" ht="15" x14ac:dyDescent="0.25">
      <c r="C63" s="9">
        <f>C62*0.638</f>
        <v>8.543469303667079</v>
      </c>
      <c r="D63" s="9">
        <f t="shared" ref="D63:L63" si="4">D62*0.638</f>
        <v>28.587762669962913</v>
      </c>
      <c r="E63" s="9">
        <f t="shared" si="4"/>
        <v>24.973217964565308</v>
      </c>
      <c r="F63" s="9">
        <f t="shared" si="4"/>
        <v>6.5718994643592918E-2</v>
      </c>
      <c r="G63" s="9">
        <f t="shared" si="4"/>
        <v>0.85434693036670784</v>
      </c>
      <c r="H63" s="9">
        <f t="shared" si="4"/>
        <v>0.6571899464359291</v>
      </c>
      <c r="I63" s="9">
        <f t="shared" si="4"/>
        <v>3.2859497321796459E-2</v>
      </c>
      <c r="J63" s="9">
        <f t="shared" si="4"/>
        <v>5.2575195714874332E-2</v>
      </c>
      <c r="K63" s="9">
        <f t="shared" si="4"/>
        <v>3.2859497321796459E-2</v>
      </c>
      <c r="L63" s="9">
        <f t="shared" si="4"/>
        <v>63.800000000000004</v>
      </c>
      <c r="M63" s="5"/>
      <c r="O63" s="11"/>
    </row>
    <row r="64" spans="1:15" ht="14.25" x14ac:dyDescent="0.2">
      <c r="C64" s="5">
        <v>44.820717131474105</v>
      </c>
      <c r="D64" s="5">
        <v>1.9920318725099602</v>
      </c>
      <c r="E64" s="5">
        <v>0.20916334661354577</v>
      </c>
      <c r="F64" s="5">
        <v>0</v>
      </c>
      <c r="G64" s="5">
        <v>0</v>
      </c>
      <c r="H64" s="5">
        <v>0.10956175298804779</v>
      </c>
      <c r="I64" s="5">
        <v>30.776892430278878</v>
      </c>
      <c r="J64" s="5">
        <v>21.01593625498008</v>
      </c>
      <c r="K64" s="5">
        <v>4.9800796812749001E-2</v>
      </c>
      <c r="L64" s="5">
        <v>99.999999999999986</v>
      </c>
      <c r="M64" s="5" t="s">
        <v>14</v>
      </c>
      <c r="O64" s="11"/>
    </row>
    <row r="65" spans="1:15" ht="15" x14ac:dyDescent="0.25">
      <c r="C65" s="9">
        <f>C64*0.15</f>
        <v>6.7231075697211153</v>
      </c>
      <c r="D65" s="9">
        <f t="shared" ref="D65:L65" si="5">D64*0.15</f>
        <v>0.29880478087649404</v>
      </c>
      <c r="E65" s="9">
        <f t="shared" si="5"/>
        <v>3.1374501992031865E-2</v>
      </c>
      <c r="F65" s="9">
        <f t="shared" si="5"/>
        <v>0</v>
      </c>
      <c r="G65" s="9">
        <f t="shared" si="5"/>
        <v>0</v>
      </c>
      <c r="H65" s="9">
        <f t="shared" si="5"/>
        <v>1.6434262948207167E-2</v>
      </c>
      <c r="I65" s="9">
        <f t="shared" si="5"/>
        <v>4.6165338645418315</v>
      </c>
      <c r="J65" s="9">
        <f t="shared" si="5"/>
        <v>3.152390438247012</v>
      </c>
      <c r="K65" s="9">
        <f t="shared" si="5"/>
        <v>7.47011952191235E-3</v>
      </c>
      <c r="L65" s="9">
        <f t="shared" si="5"/>
        <v>14.999999999999996</v>
      </c>
      <c r="N65" s="11"/>
      <c r="O65" s="11"/>
    </row>
    <row r="66" spans="1:15" x14ac:dyDescent="0.2">
      <c r="N66" s="11"/>
      <c r="O66" s="11"/>
    </row>
    <row r="67" spans="1:15" x14ac:dyDescent="0.2">
      <c r="C67" s="15">
        <f>C61+C63+C65</f>
        <v>15.372154562631222</v>
      </c>
      <c r="D67" s="14">
        <f t="shared" ref="D67:L67" si="6">D61+D63+D65</f>
        <v>42.907284582313508</v>
      </c>
      <c r="E67" s="14">
        <f t="shared" si="6"/>
        <v>29.544433104007538</v>
      </c>
      <c r="F67">
        <f t="shared" si="6"/>
        <v>2.3039660065957839</v>
      </c>
      <c r="G67">
        <f t="shared" si="6"/>
        <v>1.0655023088527635</v>
      </c>
      <c r="H67">
        <f t="shared" si="6"/>
        <v>0.68418197830843908</v>
      </c>
      <c r="I67">
        <f t="shared" si="6"/>
        <v>4.7127399754094448</v>
      </c>
      <c r="J67" s="14">
        <f t="shared" si="6"/>
        <v>3.215523402886189</v>
      </c>
      <c r="K67">
        <f t="shared" si="6"/>
        <v>4.032961684370881E-2</v>
      </c>
      <c r="L67">
        <f t="shared" si="6"/>
        <v>100</v>
      </c>
      <c r="M67" s="13">
        <f>D67+E67+J67</f>
        <v>75.667241089207238</v>
      </c>
      <c r="N67" s="11"/>
    </row>
    <row r="68" spans="1:15" x14ac:dyDescent="0.2">
      <c r="L68" s="15" t="s">
        <v>53</v>
      </c>
      <c r="N68" s="11"/>
    </row>
    <row r="69" spans="1:15" ht="18" x14ac:dyDescent="0.25">
      <c r="D69" s="16" t="s">
        <v>34</v>
      </c>
    </row>
    <row r="70" spans="1:15" ht="15" x14ac:dyDescent="0.25">
      <c r="D70" s="9" t="s">
        <v>1</v>
      </c>
      <c r="E70" s="9" t="s">
        <v>2</v>
      </c>
      <c r="F70" s="12"/>
      <c r="G70" s="12"/>
      <c r="H70" s="12"/>
      <c r="I70" s="12"/>
      <c r="J70" s="9" t="s">
        <v>7</v>
      </c>
    </row>
    <row r="71" spans="1:15" x14ac:dyDescent="0.2">
      <c r="D71" s="12">
        <f>(D67/M67)*100</f>
        <v>56.705231966536665</v>
      </c>
      <c r="E71" s="12">
        <f>(E67/M67)*100</f>
        <v>39.045209893639949</v>
      </c>
      <c r="F71" s="12"/>
      <c r="G71" s="12"/>
      <c r="H71" s="12"/>
      <c r="I71" s="12"/>
      <c r="J71" s="12">
        <f>(J67/M67)*100</f>
        <v>4.2495581398233817</v>
      </c>
    </row>
    <row r="72" spans="1:15" ht="14.25" x14ac:dyDescent="0.2">
      <c r="N72" s="5"/>
      <c r="O72" s="5"/>
    </row>
    <row r="73" spans="1:15" ht="14.25" x14ac:dyDescent="0.2">
      <c r="N73" s="5"/>
      <c r="O73" s="5"/>
    </row>
    <row r="74" spans="1:15" ht="15" x14ac:dyDescent="0.25">
      <c r="A74" s="20" t="s">
        <v>42</v>
      </c>
      <c r="B74" s="17"/>
      <c r="C74" s="17"/>
      <c r="D74" s="17"/>
      <c r="E74" s="17"/>
      <c r="F74" s="17"/>
      <c r="G74" s="17"/>
      <c r="H74" s="17"/>
      <c r="I74" s="15"/>
      <c r="J74" s="15"/>
      <c r="K74" s="15"/>
      <c r="L74" s="15"/>
      <c r="N74" s="5"/>
      <c r="O74" s="5"/>
    </row>
    <row r="75" spans="1:15" ht="14.25" x14ac:dyDescent="0.2">
      <c r="A75" s="15"/>
      <c r="N75" s="5"/>
      <c r="O75" s="5"/>
    </row>
    <row r="76" spans="1:15" ht="14.25" x14ac:dyDescent="0.2">
      <c r="A76" s="17"/>
      <c r="N76" s="5"/>
      <c r="O76" s="5"/>
    </row>
    <row r="77" spans="1:15" ht="14.25" x14ac:dyDescent="0.2">
      <c r="N77" s="5"/>
      <c r="O77" s="5"/>
    </row>
    <row r="78" spans="1:15" ht="14.25" x14ac:dyDescent="0.2">
      <c r="O78" s="5"/>
    </row>
    <row r="106" spans="2:4" x14ac:dyDescent="0.2">
      <c r="B106" s="22" t="s">
        <v>43</v>
      </c>
    </row>
    <row r="108" spans="2:4" x14ac:dyDescent="0.2">
      <c r="C108" t="s">
        <v>44</v>
      </c>
    </row>
    <row r="109" spans="2:4" x14ac:dyDescent="0.2">
      <c r="D109" t="s">
        <v>45</v>
      </c>
    </row>
    <row r="110" spans="2:4" x14ac:dyDescent="0.2">
      <c r="D110" t="s">
        <v>46</v>
      </c>
    </row>
    <row r="111" spans="2:4" x14ac:dyDescent="0.2">
      <c r="D111" t="s">
        <v>47</v>
      </c>
    </row>
    <row r="112" spans="2:4" x14ac:dyDescent="0.2">
      <c r="D112" t="s">
        <v>48</v>
      </c>
    </row>
    <row r="113" spans="4:4" x14ac:dyDescent="0.2">
      <c r="D113" t="s">
        <v>49</v>
      </c>
    </row>
  </sheetData>
  <phoneticPr fontId="0" type="noConversion"/>
  <pageMargins left="3.937007874015748E-2" right="3.937007874015748E-2" top="0.19685039370078741" bottom="0.19685039370078741" header="0.31496062992125984" footer="0"/>
  <pageSetup paperSize="9" scale="56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P.F.</vt:lpstr>
    </vt:vector>
  </TitlesOfParts>
  <Company>Particular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Lúcia Arantes</dc:creator>
  <cp:lastModifiedBy>Vera Arantes</cp:lastModifiedBy>
  <cp:lastPrinted>2024-05-28T18:18:36Z</cp:lastPrinted>
  <dcterms:created xsi:type="dcterms:W3CDTF">2006-08-31T19:47:06Z</dcterms:created>
  <dcterms:modified xsi:type="dcterms:W3CDTF">2024-05-28T18:24:52Z</dcterms:modified>
</cp:coreProperties>
</file>