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heloisaburnquist/Desktop/ESP2024/"/>
    </mc:Choice>
  </mc:AlternateContent>
  <xr:revisionPtr revIDLastSave="0" documentId="8_{E75253B3-1811-AA4E-9A9A-42CF9C383C84}" xr6:coauthVersionLast="47" xr6:coauthVersionMax="47" xr10:uidLastSave="{00000000-0000-0000-0000-000000000000}"/>
  <bookViews>
    <workbookView xWindow="800" yWindow="700" windowWidth="27040" windowHeight="15700" tabRatio="500" xr2:uid="{00000000-000D-0000-FFFF-FFFF00000000}"/>
  </bookViews>
  <sheets>
    <sheet name="Sheet2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2" l="1"/>
  <c r="M11" i="2"/>
  <c r="M10" i="2"/>
  <c r="M9" i="2"/>
  <c r="M8" i="2"/>
  <c r="M7" i="2"/>
  <c r="M6" i="2"/>
  <c r="L12" i="2"/>
  <c r="L11" i="2"/>
  <c r="L10" i="2"/>
  <c r="L9" i="2"/>
  <c r="L8" i="2"/>
  <c r="L7" i="2"/>
  <c r="L6" i="2"/>
  <c r="K12" i="2"/>
  <c r="K11" i="2"/>
  <c r="K10" i="2"/>
  <c r="K9" i="2"/>
  <c r="K8" i="2"/>
  <c r="K7" i="2"/>
  <c r="K6" i="2"/>
  <c r="J12" i="2"/>
  <c r="J11" i="2"/>
  <c r="J10" i="2"/>
  <c r="J9" i="2"/>
  <c r="J8" i="2"/>
  <c r="J7" i="2"/>
  <c r="J6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F6" i="2"/>
  <c r="E6" i="2"/>
  <c r="D6" i="2"/>
  <c r="C6" i="2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<sst xmlns="http://schemas.openxmlformats.org/spreadsheetml/2006/main" count="27" uniqueCount="24">
  <si>
    <t>d=0,3</t>
  </si>
  <si>
    <t>s=0,001</t>
  </si>
  <si>
    <t>Tx real juros</t>
  </si>
  <si>
    <t>d=0,35</t>
  </si>
  <si>
    <t>DÍVIDA INICIAL</t>
  </si>
  <si>
    <t>NFSP (%)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</si>
  <si>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</si>
  <si>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</si>
  <si>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</si>
  <si>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</si>
  <si>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</si>
  <si>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</si>
  <si>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</si>
  <si>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</si>
  <si>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</si>
  <si>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</si>
  <si>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</si>
  <si>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</si>
  <si>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</si>
  <si>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</si>
  <si>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EVOLUÇÃO DA DÍVIDA LÍQUIDA DO SETOR PÚBLICO AO LONGO DO TEMPO PARA DIFERENTES NÍVEIS DE NFSP</t>
  </si>
  <si>
    <t>EM % DO PIB E CONSIDERANDO QUE A TAXA DE CRESCIMENTO DA ECONOMIA É DE 5% aa E A DÍVIDA INICIAL É DE 30% DO PIB</t>
  </si>
  <si>
    <t>VALORES ASSUMIDOS PELO SUPERÁVIT PRIMÁRIO (p)</t>
  </si>
  <si>
    <t>Tx crescimento real do PIB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</si>
</sst>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2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tabSelected="1" workbookViewId="0">
      <selection activeCell="C8" sqref="C8"/>
    </sheetView>
  </sheetViews>
  <sheetFormatPr baseColWidth="10" defaultColWidth="11" defaultRowHeight="16" x14ac:dyDescent="0.2"/>
  <sheetData>
    <row r="1" spans="1:13" x14ac:dyDescent="0.2">
      <c r="C1" t="s">
        <v>22</v>
      </c>
    </row>
    <row r="3" spans="1:13" x14ac:dyDescent="0.2">
      <c r="C3" t="s">
        <v>23</v>
      </c>
      <c r="J3" t="s">
        <v>23</v>
      </c>
    </row>
    <row r="4" spans="1:13" x14ac:dyDescent="0.2">
      <c r="A4" s="4" t="s">
        <v>0</v>
      </c>
      <c r="B4" t="s">
        <v>2</v>
      </c>
      <c r="H4" s="4" t="s">
        <v>3</v>
      </c>
      <c r="I4" t="s">
        <v>2</v>
      </c>
    </row>
    <row r="5" spans="1:13" x14ac:dyDescent="0.2">
      <c r="A5" t="s">
        <v>1</v>
      </c>
      <c r="C5">
        <v>3</v>
      </c>
      <c r="D5">
        <v>4</v>
      </c>
      <c r="E5">
        <v>5</v>
      </c>
      <c r="F5">
        <v>6</v>
      </c>
      <c r="H5" t="s">
        <v>1</v>
      </c>
      <c r="J5">
        <v>3</v>
      </c>
      <c r="K5">
        <v>4</v>
      </c>
      <c r="L5">
        <v>5</v>
      </c>
      <c r="M5">
        <v>6</v>
      </c>
    </row>
    <row r="6" spans="1:13" x14ac:dyDescent="0.2">
      <c r="B6">
        <v>8</v>
      </c>
      <c r="C6" s="1">
        <f>((((0.08-0.03)/(1+0.03))*0.3)-0.001)*100</f>
        <v>1.3563106796116504</v>
      </c>
      <c r="D6" s="1">
        <f>((((0.08-0.04)/(1+0.04))*0.3)-0.001)*100</f>
        <v>1.0538461538461539</v>
      </c>
      <c r="E6" s="1">
        <f>((((0.08-0.05)/(1+0.05))*0.3)-0.001)*100</f>
        <v>0.75714285714285701</v>
      </c>
      <c r="F6" s="1">
        <f>((((0.08-0.06)/(1+0.06))*0.3)-0.001)*100</f>
        <v>0.46603773584905667</v>
      </c>
      <c r="I6">
        <v>8</v>
      </c>
      <c r="J6" s="1">
        <f>((((0.08-0.03)/(1+0.03))*0.35)-0.001)*100</f>
        <v>1.5990291262135921</v>
      </c>
      <c r="K6" s="1">
        <f>((((0.08-0.04)/(1+0.04))*0.35)-0.001)*100</f>
        <v>1.2461538461538462</v>
      </c>
      <c r="L6" s="1">
        <f>((((0.08-0.05)/(1+0.05))*0.35)-0.001)*100</f>
        <v>0.8999999999999998</v>
      </c>
      <c r="M6" s="1">
        <f>((((0.08-0.06)/(1+0.06))*0.35)-0.001)*100</f>
        <v>0.56037735849056602</v>
      </c>
    </row>
    <row r="7" spans="1:13" x14ac:dyDescent="0.2">
      <c r="B7">
        <v>10</v>
      </c>
      <c r="C7" s="1">
        <v>1.94</v>
      </c>
      <c r="D7" s="1">
        <f>((((0.1-0.04)/(1+0.04))*0.3)-0.001)*100</f>
        <v>1.6307692307692307</v>
      </c>
      <c r="E7" s="1">
        <f>((((0.1-0.05)/(1+0.05))*0.3)-0.001)*100</f>
        <v>1.3285714285714283</v>
      </c>
      <c r="F7" s="1">
        <f>((((0.1-0.06)/(1+0.06))*0.3)-0.001)*100</f>
        <v>1.0320754716981133</v>
      </c>
      <c r="I7">
        <v>10</v>
      </c>
      <c r="J7" s="1">
        <f>((((0.1-0.03)/(1+0.03))*0.35)-0.001)*100</f>
        <v>2.2786407766990293</v>
      </c>
      <c r="K7" s="1">
        <f>((((0.1-0.04)/(1+0.04))*0.35)-0.001)*100</f>
        <v>1.9192307692307693</v>
      </c>
      <c r="L7" s="1">
        <f>((((0.1-0.05)/(1+0.05))*0.35)-0.001)*100</f>
        <v>1.5666666666666662</v>
      </c>
      <c r="M7" s="1">
        <f>((((0.1-0.06)/(1+0.06))*0.35)-0.001)*100</f>
        <v>1.2207547169811321</v>
      </c>
    </row>
    <row r="8" spans="1:13" x14ac:dyDescent="0.2">
      <c r="B8">
        <v>12</v>
      </c>
      <c r="C8" s="1">
        <f>((((0.12-0.03)/(1+0.03))*0.3)-0.001)*100</f>
        <v>2.5213592233009705</v>
      </c>
      <c r="D8" s="1">
        <f>((((0.12-0.04)/(1+0.04))*0.3)-0.001)*100</f>
        <v>2.2076923076923074</v>
      </c>
      <c r="E8" s="1">
        <f>((((0.12-0.05)/(1+0.05))*0.3)-0.001)*100</f>
        <v>1.8999999999999992</v>
      </c>
      <c r="F8" s="1">
        <f>((((0.12-0.06)/(1+0.06))*0.3)-0.001)*100</f>
        <v>1.5981132075471693</v>
      </c>
      <c r="I8">
        <v>12</v>
      </c>
      <c r="J8" s="1">
        <f>((((0.12-0.03)/(1+0.03))*0.35)-0.001)*100</f>
        <v>2.9582524271844655</v>
      </c>
      <c r="K8" s="1">
        <f>((((0.12-0.04)/(1+0.04))*0.35)-0.001)*100</f>
        <v>2.5923076923076915</v>
      </c>
      <c r="L8" s="1">
        <f>((((0.12-0.05)/(1+0.05))*0.35)-0.001)*100</f>
        <v>2.2333333333333325</v>
      </c>
      <c r="M8" s="1">
        <f>((((0.12-0.06)/(1+0.06))*0.35)-0.001)*100</f>
        <v>1.8811320754716976</v>
      </c>
    </row>
    <row r="9" spans="1:13" x14ac:dyDescent="0.2">
      <c r="B9">
        <v>14</v>
      </c>
      <c r="C9" s="1">
        <f>((((0.14-0.03)/(1+0.03))*0.3)-0.001)*100</f>
        <v>3.1038834951456309</v>
      </c>
      <c r="D9" s="1">
        <f>((((0.14-0.04)/(1+0.04))*0.3)-0.001)*100</f>
        <v>2.7846153846153845</v>
      </c>
      <c r="E9" s="1">
        <f>((((0.14-0.05)/(1+0.05))*0.3)-0.001)*100</f>
        <v>2.4714285714285711</v>
      </c>
      <c r="F9" s="1">
        <f>((((0.14-0.06)/(1+0.06))*0.3)-0.001)*100</f>
        <v>2.1641509433962267</v>
      </c>
      <c r="I9">
        <v>14</v>
      </c>
      <c r="J9" s="1">
        <f>((((0.14-0.03)/(1+0.03))*0.35)-0.001)*100</f>
        <v>3.6378640776699029</v>
      </c>
      <c r="K9" s="1">
        <f>((((0.14-0.04)/(1+0.04))*0.35)-0.001)*100</f>
        <v>3.2653846153846153</v>
      </c>
      <c r="L9" s="1">
        <f>((((0.14-0.05)/(1+0.05))*0.35)-0.001)*100</f>
        <v>2.9</v>
      </c>
      <c r="M9" s="1">
        <f>((((0.14-0.06)/(1+0.06))*0.35)-0.001)*100</f>
        <v>2.5415094339622644</v>
      </c>
    </row>
    <row r="10" spans="1:13" x14ac:dyDescent="0.2">
      <c r="B10">
        <v>16</v>
      </c>
      <c r="C10" s="1">
        <f>((((0.16-0.03)/(1+0.03))*0.3)-0.001)*100</f>
        <v>3.6864077669902913</v>
      </c>
      <c r="D10" s="1">
        <f>((((0.16-0.04)/(1+0.04))*0.3)-0.001)*100</f>
        <v>3.3615384615384611</v>
      </c>
      <c r="E10" s="1">
        <f>((((0.16-0.05)/(1+0.05))*0.3)-0.001)*100</f>
        <v>3.0428571428571431</v>
      </c>
      <c r="F10" s="1">
        <f>((((0.16-0.06)/(1+0.06))*0.3)-0.001)*100</f>
        <v>2.7301886792452832</v>
      </c>
      <c r="I10">
        <v>16</v>
      </c>
      <c r="J10" s="1">
        <f>((((0.16-0.03)/(1+0.03))*0.35)-0.001)*100</f>
        <v>4.3174757281553395</v>
      </c>
      <c r="K10" s="1">
        <f>((((0.16-0.04)/(1+0.04))*0.35)-0.001)*100</f>
        <v>3.9384615384615378</v>
      </c>
      <c r="L10" s="1">
        <f>((((0.16-0.05)/(1+0.05))*0.35)-0.001)*100</f>
        <v>3.5666666666666664</v>
      </c>
      <c r="M10" s="1">
        <f>((((0.16-0.06)/(1+0.06))*0.35)-0.001)*100</f>
        <v>3.20188679245283</v>
      </c>
    </row>
    <row r="11" spans="1:13" x14ac:dyDescent="0.2">
      <c r="B11">
        <v>18</v>
      </c>
      <c r="C11" s="1">
        <f>((((0.18-0.03)/(1+0.03))*0.3)-0.001)*100</f>
        <v>4.2689320388349508</v>
      </c>
      <c r="D11" s="1">
        <f>((((0.18-0.04)/(1+0.04))*0.3)-0.001)*100</f>
        <v>3.9384615384615378</v>
      </c>
      <c r="E11" s="1">
        <f>((((0.18-0.05)/(1+0.05))*0.3)-0.001)*100</f>
        <v>3.6142857142857143</v>
      </c>
      <c r="F11" s="1">
        <f>((((0.18-0.06)/(1+0.06))*0.3)-0.001)*100</f>
        <v>3.2962264150943388</v>
      </c>
      <c r="I11">
        <v>18</v>
      </c>
      <c r="J11" s="1">
        <f>((((0.18-0.03)/(1+0.03))*0.35)-0.001)*100</f>
        <v>4.9970873786407761</v>
      </c>
      <c r="K11" s="1">
        <f>((((0.18-0.04)/(1+0.04))*0.35)-0.001)*100</f>
        <v>4.6115384615384603</v>
      </c>
      <c r="L11" s="1">
        <f>((((0.18-0.05)/(1+0.05))*0.35)-0.001)*100</f>
        <v>4.2333333333333334</v>
      </c>
      <c r="M11" s="1">
        <f>((((0.18-0.06)/(1+0.06))*0.35)-0.001)*100</f>
        <v>3.8622641509433953</v>
      </c>
    </row>
    <row r="12" spans="1:13" x14ac:dyDescent="0.2">
      <c r="B12">
        <v>20</v>
      </c>
      <c r="C12" s="1">
        <f>((((0.2-0.03)/(1+0.03))*0.3)-0.001)*100</f>
        <v>4.8514563106796116</v>
      </c>
      <c r="D12" s="1">
        <f>((((0.2-0.04)/(1+0.04))*0.3)-0.001)*100</f>
        <v>4.5153846153846153</v>
      </c>
      <c r="E12" s="1">
        <f>((((0.2-0.05)/(1+0.05))*0.3)-0.001)*100</f>
        <v>4.1857142857142859</v>
      </c>
      <c r="F12" s="1">
        <f>((((0.2-0.06)/(1+0.06))*0.3)-0.001)*100</f>
        <v>3.8622641509433961</v>
      </c>
      <c r="I12">
        <v>20</v>
      </c>
      <c r="J12" s="1">
        <f>((((0.2-0.03)/(1+0.03))*0.35)-0.001)*100</f>
        <v>5.6766990291262136</v>
      </c>
      <c r="K12" s="1">
        <f>((((0.2-0.04)/(1+0.04))*0.35)-0.001)*100</f>
        <v>5.2846153846153845</v>
      </c>
      <c r="L12" s="1">
        <f>((((0.2-0.05)/(1+0.05))*0.35)-0.001)*100</f>
        <v>4.9000000000000004</v>
      </c>
      <c r="M12" s="1">
        <f>((((0.2-0.06)/(1+0.06))*0.35)-0.001)*100</f>
        <v>4.5226415094339618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B9" sqref="B9"/>
    </sheetView>
  </sheetViews>
  <sheetFormatPr baseColWidth="10" defaultColWidth="11" defaultRowHeight="16" x14ac:dyDescent="0.2"/>
  <cols>
    <col min="1" max="1" width="16" customWidth="1"/>
  </cols>
  <sheetData>
    <row r="1" spans="1:6" x14ac:dyDescent="0.2">
      <c r="B1" t="s">
        <v>20</v>
      </c>
    </row>
    <row r="2" spans="1:6" x14ac:dyDescent="0.2">
      <c r="B2" t="s">
        <v>21</v>
      </c>
    </row>
    <row r="3" spans="1:6" x14ac:dyDescent="0.2">
      <c r="D3" t="s">
        <v>5</v>
      </c>
    </row>
    <row r="4" spans="1:6" x14ac:dyDescent="0.2">
      <c r="B4">
        <v>1</v>
      </c>
      <c r="C4">
        <v>1.5</v>
      </c>
      <c r="D4">
        <v>2</v>
      </c>
      <c r="E4">
        <v>2.5</v>
      </c>
      <c r="F4">
        <v>3</v>
      </c>
    </row>
    <row r="5" spans="1:6" x14ac:dyDescent="0.2">
      <c r="A5" t="s">
        <v>4</v>
      </c>
      <c r="B5" s="3">
        <v>30</v>
      </c>
      <c r="C5" s="3">
        <v>30</v>
      </c>
      <c r="D5" s="3">
        <v>30</v>
      </c>
      <c r="E5" s="3">
        <v>30</v>
      </c>
      <c r="F5" s="3">
        <v>30</v>
      </c>
    </row>
    <row r="6" spans="1:6" x14ac:dyDescent="0.2">
      <c r="A6" t="s">
        <v>6</v>
      </c>
      <c r="B6" s="1">
        <f>(B5+1)/1.05</f>
        <v>29.523809523809522</v>
      </c>
      <c r="C6" s="1">
        <f>(C5+1.5)/1.05</f>
        <v>30</v>
      </c>
      <c r="D6" s="1">
        <f>(D5+2)/1.05</f>
        <v>30.476190476190474</v>
      </c>
      <c r="E6" s="1">
        <f>(E5+2.5)/1.05</f>
        <v>30.952380952380953</v>
      </c>
      <c r="F6" s="1">
        <f>(F5+3)/1.05</f>
        <v>31.428571428571427</v>
      </c>
    </row>
    <row r="7" spans="1:6" x14ac:dyDescent="0.2">
      <c r="A7" t="s">
        <v>7</v>
      </c>
      <c r="B7" s="1">
        <f t="shared" ref="B7:B19" si="0">(B6+1)/1.05</f>
        <v>29.070294784580497</v>
      </c>
      <c r="C7" s="1">
        <f t="shared" ref="C7:C19" si="1">(C6+1.5)/1.05</f>
        <v>30</v>
      </c>
      <c r="D7" s="1">
        <f t="shared" ref="D7:D19" si="2">(D6+2)/1.05</f>
        <v>30.929705215419499</v>
      </c>
      <c r="E7" s="1">
        <f t="shared" ref="E7:E19" si="3">(E6+2.5)/1.05</f>
        <v>31.859410430838999</v>
      </c>
      <c r="F7" s="1">
        <f t="shared" ref="F7:F19" si="4">(F6+3)/1.05</f>
        <v>32.789115646258502</v>
      </c>
    </row>
    <row r="8" spans="1:6" x14ac:dyDescent="0.2">
      <c r="A8" t="s">
        <v>8</v>
      </c>
      <c r="B8" s="1">
        <f t="shared" si="0"/>
        <v>28.638375985314759</v>
      </c>
      <c r="C8" s="1">
        <f t="shared" si="1"/>
        <v>30</v>
      </c>
      <c r="D8" s="1">
        <f t="shared" si="2"/>
        <v>31.361624014685241</v>
      </c>
      <c r="E8" s="1">
        <f t="shared" si="3"/>
        <v>32.723248029370474</v>
      </c>
      <c r="F8" s="1">
        <f t="shared" si="4"/>
        <v>34.084872044055714</v>
      </c>
    </row>
    <row r="9" spans="1:6" x14ac:dyDescent="0.2">
      <c r="A9" t="s">
        <v>9</v>
      </c>
      <c r="B9" s="1">
        <f t="shared" si="0"/>
        <v>28.227024747918819</v>
      </c>
      <c r="C9" s="1">
        <f t="shared" si="1"/>
        <v>30</v>
      </c>
      <c r="D9" s="1">
        <f t="shared" si="2"/>
        <v>31.772975252081181</v>
      </c>
      <c r="E9" s="1">
        <f t="shared" si="3"/>
        <v>33.545950504162356</v>
      </c>
      <c r="F9" s="1">
        <f t="shared" si="4"/>
        <v>35.318925756243537</v>
      </c>
    </row>
    <row r="10" spans="1:6" x14ac:dyDescent="0.2">
      <c r="A10" t="s">
        <v>10</v>
      </c>
      <c r="B10" s="1">
        <f t="shared" si="0"/>
        <v>27.835261664684587</v>
      </c>
      <c r="C10" s="1">
        <f t="shared" si="1"/>
        <v>30</v>
      </c>
      <c r="D10" s="1">
        <f t="shared" si="2"/>
        <v>32.164738335315413</v>
      </c>
      <c r="E10" s="1">
        <f t="shared" si="3"/>
        <v>34.329476670630811</v>
      </c>
      <c r="F10" s="1">
        <f t="shared" si="4"/>
        <v>36.494215005946224</v>
      </c>
    </row>
    <row r="11" spans="1:6" x14ac:dyDescent="0.2">
      <c r="A11" t="s">
        <v>11</v>
      </c>
      <c r="B11" s="1">
        <f t="shared" si="0"/>
        <v>27.462153966366273</v>
      </c>
      <c r="C11" s="1">
        <f t="shared" si="1"/>
        <v>30</v>
      </c>
      <c r="D11" s="1">
        <f t="shared" si="2"/>
        <v>32.537846033633727</v>
      </c>
      <c r="E11" s="1">
        <f t="shared" si="3"/>
        <v>35.07569206726744</v>
      </c>
      <c r="F11" s="1">
        <f t="shared" si="4"/>
        <v>37.613538100901167</v>
      </c>
    </row>
    <row r="12" spans="1:6" x14ac:dyDescent="0.2">
      <c r="A12" t="s">
        <v>12</v>
      </c>
      <c r="B12" s="1">
        <f t="shared" si="0"/>
        <v>27.106813301301212</v>
      </c>
      <c r="C12" s="1">
        <f t="shared" si="1"/>
        <v>30</v>
      </c>
      <c r="D12" s="1">
        <f t="shared" si="2"/>
        <v>32.893186698698784</v>
      </c>
      <c r="E12" s="1">
        <f t="shared" si="3"/>
        <v>35.786373397397561</v>
      </c>
      <c r="F12" s="1">
        <f t="shared" si="4"/>
        <v>38.679560096096345</v>
      </c>
    </row>
    <row r="13" spans="1:6" x14ac:dyDescent="0.2">
      <c r="A13" t="s">
        <v>13</v>
      </c>
      <c r="B13" s="1">
        <f t="shared" si="0"/>
        <v>26.768393620286869</v>
      </c>
      <c r="C13" s="1">
        <f t="shared" si="1"/>
        <v>30</v>
      </c>
      <c r="D13" s="1">
        <f t="shared" si="2"/>
        <v>33.231606379713128</v>
      </c>
      <c r="E13" s="1">
        <f t="shared" si="3"/>
        <v>36.463212759426249</v>
      </c>
      <c r="F13" s="1">
        <f t="shared" si="4"/>
        <v>39.694819139139376</v>
      </c>
    </row>
    <row r="14" spans="1:6" x14ac:dyDescent="0.2">
      <c r="A14" t="s">
        <v>14</v>
      </c>
      <c r="B14" s="1">
        <f t="shared" si="0"/>
        <v>26.446089162177969</v>
      </c>
      <c r="C14" s="1">
        <f t="shared" si="1"/>
        <v>30</v>
      </c>
      <c r="D14" s="1">
        <f t="shared" si="2"/>
        <v>33.553910837822023</v>
      </c>
      <c r="E14" s="1">
        <f t="shared" si="3"/>
        <v>37.107821675644047</v>
      </c>
      <c r="F14" s="1">
        <f t="shared" si="4"/>
        <v>40.66173251346607</v>
      </c>
    </row>
    <row r="15" spans="1:6" x14ac:dyDescent="0.2">
      <c r="A15" t="s">
        <v>15</v>
      </c>
      <c r="B15" s="1">
        <f t="shared" si="0"/>
        <v>26.13913253540759</v>
      </c>
      <c r="C15" s="1">
        <f t="shared" si="1"/>
        <v>30</v>
      </c>
      <c r="D15" s="1">
        <f t="shared" si="2"/>
        <v>33.860867464592403</v>
      </c>
      <c r="E15" s="1">
        <f t="shared" si="3"/>
        <v>37.721734929184805</v>
      </c>
      <c r="F15" s="1">
        <f t="shared" si="4"/>
        <v>41.582602393777208</v>
      </c>
    </row>
    <row r="16" spans="1:6" x14ac:dyDescent="0.2">
      <c r="A16" t="s">
        <v>16</v>
      </c>
      <c r="B16" s="1">
        <f t="shared" si="0"/>
        <v>25.846792890864371</v>
      </c>
      <c r="C16" s="1">
        <f t="shared" si="1"/>
        <v>30</v>
      </c>
      <c r="D16" s="1">
        <f t="shared" si="2"/>
        <v>34.153207109135622</v>
      </c>
      <c r="E16" s="1">
        <f t="shared" si="3"/>
        <v>38.306414218271243</v>
      </c>
      <c r="F16" s="1">
        <f t="shared" si="4"/>
        <v>42.459621327406865</v>
      </c>
    </row>
    <row r="17" spans="1:8" x14ac:dyDescent="0.2">
      <c r="A17" t="s">
        <v>17</v>
      </c>
      <c r="B17" s="1">
        <f t="shared" si="0"/>
        <v>25.568374181775592</v>
      </c>
      <c r="C17" s="1">
        <f t="shared" si="1"/>
        <v>30</v>
      </c>
      <c r="D17" s="1">
        <f t="shared" si="2"/>
        <v>34.431625818224397</v>
      </c>
      <c r="E17" s="1">
        <f t="shared" si="3"/>
        <v>38.863251636448801</v>
      </c>
      <c r="F17" s="1">
        <f t="shared" si="4"/>
        <v>43.294877454673205</v>
      </c>
      <c r="H17" s="2"/>
    </row>
    <row r="18" spans="1:8" x14ac:dyDescent="0.2">
      <c r="A18" t="s">
        <v>18</v>
      </c>
      <c r="B18" s="1">
        <f t="shared" si="0"/>
        <v>25.303213506452945</v>
      </c>
      <c r="C18" s="1">
        <f t="shared" si="1"/>
        <v>30</v>
      </c>
      <c r="D18" s="1">
        <f t="shared" si="2"/>
        <v>34.696786493547044</v>
      </c>
      <c r="E18" s="1">
        <f t="shared" si="3"/>
        <v>39.393572987094096</v>
      </c>
      <c r="F18" s="1">
        <f t="shared" si="4"/>
        <v>44.090359480641148</v>
      </c>
    </row>
    <row r="19" spans="1:8" x14ac:dyDescent="0.2">
      <c r="A19" t="s">
        <v>19</v>
      </c>
      <c r="B19" s="1">
        <f t="shared" si="0"/>
        <v>25.050679529955186</v>
      </c>
      <c r="C19" s="1">
        <f t="shared" si="1"/>
        <v>30</v>
      </c>
      <c r="D19" s="1">
        <f t="shared" si="2"/>
        <v>34.949320470044803</v>
      </c>
      <c r="E19" s="1">
        <f t="shared" si="3"/>
        <v>39.898640940089614</v>
      </c>
      <c r="F19" s="1">
        <f t="shared" si="4"/>
        <v>44.847961410134424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Heloisa Burnquist</cp:lastModifiedBy>
  <dcterms:created xsi:type="dcterms:W3CDTF">2017-05-02T18:25:30Z</dcterms:created>
  <dcterms:modified xsi:type="dcterms:W3CDTF">2024-06-05T16:03:11Z</dcterms:modified>
</cp:coreProperties>
</file>