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exemplo-aula" sheetId="2" r:id="rId5"/>
    <sheet name="EXERCICIO2" sheetId="3" r:id="rId6"/>
    <sheet name="EXERCICIO4" sheetId="4" r:id="rId7"/>
    <sheet name="EXERCICIO3" sheetId="5" r:id="rId8"/>
    <sheet name="EXERCICIO7" sheetId="6" r:id="rId9"/>
    <sheet name="EXERCICIO8" sheetId="7" r:id="rId10"/>
    <sheet name="EXERCICIO6" sheetId="8" r:id="rId11"/>
    <sheet name="exercicio9" sheetId="9" r:id="rId12"/>
    <sheet name="exercio8-refeito" sheetId="10" r:id="rId13"/>
  </sheets>
</workbook>
</file>

<file path=xl/sharedStrings.xml><?xml version="1.0" encoding="utf-8"?>
<sst xmlns="http://schemas.openxmlformats.org/spreadsheetml/2006/main" uniqueCount="175">
  <si>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</si>
  <si>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</si>
  <si>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</si>
  <si>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</si>
  <si>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exemplo-aula</t>
  </si>
  <si>
    <t>Table 1</t>
  </si>
  <si>
    <t>balanço</t>
  </si>
  <si>
    <t>déficit</t>
  </si>
  <si>
    <t>final do mes</t>
  </si>
  <si>
    <t>volume afluente acum.x 10**8(m3)</t>
  </si>
  <si>
    <t>mês</t>
  </si>
  <si>
    <t>natural</t>
  </si>
  <si>
    <t>de regularização</t>
  </si>
  <si>
    <t>Qméd=</t>
  </si>
  <si>
    <t>lei de reg.=</t>
  </si>
  <si>
    <t>EXERCICIO2</t>
  </si>
  <si>
    <t>jan</t>
  </si>
  <si>
    <t>fev</t>
  </si>
  <si>
    <t>mar</t>
  </si>
  <si>
    <t>abr</t>
  </si>
  <si>
    <t>mai</t>
  </si>
  <si>
    <t>jun</t>
  </si>
  <si>
    <t>jul</t>
  </si>
  <si>
    <t>ago</t>
  </si>
  <si>
    <t>set</t>
  </si>
  <si>
    <t>out</t>
  </si>
  <si>
    <t>nov</t>
  </si>
  <si>
    <t>dez</t>
  </si>
  <si>
    <t>QR=</t>
  </si>
  <si>
    <r>
      <rPr>
        <b val="1"/>
        <sz val="12"/>
        <color indexed="8"/>
        <rFont val="MS Sans Serif"/>
      </rPr>
      <t>M</t>
    </r>
    <r>
      <rPr>
        <b val="1"/>
        <vertAlign val="superscript"/>
        <sz val="12"/>
        <color indexed="8"/>
        <rFont val="MS Sans Serif"/>
      </rPr>
      <t>3</t>
    </r>
    <r>
      <rPr>
        <b val="1"/>
        <sz val="12"/>
        <color indexed="8"/>
        <rFont val="MS Sans Serif"/>
      </rPr>
      <t>/S</t>
    </r>
  </si>
  <si>
    <t>final do período i</t>
  </si>
  <si>
    <r>
      <rPr>
        <b val="1"/>
        <sz val="12"/>
        <color indexed="8"/>
        <rFont val="MS Sans Serif"/>
      </rPr>
      <t>máximo(D</t>
    </r>
    <r>
      <rPr>
        <b val="1"/>
        <vertAlign val="subscript"/>
        <sz val="12"/>
        <color indexed="8"/>
        <rFont val="MS Sans Serif"/>
      </rPr>
      <t>i-1</t>
    </r>
    <r>
      <rPr>
        <b val="1"/>
        <sz val="12"/>
        <color indexed="8"/>
        <rFont val="MS Sans Serif"/>
      </rPr>
      <t>+Qr - Q</t>
    </r>
    <r>
      <rPr>
        <b val="1"/>
        <vertAlign val="subscript"/>
        <sz val="12"/>
        <color indexed="8"/>
        <rFont val="MS Sans Serif"/>
      </rPr>
      <t>i</t>
    </r>
    <r>
      <rPr>
        <b val="1"/>
        <sz val="12"/>
        <color indexed="8"/>
        <rFont val="MS Sans Serif"/>
      </rPr>
      <t>;0)</t>
    </r>
  </si>
  <si>
    <t>Q - Qr (m3/s)</t>
  </si>
  <si>
    <r>
      <rPr>
        <b val="1"/>
        <sz val="12"/>
        <color indexed="8"/>
        <rFont val="MS Sans Serif"/>
      </rPr>
      <t>V</t>
    </r>
    <r>
      <rPr>
        <b val="1"/>
        <vertAlign val="subscript"/>
        <sz val="12"/>
        <color indexed="8"/>
        <rFont val="MS Sans Serif"/>
      </rPr>
      <t>i+1</t>
    </r>
    <r>
      <rPr>
        <b val="1"/>
        <sz val="12"/>
        <color indexed="8"/>
        <rFont val="MS Sans Serif"/>
      </rPr>
      <t>=V</t>
    </r>
    <r>
      <rPr>
        <b val="1"/>
        <vertAlign val="subscript"/>
        <sz val="12"/>
        <color indexed="8"/>
        <rFont val="MS Sans Serif"/>
      </rPr>
      <t>i</t>
    </r>
    <r>
      <rPr>
        <b val="1"/>
        <sz val="12"/>
        <color indexed="8"/>
        <rFont val="MS Sans Serif"/>
      </rPr>
      <t>+Q</t>
    </r>
    <r>
      <rPr>
        <b val="1"/>
        <vertAlign val="subscript"/>
        <sz val="12"/>
        <color indexed="8"/>
        <rFont val="MS Sans Serif"/>
      </rPr>
      <t>i</t>
    </r>
    <r>
      <rPr>
        <b val="1"/>
        <sz val="12"/>
        <color indexed="8"/>
        <rFont val="MS Sans Serif"/>
      </rPr>
      <t>-Qr=V</t>
    </r>
    <r>
      <rPr>
        <b val="1"/>
        <vertAlign val="subscript"/>
        <sz val="12"/>
        <color indexed="8"/>
        <rFont val="MS Sans Serif"/>
      </rPr>
      <t>i</t>
    </r>
    <r>
      <rPr>
        <b val="1"/>
        <sz val="12"/>
        <color indexed="8"/>
        <rFont val="MS Sans Serif"/>
      </rPr>
      <t>+Exc</t>
    </r>
    <r>
      <rPr>
        <b val="1"/>
        <vertAlign val="subscript"/>
        <sz val="12"/>
        <color indexed="8"/>
        <rFont val="MS Sans Serif"/>
      </rPr>
      <t>i</t>
    </r>
  </si>
  <si>
    <r>
      <rPr>
        <b val="1"/>
        <sz val="12"/>
        <color indexed="8"/>
        <rFont val="MS Sans Serif"/>
      </rPr>
      <t>V</t>
    </r>
    <r>
      <rPr>
        <b val="1"/>
        <vertAlign val="subscript"/>
        <sz val="12"/>
        <color indexed="8"/>
        <rFont val="MS Sans Serif"/>
      </rPr>
      <t>i+1 corr</t>
    </r>
    <r>
      <rPr>
        <b val="1"/>
        <sz val="12"/>
        <color indexed="8"/>
        <rFont val="MS Sans Serif"/>
      </rPr>
      <t xml:space="preserve"> = máximo(V</t>
    </r>
    <r>
      <rPr>
        <b val="1"/>
        <vertAlign val="subscript"/>
        <sz val="12"/>
        <color indexed="8"/>
        <rFont val="MS Sans Serif"/>
      </rPr>
      <t>i+1</t>
    </r>
    <r>
      <rPr>
        <b val="1"/>
        <sz val="12"/>
        <color indexed="8"/>
        <rFont val="MS Sans Serif"/>
      </rPr>
      <t>;C)</t>
    </r>
  </si>
  <si>
    <r>
      <rPr>
        <b val="1"/>
        <sz val="12"/>
        <color indexed="8"/>
        <rFont val="MS Sans Serif"/>
      </rPr>
      <t>S</t>
    </r>
    <r>
      <rPr>
        <b val="1"/>
        <vertAlign val="subscript"/>
        <sz val="12"/>
        <color indexed="8"/>
        <rFont val="MS Sans Serif"/>
      </rPr>
      <t>i</t>
    </r>
    <r>
      <rPr>
        <b val="1"/>
        <sz val="12"/>
        <color indexed="8"/>
        <rFont val="MS Sans Serif"/>
      </rPr>
      <t>=máximo(V</t>
    </r>
    <r>
      <rPr>
        <b val="1"/>
        <vertAlign val="subscript"/>
        <sz val="12"/>
        <color indexed="8"/>
        <rFont val="MS Sans Serif"/>
      </rPr>
      <t>i+1</t>
    </r>
    <r>
      <rPr>
        <b val="1"/>
        <sz val="12"/>
        <color indexed="8"/>
        <rFont val="MS Sans Serif"/>
      </rPr>
      <t>-V</t>
    </r>
    <r>
      <rPr>
        <b val="1"/>
        <vertAlign val="subscript"/>
        <sz val="12"/>
        <color indexed="8"/>
        <rFont val="MS Sans Serif"/>
      </rPr>
      <t>i+1 corr</t>
    </r>
    <r>
      <rPr>
        <b val="1"/>
        <sz val="12"/>
        <color indexed="8"/>
        <rFont val="MS Sans Serif"/>
      </rPr>
      <t>; 0)</t>
    </r>
  </si>
  <si>
    <t>MÊS, i</t>
  </si>
  <si>
    <r>
      <rPr>
        <b val="1"/>
        <sz val="12"/>
        <color indexed="8"/>
        <rFont val="MS Sans Serif"/>
      </rPr>
      <t>Q</t>
    </r>
    <r>
      <rPr>
        <b val="1"/>
        <vertAlign val="subscript"/>
        <sz val="12"/>
        <color indexed="8"/>
        <rFont val="MS Sans Serif"/>
      </rPr>
      <t xml:space="preserve">i </t>
    </r>
    <r>
      <rPr>
        <b val="1"/>
        <sz val="12"/>
        <color indexed="8"/>
        <rFont val="MS Sans Serif"/>
      </rPr>
      <t>(m</t>
    </r>
    <r>
      <rPr>
        <b val="1"/>
        <vertAlign val="superscript"/>
        <sz val="12"/>
        <color indexed="8"/>
        <rFont val="MS Sans Serif"/>
      </rPr>
      <t>3</t>
    </r>
    <r>
      <rPr>
        <b val="1"/>
        <sz val="12"/>
        <color indexed="8"/>
        <rFont val="MS Sans Serif"/>
      </rPr>
      <t>/s)</t>
    </r>
  </si>
  <si>
    <t>Deficit AC(m3/s)</t>
  </si>
  <si>
    <t>vol res</t>
  </si>
  <si>
    <t>vol res corrigido (m3/s)</t>
  </si>
  <si>
    <t>vertimento (m3/s)</t>
  </si>
  <si>
    <t>soma</t>
  </si>
  <si>
    <t>Qr (ok!)</t>
  </si>
  <si>
    <t>C=</t>
  </si>
  <si>
    <t>m3</t>
  </si>
  <si>
    <r>
      <rPr>
        <b val="1"/>
        <sz val="10"/>
        <color indexed="8"/>
        <rFont val="MS Sans Serif"/>
      </rPr>
      <t>(V</t>
    </r>
    <r>
      <rPr>
        <b val="1"/>
        <vertAlign val="subscript"/>
        <sz val="10"/>
        <color indexed="8"/>
        <rFont val="MS Sans Serif"/>
      </rPr>
      <t>N</t>
    </r>
    <r>
      <rPr>
        <b val="1"/>
        <sz val="10"/>
        <color indexed="8"/>
        <rFont val="MS Sans Serif"/>
      </rPr>
      <t>-V</t>
    </r>
    <r>
      <rPr>
        <b val="1"/>
        <vertAlign val="subscript"/>
        <sz val="10"/>
        <color indexed="8"/>
        <rFont val="MS Sans Serif"/>
      </rPr>
      <t>0</t>
    </r>
    <r>
      <rPr>
        <b val="1"/>
        <sz val="10"/>
        <color indexed="8"/>
        <rFont val="MS Sans Serif"/>
      </rPr>
      <t>+SOMA(Q</t>
    </r>
    <r>
      <rPr>
        <b val="1"/>
        <vertAlign val="subscript"/>
        <sz val="10"/>
        <color indexed="8"/>
        <rFont val="MS Sans Serif"/>
      </rPr>
      <t>i</t>
    </r>
    <r>
      <rPr>
        <b val="1"/>
        <sz val="10"/>
        <color indexed="8"/>
        <rFont val="MS Sans Serif"/>
      </rPr>
      <t>)-SOMA(S</t>
    </r>
    <r>
      <rPr>
        <b val="1"/>
        <vertAlign val="subscript"/>
        <sz val="10"/>
        <color indexed="8"/>
        <rFont val="MS Sans Serif"/>
      </rPr>
      <t>i</t>
    </r>
    <r>
      <rPr>
        <b val="1"/>
        <sz val="10"/>
        <color indexed="8"/>
        <rFont val="MS Sans Serif"/>
      </rPr>
      <t>))/N</t>
    </r>
  </si>
  <si>
    <t>N=número de períodos (meses) considerado</t>
  </si>
  <si>
    <t>EXERCICIO4</t>
  </si>
  <si>
    <t>Ano</t>
  </si>
  <si>
    <t>Qr</t>
  </si>
  <si>
    <t>m3/s</t>
  </si>
  <si>
    <t>condição do reservatório</t>
  </si>
  <si>
    <t>CHEIO</t>
  </si>
  <si>
    <t>Q acum</t>
  </si>
  <si>
    <t>Q acum + C</t>
  </si>
  <si>
    <t>J</t>
  </si>
  <si>
    <t>F</t>
  </si>
  <si>
    <t>M</t>
  </si>
  <si>
    <t>A</t>
  </si>
  <si>
    <t>esvaziando</t>
  </si>
  <si>
    <t>S</t>
  </si>
  <si>
    <t>O</t>
  </si>
  <si>
    <t>VAZIO</t>
  </si>
  <si>
    <t>N</t>
  </si>
  <si>
    <t>enchendo</t>
  </si>
  <si>
    <t>D</t>
  </si>
  <si>
    <t>SOMA</t>
  </si>
  <si>
    <t>EXERCICIO3</t>
  </si>
  <si>
    <t>DIAGRAMA DE MASSAS</t>
  </si>
  <si>
    <t>MÉTODO DOS PICOS SEQUENCIAIS (algoritmos)</t>
  </si>
  <si>
    <t>lei=100%</t>
  </si>
  <si>
    <t>Qmédio</t>
  </si>
  <si>
    <t>Pico (Pk)</t>
  </si>
  <si>
    <t>Mínimo (Tk)</t>
  </si>
  <si>
    <t>diferença</t>
  </si>
  <si>
    <t>t</t>
  </si>
  <si>
    <t>Q</t>
  </si>
  <si>
    <t>Qacum</t>
  </si>
  <si>
    <t>Def. acum</t>
  </si>
  <si>
    <t>Diagrama de Rippl</t>
  </si>
  <si>
    <t>Q-Qreg</t>
  </si>
  <si>
    <t>(Q-QReg) acum</t>
  </si>
  <si>
    <t>MÍNIMO</t>
  </si>
  <si>
    <t>DEF</t>
  </si>
  <si>
    <t>máximo</t>
  </si>
  <si>
    <t>duplicação</t>
  </si>
  <si>
    <t>EXERCICIO7</t>
  </si>
  <si>
    <t>vazões médias mensais (m3/s)</t>
  </si>
  <si>
    <t>Meses</t>
  </si>
  <si>
    <t>ano de 1939</t>
  </si>
  <si>
    <t>ano de 1940</t>
  </si>
  <si>
    <t>ano de 1941</t>
  </si>
  <si>
    <t>j</t>
  </si>
  <si>
    <t>f</t>
  </si>
  <si>
    <t>m</t>
  </si>
  <si>
    <t>a</t>
  </si>
  <si>
    <t>s</t>
  </si>
  <si>
    <t>o</t>
  </si>
  <si>
    <t>n</t>
  </si>
  <si>
    <t>d</t>
  </si>
  <si>
    <t>M3/S</t>
  </si>
  <si>
    <t>DEFICIT INICIAL</t>
  </si>
  <si>
    <t>DEF AC (M3/S)</t>
  </si>
  <si>
    <t>VOL=</t>
  </si>
  <si>
    <t>EXERCICIO8</t>
  </si>
  <si>
    <t>afluências naturais (m3/s)</t>
  </si>
  <si>
    <t>Q1</t>
  </si>
  <si>
    <t>Q2</t>
  </si>
  <si>
    <t>Q3</t>
  </si>
  <si>
    <t>afl. Incremental de R3</t>
  </si>
  <si>
    <t>reservatório 1</t>
  </si>
  <si>
    <t>reservatório 3</t>
  </si>
  <si>
    <t>deficit acum</t>
  </si>
  <si>
    <t>Q-Qr</t>
  </si>
  <si>
    <t>vol. R1</t>
  </si>
  <si>
    <t>vol R1 corr</t>
  </si>
  <si>
    <t>verti/o</t>
  </si>
  <si>
    <t>A3</t>
  </si>
  <si>
    <t>def ac</t>
  </si>
  <si>
    <t>v</t>
  </si>
  <si>
    <t>vcorr</t>
  </si>
  <si>
    <t>verti/0</t>
  </si>
  <si>
    <t>média</t>
  </si>
  <si>
    <t>soma=</t>
  </si>
  <si>
    <t>vazão reg.</t>
  </si>
  <si>
    <t>C1=</t>
  </si>
  <si>
    <t>lei de reg.</t>
  </si>
  <si>
    <t xml:space="preserve">regularizar esse valor é muito arriscado </t>
  </si>
  <si>
    <t>def acum</t>
  </si>
  <si>
    <t>Vol no res</t>
  </si>
  <si>
    <t>vol corr</t>
  </si>
  <si>
    <t>C2=</t>
  </si>
  <si>
    <t>EXERCICIO6</t>
  </si>
  <si>
    <t>VAZÕES MÉDIAS MENSAIS NATURAIS(M3/S)</t>
  </si>
  <si>
    <t>Q1 (m3/s)</t>
  </si>
  <si>
    <t>Q2(m3/s)</t>
  </si>
  <si>
    <t>foram refeitos para que o vol inicial = vol final</t>
  </si>
  <si>
    <t>reservatório1</t>
  </si>
  <si>
    <t>reservatório 2</t>
  </si>
  <si>
    <t>no final do período</t>
  </si>
  <si>
    <t>balanço sem verti/0</t>
  </si>
  <si>
    <t>simulacao da operação</t>
  </si>
  <si>
    <t>Deficit ac(m3/s)</t>
  </si>
  <si>
    <t>vol no reservatório (m3/s)</t>
  </si>
  <si>
    <t>vol corrigido</t>
  </si>
  <si>
    <t>Extravazamento (m3/s)</t>
  </si>
  <si>
    <t>A2=Q2-Q1+QS1(m3/s)</t>
  </si>
  <si>
    <t>A2 - QR2</t>
  </si>
  <si>
    <t>Vol operacional + vertimento</t>
  </si>
  <si>
    <t>Vol operacional - corrigido</t>
  </si>
  <si>
    <t>vertimento, QS1 (m3/s)</t>
  </si>
  <si>
    <t>QR1</t>
  </si>
  <si>
    <t>QR2</t>
  </si>
  <si>
    <t>exercicio9</t>
  </si>
  <si>
    <t>Def acum (m3)</t>
  </si>
  <si>
    <t>hora</t>
  </si>
  <si>
    <t>Demanda (m3/h)</t>
  </si>
  <si>
    <t>C2(m3)</t>
  </si>
  <si>
    <t>C1 (m3)</t>
  </si>
  <si>
    <t>total(m3)</t>
  </si>
  <si>
    <t>Qmédia (m3/h)</t>
  </si>
  <si>
    <t>Qr1 (m3/h)</t>
  </si>
  <si>
    <t>Qr2-8h</t>
  </si>
  <si>
    <t>Qr2-9h...</t>
  </si>
  <si>
    <t>exercio8-refeito</t>
  </si>
  <si>
    <t xml:space="preserve">def </t>
  </si>
  <si>
    <t>Vcorr</t>
  </si>
  <si>
    <t>vazão natural em R1</t>
  </si>
  <si>
    <t>Qm</t>
  </si>
  <si>
    <t>C1</t>
  </si>
  <si>
    <t>vazão natural em R2</t>
  </si>
  <si>
    <t>vazão natural em R3</t>
  </si>
  <si>
    <t>vazão incremental</t>
  </si>
  <si>
    <t>vazão afluente 3</t>
  </si>
</sst>
</file>

<file path=xl/styles.xml><?xml version="1.0" encoding="utf-8"?>
<styleSheet xmlns="http://schemas.openxmlformats.org/spreadsheetml/2006/main">
  <numFmts count="4">
    <numFmt numFmtId="0" formatCode="General"/>
    <numFmt numFmtId="59" formatCode="0.0"/>
    <numFmt numFmtId="60" formatCode="0.000"/>
    <numFmt numFmtId="61" formatCode="0.0000"/>
  </numFmts>
  <fonts count="35">
    <font>
      <sz val="10"/>
      <color indexed="8"/>
      <name val="MS Sans Serif"/>
    </font>
    <font>
      <sz val="12"/>
      <color indexed="8"/>
      <name val="MS Sans Serif"/>
    </font>
    <font>
      <sz val="14"/>
      <color indexed="8"/>
      <name val="MS Sans Serif"/>
    </font>
    <font>
      <sz val="12"/>
      <color indexed="8"/>
      <name val="Helvetica Neue"/>
    </font>
    <font>
      <u val="single"/>
      <sz val="12"/>
      <color indexed="11"/>
      <name val="MS Sans Serif"/>
    </font>
    <font>
      <sz val="15"/>
      <color indexed="8"/>
      <name val="Calibri"/>
    </font>
    <font>
      <sz val="8"/>
      <color indexed="8"/>
      <name val="MS Sans Serif"/>
    </font>
    <font>
      <b val="1"/>
      <sz val="10"/>
      <color indexed="8"/>
      <name val="MS Sans Serif"/>
    </font>
    <font>
      <sz val="8"/>
      <color indexed="8"/>
      <name val="Arial"/>
    </font>
    <font>
      <sz val="18"/>
      <color indexed="8"/>
      <name val="Helvetica Neue"/>
    </font>
    <font>
      <b val="1"/>
      <sz val="8"/>
      <color indexed="8"/>
      <name val="Arial"/>
    </font>
    <font>
      <sz val="12"/>
      <color indexed="8"/>
      <name val="Calibri"/>
    </font>
    <font>
      <b val="1"/>
      <sz val="12"/>
      <color indexed="8"/>
      <name val="MS Sans Serif"/>
    </font>
    <font>
      <b val="1"/>
      <vertAlign val="superscript"/>
      <sz val="12"/>
      <color indexed="8"/>
      <name val="MS Sans Serif"/>
    </font>
    <font>
      <b val="1"/>
      <vertAlign val="subscript"/>
      <sz val="12"/>
      <color indexed="8"/>
      <name val="MS Sans Serif"/>
    </font>
    <font>
      <b val="1"/>
      <sz val="12"/>
      <color indexed="8"/>
      <name val="Calibri"/>
    </font>
    <font>
      <b val="1"/>
      <sz val="12"/>
      <color indexed="14"/>
      <name val="MS Sans Serif"/>
    </font>
    <font>
      <b val="1"/>
      <vertAlign val="subscript"/>
      <sz val="10"/>
      <color indexed="8"/>
      <name val="MS Sans Serif"/>
    </font>
    <font>
      <sz val="10"/>
      <color indexed="8"/>
      <name val="Arial"/>
    </font>
    <font>
      <b val="1"/>
      <sz val="12"/>
      <color indexed="8"/>
      <name val="Arial"/>
    </font>
    <font>
      <sz val="10"/>
      <color indexed="8"/>
      <name val="Calibri"/>
    </font>
    <font>
      <sz val="9"/>
      <color indexed="8"/>
      <name val="Calibri"/>
    </font>
    <font>
      <b val="1"/>
      <sz val="10"/>
      <color indexed="8"/>
      <name val="Calibri"/>
    </font>
    <font>
      <sz val="12"/>
      <color indexed="8"/>
      <name val="Arial"/>
    </font>
    <font>
      <sz val="12"/>
      <color indexed="14"/>
      <name val="MS Sans Serif"/>
    </font>
    <font>
      <b val="1"/>
      <sz val="12"/>
      <color indexed="20"/>
      <name val="MS Sans Serif"/>
    </font>
    <font>
      <sz val="12"/>
      <color indexed="20"/>
      <name val="MS Sans Serif"/>
    </font>
    <font>
      <sz val="12"/>
      <color indexed="14"/>
      <name val="Arial"/>
    </font>
    <font>
      <sz val="6"/>
      <color indexed="8"/>
      <name val="Calibri"/>
    </font>
    <font>
      <sz val="18"/>
      <color indexed="14"/>
      <name val="MS Sans Serif"/>
    </font>
    <font>
      <sz val="18"/>
      <color indexed="8"/>
      <name val="MS Sans Serif"/>
    </font>
    <font>
      <sz val="13"/>
      <color indexed="8"/>
      <name val="MS Sans Serif"/>
    </font>
    <font>
      <b val="1"/>
      <sz val="12"/>
      <color indexed="14"/>
      <name val="Times New Roman"/>
    </font>
    <font>
      <b val="1"/>
      <sz val="12"/>
      <color indexed="8"/>
      <name val="Times New Roman"/>
    </font>
    <font>
      <sz val="9"/>
      <color indexed="8"/>
      <name val="Arial"/>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s>
  <borders count="15">
    <border>
      <left/>
      <right/>
      <top/>
      <bottom/>
      <diagonal/>
    </border>
    <border>
      <left style="thin">
        <color indexed="13"/>
      </left>
      <right style="thin">
        <color indexed="13"/>
      </right>
      <top style="thin">
        <color indexed="13"/>
      </top>
      <bottom style="thin">
        <color indexed="13"/>
      </bottom>
      <diagonal/>
    </border>
    <border>
      <left style="thin">
        <color indexed="13"/>
      </left>
      <right style="medium">
        <color indexed="8"/>
      </right>
      <top style="thin">
        <color indexed="13"/>
      </top>
      <bottom style="thin">
        <color indexed="13"/>
      </bottom>
      <diagonal/>
    </border>
    <border>
      <left style="medium">
        <color indexed="8"/>
      </left>
      <right style="medium">
        <color indexed="8"/>
      </right>
      <top style="medium">
        <color indexed="8"/>
      </top>
      <bottom style="medium">
        <color indexed="8"/>
      </bottom>
      <diagonal/>
    </border>
    <border>
      <left style="thin">
        <color indexed="13"/>
      </left>
      <right style="thin">
        <color indexed="13"/>
      </right>
      <top style="medium">
        <color indexed="8"/>
      </top>
      <bottom style="thin">
        <color indexed="13"/>
      </bottom>
      <diagonal/>
    </border>
    <border>
      <left style="medium">
        <color indexed="8"/>
      </left>
      <right style="thin">
        <color indexed="13"/>
      </right>
      <top style="thin">
        <color indexed="13"/>
      </top>
      <bottom style="thin">
        <color indexed="13"/>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top/>
      <bottom/>
      <diagonal/>
    </border>
    <border>
      <left/>
      <right style="thin">
        <color indexed="13"/>
      </right>
      <top style="thin">
        <color indexed="13"/>
      </top>
      <bottom style="thin">
        <color indexed="13"/>
      </bottom>
      <diagonal/>
    </border>
    <border>
      <left style="thin">
        <color indexed="13"/>
      </left>
      <right style="thin">
        <color indexed="13"/>
      </right>
      <top/>
      <bottom style="thin">
        <color indexed="13"/>
      </bottom>
      <diagonal/>
    </border>
    <border>
      <left style="thin">
        <color indexed="13"/>
      </left>
      <right/>
      <top/>
      <bottom/>
      <diagonal/>
    </border>
    <border>
      <left/>
      <right style="thin">
        <color indexed="13"/>
      </right>
      <top/>
      <bottom/>
      <diagonal/>
    </border>
    <border>
      <left style="thin">
        <color indexed="13"/>
      </left>
      <right style="thin">
        <color indexed="13"/>
      </right>
      <top style="thin">
        <color indexed="13"/>
      </top>
      <bottom style="medium">
        <color indexed="8"/>
      </bottom>
      <diagonal/>
    </border>
    <border>
      <left style="thin">
        <color indexed="13"/>
      </left>
      <right style="medium">
        <color indexed="8"/>
      </right>
      <top style="medium">
        <color indexed="8"/>
      </top>
      <bottom style="medium">
        <color indexed="8"/>
      </bottom>
      <diagonal/>
    </border>
  </borders>
  <cellStyleXfs count="1">
    <xf numFmtId="0" fontId="0" applyNumberFormat="0" applyFont="1" applyFill="0" applyBorder="0" applyAlignment="1" applyProtection="0">
      <alignment vertical="bottom"/>
    </xf>
  </cellStyleXfs>
  <cellXfs count="106">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fillId="4" borderId="1" applyNumberFormat="0" applyFont="1" applyFill="1" applyBorder="1" applyAlignment="1" applyProtection="0">
      <alignment vertical="bottom"/>
    </xf>
    <xf numFmtId="49" fontId="0" fillId="4" borderId="1" applyNumberFormat="1" applyFont="1" applyFill="1" applyBorder="1" applyAlignment="1" applyProtection="0">
      <alignment vertical="bottom"/>
    </xf>
    <xf numFmtId="0" fontId="0"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0" fontId="0" fillId="4" borderId="2" applyNumberFormat="0" applyFont="1" applyFill="1" applyBorder="1" applyAlignment="1" applyProtection="0">
      <alignment vertical="bottom"/>
    </xf>
    <xf numFmtId="0" fontId="11" fillId="4" borderId="3" applyNumberFormat="0" applyFont="1" applyFill="1" applyBorder="1" applyAlignment="1" applyProtection="0">
      <alignment vertical="bottom"/>
    </xf>
    <xf numFmtId="49" fontId="11" fillId="4" borderId="3" applyNumberFormat="1" applyFont="1" applyFill="1" applyBorder="1" applyAlignment="1" applyProtection="0">
      <alignment horizontal="right" vertical="bottom"/>
    </xf>
    <xf numFmtId="0" fontId="11" fillId="4" borderId="3" applyNumberFormat="1" applyFont="1" applyFill="1" applyBorder="1" applyAlignment="1" applyProtection="0">
      <alignment horizontal="right" vertical="bottom"/>
    </xf>
    <xf numFmtId="0" fontId="1" fillId="4" borderId="4" applyNumberFormat="0" applyFont="1" applyFill="1" applyBorder="1" applyAlignment="1" applyProtection="0">
      <alignment vertical="bottom"/>
    </xf>
    <xf numFmtId="0" fontId="12" fillId="4" borderId="1" applyNumberFormat="0" applyFont="1" applyFill="1" applyBorder="1" applyAlignment="1" applyProtection="0">
      <alignment horizontal="center" vertical="bottom"/>
    </xf>
    <xf numFmtId="49" fontId="12" fillId="4" borderId="1" applyNumberFormat="1" applyFont="1" applyFill="1" applyBorder="1" applyAlignment="1" applyProtection="0">
      <alignment horizontal="center" vertical="bottom"/>
    </xf>
    <xf numFmtId="0" fontId="12" fillId="4" borderId="1" applyNumberFormat="1" applyFont="1" applyFill="1" applyBorder="1" applyAlignment="1" applyProtection="0">
      <alignment horizontal="center" vertical="bottom"/>
    </xf>
    <xf numFmtId="49" fontId="12" fillId="4" borderId="1" applyNumberFormat="1" applyFont="1" applyFill="1" applyBorder="1" applyAlignment="1" applyProtection="0">
      <alignment horizontal="left" vertical="bottom"/>
    </xf>
    <xf numFmtId="49" fontId="15" fillId="4" borderId="1" applyNumberFormat="1" applyFont="1" applyFill="1" applyBorder="1" applyAlignment="1" applyProtection="0">
      <alignment horizontal="center" vertical="bottom"/>
    </xf>
    <xf numFmtId="0" fontId="15" fillId="4" borderId="1" applyNumberFormat="1" applyFont="1" applyFill="1" applyBorder="1" applyAlignment="1" applyProtection="0">
      <alignment horizontal="center" vertical="bottom"/>
    </xf>
    <xf numFmtId="0" fontId="16" fillId="4" borderId="1" applyNumberFormat="1" applyFont="1" applyFill="1" applyBorder="1" applyAlignment="1" applyProtection="0">
      <alignment horizontal="center" vertical="bottom"/>
    </xf>
    <xf numFmtId="49" fontId="12" fillId="4" borderId="1" applyNumberFormat="1" applyFont="1" applyFill="1" applyBorder="1" applyAlignment="1" applyProtection="0">
      <alignment vertical="bottom"/>
    </xf>
    <xf numFmtId="0" fontId="12" fillId="4" borderId="1" applyNumberFormat="1" applyFont="1" applyFill="1" applyBorder="1" applyAlignment="1" applyProtection="0">
      <alignment vertical="bottom"/>
    </xf>
    <xf numFmtId="49" fontId="7" fillId="4" borderId="1" applyNumberFormat="1" applyFont="1" applyFill="1" applyBorder="1" applyAlignment="1" applyProtection="0">
      <alignment vertical="bottom"/>
    </xf>
    <xf numFmtId="0" fontId="0" applyNumberFormat="1" applyFont="1" applyFill="0" applyBorder="0" applyAlignment="1" applyProtection="0">
      <alignment vertical="bottom"/>
    </xf>
    <xf numFmtId="49" fontId="18" fillId="4" borderId="3" applyNumberFormat="1" applyFont="1" applyFill="1" applyBorder="1" applyAlignment="1" applyProtection="0">
      <alignment horizontal="right" vertical="bottom"/>
    </xf>
    <xf numFmtId="0" fontId="18" fillId="4" borderId="3" applyNumberFormat="1" applyFont="1" applyFill="1" applyBorder="1" applyAlignment="1" applyProtection="0">
      <alignment horizontal="right" vertical="bottom"/>
    </xf>
    <xf numFmtId="0" fontId="0" fillId="4" borderId="5"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19" fillId="4" borderId="1" applyNumberFormat="1" applyFont="1" applyFill="1" applyBorder="1" applyAlignment="1" applyProtection="0">
      <alignment horizontal="center" vertical="bottom"/>
    </xf>
    <xf numFmtId="0" fontId="19" fillId="4" borderId="1" applyNumberFormat="0" applyFont="1" applyFill="1" applyBorder="1" applyAlignment="1" applyProtection="0">
      <alignment horizontal="center" vertical="bottom"/>
    </xf>
    <xf numFmtId="0" fontId="7" fillId="4" borderId="1" applyNumberFormat="0" applyFont="1" applyFill="1" applyBorder="1" applyAlignment="1" applyProtection="0">
      <alignment horizontal="center" vertical="bottom"/>
    </xf>
    <xf numFmtId="0" fontId="7" fillId="4" borderId="1" applyNumberFormat="1" applyFont="1" applyFill="1" applyBorder="1" applyAlignment="1" applyProtection="0">
      <alignment horizontal="center" vertical="bottom"/>
    </xf>
    <xf numFmtId="0" fontId="12" fillId="4" borderId="1" applyNumberFormat="0" applyFont="1" applyFill="1" applyBorder="1" applyAlignment="1" applyProtection="0">
      <alignment vertical="bottom"/>
    </xf>
    <xf numFmtId="2" fontId="12" fillId="4" borderId="1"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23" fillId="4" borderId="1" applyNumberFormat="1" applyFont="1" applyFill="1" applyBorder="1" applyAlignment="1" applyProtection="0">
      <alignment horizontal="center" vertical="bottom"/>
    </xf>
    <xf numFmtId="49" fontId="24" fillId="4" borderId="1" applyNumberFormat="1" applyFont="1" applyFill="1" applyBorder="1" applyAlignment="1" applyProtection="0">
      <alignment horizontal="left" vertical="bottom"/>
    </xf>
    <xf numFmtId="0" fontId="24" fillId="4" borderId="1" applyNumberFormat="1" applyFont="1" applyFill="1" applyBorder="1" applyAlignment="1" applyProtection="0">
      <alignment horizontal="center" vertical="bottom"/>
    </xf>
    <xf numFmtId="0" fontId="25" fillId="4" borderId="1" applyNumberFormat="1" applyFont="1" applyFill="1" applyBorder="1" applyAlignment="1" applyProtection="0">
      <alignment vertical="bottom"/>
    </xf>
    <xf numFmtId="49" fontId="26" fillId="4" borderId="1" applyNumberFormat="1" applyFont="1" applyFill="1" applyBorder="1" applyAlignment="1" applyProtection="0">
      <alignment vertical="bottom"/>
    </xf>
    <xf numFmtId="0" fontId="27" fillId="4" borderId="1" applyNumberFormat="1" applyFont="1" applyFill="1" applyBorder="1" applyAlignment="1" applyProtection="0">
      <alignment horizontal="center" vertical="bottom"/>
    </xf>
    <xf numFmtId="0" fontId="27" fillId="4" borderId="1" applyNumberFormat="0" applyFont="1" applyFill="1" applyBorder="1" applyAlignment="1" applyProtection="0">
      <alignment horizontal="center" vertical="bottom"/>
    </xf>
    <xf numFmtId="0" fontId="23" fillId="4" borderId="1"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16" fillId="4" borderId="1" applyNumberFormat="0" applyFont="1" applyFill="1" applyBorder="1" applyAlignment="1" applyProtection="0">
      <alignment vertical="bottom"/>
    </xf>
    <xf numFmtId="49" fontId="16" fillId="4" borderId="1" applyNumberFormat="1" applyFont="1" applyFill="1" applyBorder="1" applyAlignment="1" applyProtection="0">
      <alignment vertical="bottom"/>
    </xf>
    <xf numFmtId="0" fontId="16" fillId="4" borderId="1" applyNumberFormat="1" applyFont="1" applyFill="1" applyBorder="1" applyAlignment="1" applyProtection="0">
      <alignment vertical="bottom"/>
    </xf>
    <xf numFmtId="49" fontId="12" fillId="4" borderId="1" applyNumberFormat="1" applyFont="1" applyFill="1" applyBorder="1" applyAlignment="1" applyProtection="0">
      <alignment horizontal="right" vertical="bottom"/>
    </xf>
    <xf numFmtId="59" fontId="12" fillId="4" borderId="1" applyNumberFormat="1" applyFont="1" applyFill="1" applyBorder="1" applyAlignment="1" applyProtection="0">
      <alignment horizontal="left" vertical="bottom"/>
    </xf>
    <xf numFmtId="0" fontId="0" applyNumberFormat="1" applyFont="1" applyFill="0" applyBorder="0" applyAlignment="1" applyProtection="0">
      <alignment vertical="bottom"/>
    </xf>
    <xf numFmtId="60" fontId="29" fillId="4" borderId="1" applyNumberFormat="1" applyFont="1" applyFill="1" applyBorder="1" applyAlignment="1" applyProtection="0">
      <alignment vertical="bottom"/>
    </xf>
    <xf numFmtId="49" fontId="29" fillId="4" borderId="1" applyNumberFormat="1" applyFont="1" applyFill="1" applyBorder="1" applyAlignment="1" applyProtection="0">
      <alignment vertical="bottom"/>
    </xf>
    <xf numFmtId="49" fontId="29" fillId="4" borderId="1" applyNumberFormat="1" applyFont="1" applyFill="1" applyBorder="1" applyAlignment="1" applyProtection="0">
      <alignment horizontal="center" vertical="bottom"/>
    </xf>
    <xf numFmtId="49" fontId="29" fillId="4" borderId="1" applyNumberFormat="1" applyFont="1" applyFill="1" applyBorder="1" applyAlignment="1" applyProtection="0">
      <alignment horizontal="left" vertical="bottom"/>
    </xf>
    <xf numFmtId="60" fontId="29" fillId="4" borderId="1" applyNumberFormat="1" applyFont="1" applyFill="1" applyBorder="1" applyAlignment="1" applyProtection="0">
      <alignment horizontal="center" vertical="bottom"/>
    </xf>
    <xf numFmtId="60" fontId="0" fillId="4" borderId="1" applyNumberFormat="1" applyFont="1" applyFill="1" applyBorder="1" applyAlignment="1" applyProtection="0">
      <alignment vertical="bottom"/>
    </xf>
    <xf numFmtId="49" fontId="30" fillId="4" borderId="1" applyNumberFormat="1" applyFont="1" applyFill="1" applyBorder="1" applyAlignment="1" applyProtection="0">
      <alignment horizontal="center" vertical="bottom"/>
    </xf>
    <xf numFmtId="49" fontId="31" fillId="4" borderId="1" applyNumberFormat="1" applyFont="1" applyFill="1" applyBorder="1" applyAlignment="1" applyProtection="0">
      <alignment vertical="bottom"/>
    </xf>
    <xf numFmtId="60" fontId="31" fillId="4" borderId="1" applyNumberFormat="1" applyFont="1" applyFill="1" applyBorder="1" applyAlignment="1" applyProtection="0">
      <alignment vertical="bottom"/>
    </xf>
    <xf numFmtId="60" fontId="30" fillId="4" borderId="1" applyNumberFormat="1" applyFont="1" applyFill="1" applyBorder="1" applyAlignment="1" applyProtection="0">
      <alignment vertical="bottom"/>
    </xf>
    <xf numFmtId="61" fontId="0" fillId="4" borderId="1" applyNumberFormat="1" applyFont="1" applyFill="1" applyBorder="1" applyAlignment="1" applyProtection="0">
      <alignment vertical="bottom"/>
    </xf>
    <xf numFmtId="49" fontId="30" fillId="4" borderId="1" applyNumberFormat="1" applyFont="1" applyFill="1" applyBorder="1" applyAlignment="1" applyProtection="0">
      <alignment vertical="bottom"/>
    </xf>
    <xf numFmtId="60" fontId="0" fillId="4" borderId="6" applyNumberFormat="1" applyFont="1" applyFill="1" applyBorder="1" applyAlignment="1" applyProtection="0">
      <alignment vertical="bottom"/>
    </xf>
    <xf numFmtId="60" fontId="0" fillId="4" borderId="7" applyNumberFormat="1" applyFont="1" applyFill="1" applyBorder="1" applyAlignment="1" applyProtection="0">
      <alignment vertical="bottom"/>
    </xf>
    <xf numFmtId="60" fontId="29" fillId="5" borderId="8" applyNumberFormat="1" applyFont="1" applyFill="1" applyBorder="1" applyAlignment="1" applyProtection="0">
      <alignment vertical="bottom"/>
    </xf>
    <xf numFmtId="60" fontId="0" fillId="4" borderId="9" applyNumberFormat="1" applyFont="1" applyFill="1" applyBorder="1" applyAlignment="1" applyProtection="0">
      <alignment vertical="bottom"/>
    </xf>
    <xf numFmtId="60" fontId="0" fillId="4" borderId="10" applyNumberFormat="1" applyFont="1" applyFill="1" applyBorder="1" applyAlignment="1" applyProtection="0">
      <alignment vertical="bottom"/>
    </xf>
    <xf numFmtId="0" fontId="0" applyNumberFormat="1" applyFont="1" applyFill="0" applyBorder="0" applyAlignment="1" applyProtection="0">
      <alignment vertical="bottom"/>
    </xf>
    <xf numFmtId="49" fontId="32" fillId="4" borderId="1" applyNumberFormat="1" applyFont="1" applyFill="1" applyBorder="1" applyAlignment="1" applyProtection="0">
      <alignment horizontal="center" vertical="bottom"/>
    </xf>
    <xf numFmtId="60" fontId="16" fillId="4" borderId="1" applyNumberFormat="1" applyFont="1" applyFill="1" applyBorder="1" applyAlignment="1" applyProtection="0">
      <alignment horizontal="center" vertical="bottom"/>
    </xf>
    <xf numFmtId="49" fontId="16" fillId="4" borderId="1" applyNumberFormat="1" applyFont="1" applyFill="1" applyBorder="1" applyAlignment="1" applyProtection="0">
      <alignment horizontal="center" vertical="bottom"/>
    </xf>
    <xf numFmtId="49" fontId="12" fillId="4" borderId="6" applyNumberFormat="1" applyFont="1" applyFill="1" applyBorder="1" applyAlignment="1" applyProtection="0">
      <alignment horizontal="left" vertical="bottom"/>
    </xf>
    <xf numFmtId="49" fontId="0" fillId="6" borderId="11" applyNumberFormat="1" applyFont="1" applyFill="1" applyBorder="1" applyAlignment="1" applyProtection="0">
      <alignment vertical="bottom"/>
    </xf>
    <xf numFmtId="60" fontId="33" fillId="6" borderId="8" applyNumberFormat="1" applyFont="1" applyFill="1" applyBorder="1" applyAlignment="1" applyProtection="0">
      <alignment horizontal="center" vertical="bottom"/>
    </xf>
    <xf numFmtId="60" fontId="0" fillId="6" borderId="8" applyNumberFormat="1" applyFont="1" applyFill="1" applyBorder="1" applyAlignment="1" applyProtection="0">
      <alignment vertical="bottom"/>
    </xf>
    <xf numFmtId="0" fontId="0" fillId="6" borderId="8" applyNumberFormat="0" applyFont="1" applyFill="1" applyBorder="1" applyAlignment="1" applyProtection="0">
      <alignment vertical="bottom"/>
    </xf>
    <xf numFmtId="49" fontId="0" fillId="6" borderId="8" applyNumberFormat="1" applyFont="1" applyFill="1" applyBorder="1" applyAlignment="1" applyProtection="0">
      <alignment vertical="bottom"/>
    </xf>
    <xf numFmtId="49" fontId="0" fillId="7" borderId="8" applyNumberFormat="1" applyFont="1" applyFill="1" applyBorder="1" applyAlignment="1" applyProtection="0">
      <alignment vertical="bottom"/>
    </xf>
    <xf numFmtId="60" fontId="0" fillId="7" borderId="8" applyNumberFormat="1" applyFont="1" applyFill="1" applyBorder="1" applyAlignment="1" applyProtection="0">
      <alignment vertical="bottom"/>
    </xf>
    <xf numFmtId="49" fontId="12" fillId="7" borderId="8" applyNumberFormat="1" applyFont="1" applyFill="1" applyBorder="1" applyAlignment="1" applyProtection="0">
      <alignment horizontal="center" vertical="bottom"/>
    </xf>
    <xf numFmtId="60" fontId="12" fillId="7" borderId="8" applyNumberFormat="1" applyFont="1" applyFill="1" applyBorder="1" applyAlignment="1" applyProtection="0">
      <alignment horizontal="center" vertical="bottom"/>
    </xf>
    <xf numFmtId="60" fontId="12" fillId="7" borderId="12" applyNumberFormat="1" applyFont="1" applyFill="1" applyBorder="1" applyAlignment="1" applyProtection="0">
      <alignment horizontal="center" vertical="bottom"/>
    </xf>
    <xf numFmtId="49" fontId="12" fillId="7" borderId="12" applyNumberFormat="1" applyFont="1" applyFill="1" applyBorder="1" applyAlignment="1" applyProtection="0">
      <alignment horizontal="center" vertical="bottom"/>
    </xf>
    <xf numFmtId="60" fontId="0" fillId="6" borderId="11" applyNumberFormat="1" applyFont="1" applyFill="1" applyBorder="1" applyAlignment="1" applyProtection="0">
      <alignment vertical="bottom"/>
    </xf>
    <xf numFmtId="60" fontId="16" fillId="6" borderId="8" applyNumberFormat="1" applyFont="1" applyFill="1" applyBorder="1" applyAlignment="1" applyProtection="0">
      <alignment horizontal="center" vertical="bottom"/>
    </xf>
    <xf numFmtId="60" fontId="16" fillId="7" borderId="8" applyNumberFormat="1" applyFont="1" applyFill="1" applyBorder="1" applyAlignment="1" applyProtection="0">
      <alignment horizontal="center" vertical="bottom"/>
    </xf>
    <xf numFmtId="61" fontId="0" fillId="7" borderId="8" applyNumberFormat="1" applyFont="1" applyFill="1" applyBorder="1" applyAlignment="1" applyProtection="0">
      <alignment vertical="bottom"/>
    </xf>
    <xf numFmtId="60" fontId="12" fillId="7" borderId="8" applyNumberFormat="1" applyFont="1" applyFill="1" applyBorder="1" applyAlignment="1" applyProtection="0">
      <alignment vertical="bottom"/>
    </xf>
    <xf numFmtId="49" fontId="12" fillId="7" borderId="8" applyNumberFormat="1" applyFont="1" applyFill="1" applyBorder="1" applyAlignment="1" applyProtection="0">
      <alignment vertical="bottom"/>
    </xf>
    <xf numFmtId="60" fontId="0" fillId="7" borderId="12" applyNumberFormat="1" applyFont="1" applyFill="1"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fillId="4" borderId="13" applyNumberFormat="0" applyFont="1" applyFill="1" applyBorder="1" applyAlignment="1" applyProtection="0">
      <alignment vertical="bottom"/>
    </xf>
    <xf numFmtId="49" fontId="34" fillId="4" borderId="3" applyNumberFormat="1" applyFont="1" applyFill="1" applyBorder="1" applyAlignment="1" applyProtection="0">
      <alignment horizontal="right" vertical="center"/>
    </xf>
    <xf numFmtId="0" fontId="0" fillId="4" borderId="5" applyNumberFormat="1" applyFont="1" applyFill="1" applyBorder="1" applyAlignment="1" applyProtection="0">
      <alignment vertical="bottom"/>
    </xf>
    <xf numFmtId="0" fontId="34" fillId="4" borderId="3" applyNumberFormat="1" applyFont="1" applyFill="1" applyBorder="1" applyAlignment="1" applyProtection="0">
      <alignment horizontal="right" vertical="center"/>
    </xf>
    <xf numFmtId="0" fontId="7" fillId="4" borderId="5" applyNumberFormat="1" applyFont="1" applyFill="1" applyBorder="1" applyAlignment="1" applyProtection="0">
      <alignment vertical="bottom"/>
    </xf>
    <xf numFmtId="49" fontId="0" fillId="4" borderId="4" applyNumberFormat="1" applyFont="1" applyFill="1" applyBorder="1" applyAlignment="1" applyProtection="0">
      <alignment vertical="bottom"/>
    </xf>
    <xf numFmtId="0" fontId="0" fillId="4" borderId="4" applyNumberFormat="1" applyFont="1" applyFill="1" applyBorder="1" applyAlignment="1" applyProtection="0">
      <alignment vertical="bottom"/>
    </xf>
    <xf numFmtId="49" fontId="34" fillId="4" borderId="14" applyNumberFormat="1" applyFont="1" applyFill="1" applyBorder="1" applyAlignment="1" applyProtection="0">
      <alignment horizontal="right" vertical="center"/>
    </xf>
    <xf numFmtId="49" fontId="0" fillId="4" borderId="5" applyNumberFormat="1" applyFont="1" applyFill="1" applyBorder="1" applyAlignment="1" applyProtection="0">
      <alignment vertical="bottom"/>
    </xf>
    <xf numFmtId="0" fontId="34" fillId="4" borderId="14" applyNumberFormat="1" applyFont="1" applyFill="1" applyBorder="1" applyAlignment="1" applyProtection="0">
      <alignment horizontal="right" vertical="center"/>
    </xf>
    <xf numFmtId="2" fontId="0" fillId="4" borderId="1"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ff0000"/>
      <rgbColor rgb="ff00ff00"/>
      <rgbColor rgb="ff808080"/>
      <rgbColor rgb="ff000080"/>
      <rgbColor rgb="ff666699"/>
      <rgbColor rgb="ff996633"/>
      <rgbColor rgb="ff008000"/>
      <rgbColor rgb="ff969696"/>
      <rgbColor rgb="ff999933"/>
      <rgbColor rgb="ff333399"/>
      <rgbColor rgb="ffa6caf0"/>
      <rgbColor rgb="fff2dbdb"/>
      <rgbColor rgb="fffbd4b4"/>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220809"/>
          <c:y val="0.0748385"/>
          <c:w val="0.751485"/>
          <c:h val="0.690485"/>
        </c:manualLayout>
      </c:layout>
      <c:scatterChart>
        <c:scatterStyle val="lineMarker"/>
        <c:varyColors val="0"/>
        <c:ser>
          <c:idx val="0"/>
          <c:order val="0"/>
          <c:tx>
            <c:v>#REF!</c:v>
          </c:tx>
          <c:spPr>
            <a:solidFill>
              <a:srgbClr val="FF0000"/>
            </a:solidFill>
            <a:ln w="12700" cap="flat">
              <a:solidFill>
                <a:srgbClr val="000000"/>
              </a:solidFill>
              <a:prstDash val="solid"/>
              <a:round/>
            </a:ln>
            <a:effectLst/>
          </c:spPr>
          <c:marker>
            <c:symbol val="square"/>
            <c:size val="3"/>
            <c:spPr>
              <a:solidFill>
                <a:srgbClr val="FF0000"/>
              </a:solidFill>
              <a:ln w="9525" cap="flat">
                <a:solidFill>
                  <a:srgbClr val="000000"/>
                </a:solidFill>
                <a:prstDash val="solid"/>
                <a:round/>
              </a:ln>
              <a:effectLst/>
            </c:spPr>
          </c:marker>
          <c:dLbls>
            <c:numFmt formatCode="#,##0" sourceLinked="1"/>
            <c:txPr>
              <a:bodyPr/>
              <a:lstStyle/>
              <a:p>
                <a:pPr>
                  <a:defRPr b="0" i="0" strike="noStrike" sz="1000" u="none">
                    <a:solidFill>
                      <a:srgbClr val="000000"/>
                    </a:solidFill>
                    <a:latin typeface="MS Sans Serif"/>
                  </a:defRPr>
                </a:pPr>
              </a:p>
            </c:txPr>
            <c:dLblPos val="t"/>
            <c:showLegendKey val="0"/>
            <c:showVal val="0"/>
            <c:showCatName val="0"/>
            <c:showSerName val="0"/>
            <c:showPercent val="0"/>
            <c:showBubbleSize val="0"/>
            <c:showLeaderLines val="0"/>
          </c:dLbls>
          <c:xVal>
            <c:numLit>
              <c:ptCount val="12"/>
              <c:pt idx="0">
                <c:v>1.000000</c:v>
              </c:pt>
              <c:pt idx="1">
                <c:v>2.000000</c:v>
              </c:pt>
              <c:pt idx="2">
                <c:v>3.000000</c:v>
              </c:pt>
              <c:pt idx="3">
                <c:v>4.000000</c:v>
              </c:pt>
              <c:pt idx="4">
                <c:v>5.000000</c:v>
              </c:pt>
              <c:pt idx="5">
                <c:v>6.000000</c:v>
              </c:pt>
              <c:pt idx="6">
                <c:v>7.000000</c:v>
              </c:pt>
              <c:pt idx="7">
                <c:v>8.000000</c:v>
              </c:pt>
              <c:pt idx="8">
                <c:v>9.000000</c:v>
              </c:pt>
              <c:pt idx="9">
                <c:v>10.000000</c:v>
              </c:pt>
              <c:pt idx="10">
                <c:v>11.000000</c:v>
              </c:pt>
              <c:pt idx="11">
                <c:v>12.000000</c:v>
              </c:pt>
            </c:numLit>
          </c:xVal>
          <c:yVal>
            <c:numLit>
              <c:ptCount val="12"/>
              <c:pt idx="0">
                <c:v>250.000000</c:v>
              </c:pt>
              <c:pt idx="1">
                <c:v>220.000000</c:v>
              </c:pt>
              <c:pt idx="2">
                <c:v>150.000000</c:v>
              </c:pt>
              <c:pt idx="3">
                <c:v>80.000000</c:v>
              </c:pt>
              <c:pt idx="4">
                <c:v>90.000000</c:v>
              </c:pt>
              <c:pt idx="5">
                <c:v>50.000000</c:v>
              </c:pt>
              <c:pt idx="6">
                <c:v>40.000000</c:v>
              </c:pt>
              <c:pt idx="7">
                <c:v>60.000000</c:v>
              </c:pt>
              <c:pt idx="8">
                <c:v>80.000000</c:v>
              </c:pt>
              <c:pt idx="9">
                <c:v>110.000000</c:v>
              </c:pt>
              <c:pt idx="10">
                <c:v>160.000000</c:v>
              </c:pt>
              <c:pt idx="11">
                <c:v>210.000000</c:v>
              </c:pt>
            </c:numLit>
          </c:yVal>
          <c:smooth val="0"/>
        </c:ser>
        <c:ser>
          <c:idx val="1"/>
          <c:order val="1"/>
          <c:tx>
            <c:v>#REF!</c:v>
          </c:tx>
          <c:spPr>
            <a:solidFill>
              <a:srgbClr val="00FF00"/>
            </a:solidFill>
            <a:ln w="12700" cap="flat">
              <a:solidFill>
                <a:srgbClr val="000000"/>
              </a:solidFill>
              <a:prstDash val="solid"/>
              <a:round/>
            </a:ln>
            <a:effectLst/>
          </c:spPr>
          <c:marker>
            <c:symbol val="square"/>
            <c:size val="3"/>
            <c:spPr>
              <a:solidFill>
                <a:srgbClr val="00FF00"/>
              </a:solidFill>
              <a:ln w="9525" cap="flat">
                <a:solidFill>
                  <a:srgbClr val="000000"/>
                </a:solidFill>
                <a:prstDash val="solid"/>
                <a:round/>
              </a:ln>
              <a:effectLst/>
            </c:spPr>
          </c:marker>
          <c:dLbls>
            <c:numFmt formatCode="#,##0" sourceLinked="1"/>
            <c:txPr>
              <a:bodyPr/>
              <a:lstStyle/>
              <a:p>
                <a:pPr>
                  <a:defRPr b="0" i="0" strike="noStrike" sz="1000" u="none">
                    <a:solidFill>
                      <a:srgbClr val="000000"/>
                    </a:solidFill>
                    <a:latin typeface="MS Sans Serif"/>
                  </a:defRPr>
                </a:pPr>
              </a:p>
            </c:txPr>
            <c:dLblPos val="t"/>
            <c:showLegendKey val="0"/>
            <c:showVal val="0"/>
            <c:showCatName val="0"/>
            <c:showSerName val="0"/>
            <c:showPercent val="0"/>
            <c:showBubbleSize val="0"/>
            <c:showLeaderLines val="0"/>
          </c:dLbls>
          <c:xVal>
            <c:numLit>
              <c:ptCount val="12"/>
              <c:pt idx="0">
                <c:v>1.000000</c:v>
              </c:pt>
              <c:pt idx="1">
                <c:v>2.000000</c:v>
              </c:pt>
              <c:pt idx="2">
                <c:v>3.000000</c:v>
              </c:pt>
              <c:pt idx="3">
                <c:v>4.000000</c:v>
              </c:pt>
              <c:pt idx="4">
                <c:v>5.000000</c:v>
              </c:pt>
              <c:pt idx="5">
                <c:v>6.000000</c:v>
              </c:pt>
              <c:pt idx="6">
                <c:v>7.000000</c:v>
              </c:pt>
              <c:pt idx="7">
                <c:v>8.000000</c:v>
              </c:pt>
              <c:pt idx="8">
                <c:v>9.000000</c:v>
              </c:pt>
              <c:pt idx="9">
                <c:v>10.000000</c:v>
              </c:pt>
              <c:pt idx="10">
                <c:v>11.000000</c:v>
              </c:pt>
              <c:pt idx="11">
                <c:v>12.000000</c:v>
              </c:pt>
            </c:numLit>
          </c:xVal>
          <c:yVal>
            <c:numLit>
              <c:ptCount val="12"/>
              <c:pt idx="0">
                <c:v>80.000000</c:v>
              </c:pt>
              <c:pt idx="1">
                <c:v>80.000000</c:v>
              </c:pt>
              <c:pt idx="2">
                <c:v>80.000000</c:v>
              </c:pt>
              <c:pt idx="3">
                <c:v>80.000000</c:v>
              </c:pt>
              <c:pt idx="4">
                <c:v>80.000000</c:v>
              </c:pt>
              <c:pt idx="5">
                <c:v>80.000000</c:v>
              </c:pt>
              <c:pt idx="6">
                <c:v>80.000000</c:v>
              </c:pt>
              <c:pt idx="7">
                <c:v>80.000000</c:v>
              </c:pt>
              <c:pt idx="8">
                <c:v>80.000000</c:v>
              </c:pt>
              <c:pt idx="9">
                <c:v>80.000000</c:v>
              </c:pt>
              <c:pt idx="10">
                <c:v>80.000000</c:v>
              </c:pt>
              <c:pt idx="11">
                <c:v>80.000000</c:v>
              </c:pt>
            </c:numLit>
          </c:yVal>
          <c:smooth val="0"/>
        </c:ser>
        <c:axId val="2094734552"/>
        <c:axId val="2094734553"/>
      </c:scatterChart>
      <c:valAx>
        <c:axId val="2094734552"/>
        <c:scaling>
          <c:orientation val="minMax"/>
          <c:max val="12"/>
          <c:min val="1"/>
        </c:scaling>
        <c:delete val="0"/>
        <c:axPos val="b"/>
        <c:title>
          <c:tx>
            <c:rich>
              <a:bodyPr rot="0"/>
              <a:lstStyle/>
              <a:p>
                <a:pPr>
                  <a:defRPr b="1" i="0" strike="noStrike" sz="1000" u="none">
                    <a:solidFill>
                      <a:srgbClr val="000000"/>
                    </a:solidFill>
                    <a:latin typeface="MS Sans Serif"/>
                  </a:defRPr>
                </a:pPr>
                <a:r>
                  <a:rPr b="1" i="0" strike="noStrike" sz="1000" u="none">
                    <a:solidFill>
                      <a:srgbClr val="000000"/>
                    </a:solidFill>
                    <a:latin typeface="MS Sans Serif"/>
                  </a:rPr>
                  <a:t>mês</a:t>
                </a:r>
              </a:p>
            </c:rich>
          </c:tx>
          <c:layout/>
          <c:overlay val="1"/>
        </c:title>
        <c:numFmt formatCode="General" sourceLinked="1"/>
        <c:majorTickMark val="cross"/>
        <c:minorTickMark val="none"/>
        <c:tickLblPos val="nextTo"/>
        <c:spPr>
          <a:ln w="3175" cap="flat">
            <a:solidFill>
              <a:srgbClr val="000000"/>
            </a:solidFill>
            <a:prstDash val="solid"/>
            <a:round/>
          </a:ln>
        </c:spPr>
        <c:txPr>
          <a:bodyPr rot="0"/>
          <a:lstStyle/>
          <a:p>
            <a:pPr>
              <a:defRPr b="0" i="0" strike="noStrike" sz="1000" u="none">
                <a:solidFill>
                  <a:srgbClr val="000000"/>
                </a:solidFill>
                <a:latin typeface="MS Sans Serif"/>
              </a:defRPr>
            </a:pPr>
          </a:p>
        </c:txPr>
        <c:crossAx val="2094734553"/>
        <c:crosses val="autoZero"/>
        <c:crossBetween val="between"/>
        <c:majorUnit val="1"/>
        <c:minorUnit val="0.5"/>
      </c:valAx>
      <c:valAx>
        <c:axId val="2094734553"/>
        <c:scaling>
          <c:orientation val="minMax"/>
        </c:scaling>
        <c:delete val="0"/>
        <c:axPos val="l"/>
        <c:title>
          <c:tx>
            <c:rich>
              <a:bodyPr rot="-5400000"/>
              <a:lstStyle/>
              <a:p>
                <a:pPr>
                  <a:defRPr b="1" i="0" strike="noStrike" sz="1000" u="none">
                    <a:solidFill>
                      <a:srgbClr val="000000"/>
                    </a:solidFill>
                    <a:latin typeface="MS Sans Serif"/>
                  </a:defRPr>
                </a:pPr>
                <a:r>
                  <a:rPr b="1" i="0" strike="noStrike" sz="1000" u="none">
                    <a:solidFill>
                      <a:srgbClr val="000000"/>
                    </a:solidFill>
                    <a:latin typeface="MS Sans Serif"/>
                  </a:rPr>
                  <a:t>vazão (m3/s)</a:t>
                </a:r>
              </a:p>
            </c:rich>
          </c:tx>
          <c:layout/>
          <c:overlay val="1"/>
        </c:title>
        <c:numFmt formatCode="General" sourceLinked="1"/>
        <c:majorTickMark val="cross"/>
        <c:minorTickMark val="none"/>
        <c:tickLblPos val="nextTo"/>
        <c:spPr>
          <a:ln w="3175" cap="flat">
            <a:solidFill>
              <a:srgbClr val="000000"/>
            </a:solidFill>
            <a:prstDash val="solid"/>
            <a:round/>
          </a:ln>
        </c:spPr>
        <c:txPr>
          <a:bodyPr rot="0"/>
          <a:lstStyle/>
          <a:p>
            <a:pPr>
              <a:defRPr b="0" i="0" strike="noStrike" sz="1000" u="none">
                <a:solidFill>
                  <a:srgbClr val="000000"/>
                </a:solidFill>
                <a:latin typeface="MS Sans Serif"/>
              </a:defRPr>
            </a:pPr>
          </a:p>
        </c:txPr>
        <c:crossAx val="2094734552"/>
        <c:crosses val="autoZero"/>
        <c:crossBetween val="between"/>
        <c:majorUnit val="75"/>
        <c:minorUnit val="37.5"/>
      </c:valAx>
      <c:spPr>
        <a:noFill/>
        <a:ln w="3175" cap="flat">
          <a:solidFill>
            <a:srgbClr val="000000"/>
          </a:solidFill>
          <a:prstDash val="solid"/>
          <a:round/>
        </a:ln>
        <a:effectLst/>
      </c:spPr>
    </c:plotArea>
    <c:legend>
      <c:legendPos val="r"/>
      <c:layout>
        <c:manualLayout>
          <c:xMode val="edge"/>
          <c:yMode val="edge"/>
          <c:x val="0.482486"/>
          <c:y val="0.109033"/>
          <c:w val="0.419355"/>
          <c:h val="0.0889246"/>
        </c:manualLayout>
      </c:layout>
      <c:overlay val="1"/>
      <c:spPr>
        <a:solidFill>
          <a:srgbClr val="FFFFFF"/>
        </a:solidFill>
        <a:ln w="3175" cap="flat">
          <a:solidFill>
            <a:srgbClr val="000000"/>
          </a:solidFill>
          <a:prstDash val="solid"/>
          <a:round/>
        </a:ln>
        <a:effectLst/>
      </c:spPr>
      <c:txPr>
        <a:bodyPr rot="0"/>
        <a:lstStyle/>
        <a:p>
          <a:pPr>
            <a:defRPr b="0" i="0" strike="noStrike" sz="800" u="none">
              <a:solidFill>
                <a:srgbClr val="000000"/>
              </a:solidFill>
              <a:latin typeface="MS Sans Serif"/>
            </a:defRPr>
          </a:pPr>
        </a:p>
      </c:txPr>
    </c:legend>
    <c:plotVisOnly val="0"/>
    <c:dispBlanksAs val="gap"/>
  </c:chart>
  <c:spPr>
    <a:solidFill>
      <a:srgbClr val="FFFFFF"/>
    </a:solidFill>
    <a:ln w="12700" cap="flat">
      <a:solidFill>
        <a:srgbClr val="000000"/>
      </a:solidFill>
      <a:prstDash val="solid"/>
      <a:round/>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250512"/>
          <c:y val="0.0572548"/>
          <c:w val="0.727187"/>
          <c:h val="0.751276"/>
        </c:manualLayout>
      </c:layout>
      <c:scatterChart>
        <c:scatterStyle val="lineMarker"/>
        <c:varyColors val="0"/>
        <c:ser>
          <c:idx val="0"/>
          <c:order val="0"/>
          <c:tx>
            <c:v>#REF!</c:v>
          </c:tx>
          <c:spPr>
            <a:solidFill>
              <a:srgbClr val="000080"/>
            </a:solidFill>
            <a:ln w="12700" cap="flat">
              <a:solidFill>
                <a:srgbClr val="000080"/>
              </a:solidFill>
              <a:prstDash val="solid"/>
              <a:round/>
            </a:ln>
            <a:effectLst/>
          </c:spPr>
          <c:marker>
            <c:symbol val="diamond"/>
            <c:size val="3"/>
            <c:spPr>
              <a:solidFill>
                <a:srgbClr val="000080"/>
              </a:solidFill>
              <a:ln w="9525" cap="flat">
                <a:solidFill>
                  <a:srgbClr val="000080"/>
                </a:solidFill>
                <a:prstDash val="solid"/>
                <a:round/>
              </a:ln>
              <a:effectLst/>
            </c:spPr>
          </c:marker>
          <c:dLbls>
            <c:numFmt formatCode="#,##0" sourceLinked="1"/>
            <c:txPr>
              <a:bodyPr/>
              <a:lstStyle/>
              <a:p>
                <a:pPr>
                  <a:defRPr b="0" i="0" strike="noStrike" sz="800" u="none">
                    <a:solidFill>
                      <a:srgbClr val="000000"/>
                    </a:solidFill>
                    <a:latin typeface="Arial"/>
                  </a:defRPr>
                </a:pPr>
              </a:p>
            </c:txPr>
            <c:dLblPos val="t"/>
            <c:showLegendKey val="0"/>
            <c:showVal val="0"/>
            <c:showCatName val="0"/>
            <c:showSerName val="0"/>
            <c:showPercent val="0"/>
            <c:showBubbleSize val="0"/>
            <c:showLeaderLines val="0"/>
          </c:dLbls>
          <c:xVal>
            <c:numLit>
              <c:ptCount val="13"/>
              <c:pt idx="0">
                <c:v>0.000000</c:v>
              </c:pt>
              <c:pt idx="1">
                <c:v>1.000000</c:v>
              </c:pt>
              <c:pt idx="2">
                <c:v>2.000000</c:v>
              </c:pt>
              <c:pt idx="3">
                <c:v>3.000000</c:v>
              </c:pt>
              <c:pt idx="4">
                <c:v>4.000000</c:v>
              </c:pt>
              <c:pt idx="5">
                <c:v>5.000000</c:v>
              </c:pt>
              <c:pt idx="6">
                <c:v>6.000000</c:v>
              </c:pt>
              <c:pt idx="7">
                <c:v>7.000000</c:v>
              </c:pt>
              <c:pt idx="8">
                <c:v>8.000000</c:v>
              </c:pt>
              <c:pt idx="9">
                <c:v>9.000000</c:v>
              </c:pt>
              <c:pt idx="10">
                <c:v>10.000000</c:v>
              </c:pt>
              <c:pt idx="11">
                <c:v>11.000000</c:v>
              </c:pt>
              <c:pt idx="12">
                <c:v>12.000000</c:v>
              </c:pt>
            </c:numLit>
          </c:xVal>
          <c:yVal>
            <c:numLit>
              <c:ptCount val="3"/>
              <c:pt idx="0">
                <c:v>0.000000</c:v>
              </c:pt>
              <c:pt idx="1">
                <c:v>648.000000</c:v>
              </c:pt>
              <c:pt idx="12">
                <c:v>3888.000000</c:v>
              </c:pt>
            </c:numLit>
          </c:yVal>
          <c:smooth val="0"/>
        </c:ser>
        <c:axId val="2094734552"/>
        <c:axId val="2094734553"/>
      </c:scatterChart>
      <c:valAx>
        <c:axId val="2094734552"/>
        <c:scaling>
          <c:orientation val="minMax"/>
        </c:scaling>
        <c:delete val="0"/>
        <c:axPos val="b"/>
        <c:title>
          <c:tx>
            <c:rich>
              <a:bodyPr rot="0"/>
              <a:lstStyle/>
              <a:p>
                <a:pPr>
                  <a:defRPr b="1" i="0" strike="noStrike" sz="800" u="none">
                    <a:solidFill>
                      <a:srgbClr val="000000"/>
                    </a:solidFill>
                    <a:latin typeface="Arial"/>
                  </a:defRPr>
                </a:pPr>
                <a:r>
                  <a:rPr b="1" i="0" strike="noStrike" sz="800" u="none">
                    <a:solidFill>
                      <a:srgbClr val="000000"/>
                    </a:solidFill>
                    <a:latin typeface="Arial"/>
                  </a:rPr>
                  <a:t>final do mês</a:t>
                </a:r>
              </a:p>
            </c:rich>
          </c:tx>
          <c:layout/>
          <c:overlay val="1"/>
        </c:title>
        <c:numFmt formatCode="General" sourceLinked="1"/>
        <c:majorTickMark val="cross"/>
        <c:minorTickMark val="none"/>
        <c:tickLblPos val="nextTo"/>
        <c:spPr>
          <a:ln w="12700" cap="flat">
            <a:solidFill>
              <a:srgbClr val="808080"/>
            </a:solidFill>
            <a:prstDash val="solid"/>
            <a:round/>
          </a:ln>
        </c:spPr>
        <c:txPr>
          <a:bodyPr rot="0"/>
          <a:lstStyle/>
          <a:p>
            <a:pPr>
              <a:defRPr b="0" i="0" strike="noStrike" sz="800" u="none">
                <a:solidFill>
                  <a:srgbClr val="000000"/>
                </a:solidFill>
                <a:latin typeface="Arial"/>
              </a:defRPr>
            </a:pPr>
          </a:p>
        </c:txPr>
        <c:crossAx val="2094734553"/>
        <c:crosses val="autoZero"/>
        <c:crossBetween val="between"/>
        <c:majorUnit val="3"/>
        <c:minorUnit val="1.5"/>
      </c:valAx>
      <c:valAx>
        <c:axId val="2094734553"/>
        <c:scaling>
          <c:orientation val="minMax"/>
        </c:scaling>
        <c:delete val="0"/>
        <c:axPos val="l"/>
        <c:title>
          <c:tx>
            <c:rich>
              <a:bodyPr rot="-5400000"/>
              <a:lstStyle/>
              <a:p>
                <a:pPr>
                  <a:defRPr b="1" i="0" strike="noStrike" sz="800" u="none">
                    <a:solidFill>
                      <a:srgbClr val="000000"/>
                    </a:solidFill>
                    <a:latin typeface="Arial"/>
                  </a:defRPr>
                </a:pPr>
                <a:r>
                  <a:rPr b="1" i="0" strike="noStrike" sz="800" u="none">
                    <a:solidFill>
                      <a:srgbClr val="000000"/>
                    </a:solidFill>
                    <a:latin typeface="Arial"/>
                  </a:rPr>
                  <a:t>volume afluente acum x 10**8 (m3)</a:t>
                </a:r>
              </a:p>
            </c:rich>
          </c:tx>
          <c:layout/>
          <c:overlay val="1"/>
        </c:title>
        <c:numFmt formatCode="General" sourceLinked="1"/>
        <c:majorTickMark val="cross"/>
        <c:minorTickMark val="none"/>
        <c:tickLblPos val="nextTo"/>
        <c:spPr>
          <a:ln w="12700" cap="flat">
            <a:solidFill>
              <a:srgbClr val="808080"/>
            </a:solidFill>
            <a:prstDash val="solid"/>
            <a:round/>
          </a:ln>
        </c:spPr>
        <c:txPr>
          <a:bodyPr rot="0"/>
          <a:lstStyle/>
          <a:p>
            <a:pPr>
              <a:defRPr b="0" i="0" strike="noStrike" sz="800" u="none">
                <a:solidFill>
                  <a:srgbClr val="000000"/>
                </a:solidFill>
                <a:latin typeface="Arial"/>
              </a:defRPr>
            </a:pPr>
          </a:p>
        </c:txPr>
        <c:crossAx val="2094734552"/>
        <c:crosses val="autoZero"/>
        <c:crossBetween val="between"/>
        <c:majorUnit val="1000"/>
        <c:minorUnit val="500"/>
      </c:valAx>
      <c:spPr>
        <a:noFill/>
        <a:ln w="12700" cap="flat">
          <a:solidFill>
            <a:srgbClr val="808080"/>
          </a:solidFill>
          <a:prstDash val="solid"/>
          <a:round/>
        </a:ln>
        <a:effectLst/>
      </c:spPr>
    </c:plotArea>
    <c:plotVisOnly val="1"/>
    <c:dispBlanksAs val="gap"/>
  </c:chart>
  <c:spPr>
    <a:solidFill>
      <a:srgbClr val="FFFFFF"/>
    </a:solidFill>
    <a:ln w="12700" cap="flat">
      <a:solidFill>
        <a:srgbClr val="000000"/>
      </a:solidFill>
      <a:prstDash val="solid"/>
      <a:round/>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17733"/>
          <c:y val="0.0360462"/>
          <c:w val="0.867825"/>
          <c:h val="0.841299"/>
        </c:manualLayout>
      </c:layout>
      <c:scatterChart>
        <c:scatterStyle val="smoothMarker"/>
        <c:varyColors val="0"/>
        <c:ser>
          <c:idx val="0"/>
          <c:order val="0"/>
          <c:tx>
            <c:strRef>
              <c:f>'EXERCICIO4'!$K$9</c:f>
              <c:strCache>
                <c:ptCount val="1"/>
                <c:pt idx="0">
                  <c:v>Q acum</c:v>
                </c:pt>
              </c:strCache>
            </c:strRef>
          </c:tx>
          <c:spPr>
            <a:noFill/>
            <a:ln w="25400" cap="flat">
              <a:solidFill>
                <a:srgbClr val="666699"/>
              </a:solidFill>
              <a:prstDash val="solid"/>
              <a:round/>
            </a:ln>
            <a:effectLst/>
          </c:spPr>
          <c:marker>
            <c:symbol val="none"/>
            <c:size val="3"/>
            <c:spPr>
              <a:noFill/>
              <a:ln w="25400" cap="flat">
                <a:solidFill>
                  <a:srgbClr val="666699"/>
                </a:solidFill>
                <a:prstDash val="solid"/>
                <a:round/>
              </a:ln>
              <a:effectLst/>
            </c:spPr>
          </c:marker>
          <c:dLbls>
            <c:numFmt formatCode="#,##0" sourceLinked="1"/>
            <c:txPr>
              <a:bodyPr/>
              <a:lstStyle/>
              <a:p>
                <a:pPr>
                  <a:defRPr b="0" i="0" strike="noStrike" sz="1000" u="none">
                    <a:solidFill>
                      <a:srgbClr val="000000"/>
                    </a:solidFill>
                    <a:latin typeface="Calibri"/>
                  </a:defRPr>
                </a:pPr>
              </a:p>
            </c:txPr>
            <c:dLblPos val="t"/>
            <c:showLegendKey val="0"/>
            <c:showVal val="0"/>
            <c:showCatName val="0"/>
            <c:showSerName val="0"/>
            <c:showPercent val="0"/>
            <c:showBubbleSize val="0"/>
            <c:showLeaderLines val="0"/>
          </c:dLbls>
          <c:xVal>
            <c:numRef>
              <c:f>'EXERCICIO4'!$J$10:$J$33</c:f>
              <c:numCache>
                <c:ptCount val="24"/>
                <c:pt idx="0">
                  <c:v>1.000000</c:v>
                </c:pt>
                <c:pt idx="1">
                  <c:v>2.000000</c:v>
                </c:pt>
                <c:pt idx="2">
                  <c:v>3.000000</c:v>
                </c:pt>
                <c:pt idx="3">
                  <c:v>4.000000</c:v>
                </c:pt>
                <c:pt idx="4">
                  <c:v>5.000000</c:v>
                </c:pt>
                <c:pt idx="5">
                  <c:v>6.000000</c:v>
                </c:pt>
                <c:pt idx="6">
                  <c:v>7.000000</c:v>
                </c:pt>
                <c:pt idx="7">
                  <c:v>8.000000</c:v>
                </c:pt>
                <c:pt idx="8">
                  <c:v>9.000000</c:v>
                </c:pt>
                <c:pt idx="9">
                  <c:v>10.000000</c:v>
                </c:pt>
                <c:pt idx="10">
                  <c:v>11.000000</c:v>
                </c:pt>
                <c:pt idx="11">
                  <c:v>12.000000</c:v>
                </c:pt>
                <c:pt idx="12">
                  <c:v>13.000000</c:v>
                </c:pt>
                <c:pt idx="13">
                  <c:v>14.000000</c:v>
                </c:pt>
                <c:pt idx="14">
                  <c:v>15.000000</c:v>
                </c:pt>
                <c:pt idx="15">
                  <c:v>16.000000</c:v>
                </c:pt>
                <c:pt idx="16">
                  <c:v>17.000000</c:v>
                </c:pt>
                <c:pt idx="17">
                  <c:v>18.000000</c:v>
                </c:pt>
                <c:pt idx="18">
                  <c:v>19.000000</c:v>
                </c:pt>
                <c:pt idx="19">
                  <c:v>20.000000</c:v>
                </c:pt>
                <c:pt idx="20">
                  <c:v>21.000000</c:v>
                </c:pt>
                <c:pt idx="21">
                  <c:v>22.000000</c:v>
                </c:pt>
                <c:pt idx="22">
                  <c:v>23.000000</c:v>
                </c:pt>
                <c:pt idx="23">
                  <c:v>24.000000</c:v>
                </c:pt>
              </c:numCache>
            </c:numRef>
          </c:xVal>
          <c:yVal>
            <c:numRef>
              <c:f>'EXERCICIO4'!$K$10:$K$33</c:f>
              <c:numCache>
                <c:ptCount val="24"/>
                <c:pt idx="0">
                  <c:v>9.130000</c:v>
                </c:pt>
                <c:pt idx="1">
                  <c:v>14.890000</c:v>
                </c:pt>
                <c:pt idx="2">
                  <c:v>20.320000</c:v>
                </c:pt>
                <c:pt idx="3">
                  <c:v>24.060000</c:v>
                </c:pt>
                <c:pt idx="4">
                  <c:v>27.510000</c:v>
                </c:pt>
                <c:pt idx="5">
                  <c:v>30.450000</c:v>
                </c:pt>
                <c:pt idx="6">
                  <c:v>33.060000</c:v>
                </c:pt>
                <c:pt idx="7">
                  <c:v>36.710000</c:v>
                </c:pt>
                <c:pt idx="8">
                  <c:v>38.920000</c:v>
                </c:pt>
                <c:pt idx="9">
                  <c:v>41.710000</c:v>
                </c:pt>
                <c:pt idx="10">
                  <c:v>46.160000</c:v>
                </c:pt>
                <c:pt idx="11">
                  <c:v>52.120000</c:v>
                </c:pt>
                <c:pt idx="12">
                  <c:v>57.240000</c:v>
                </c:pt>
                <c:pt idx="13">
                  <c:v>65.210000</c:v>
                </c:pt>
                <c:pt idx="14">
                  <c:v>73.630000</c:v>
                </c:pt>
                <c:pt idx="15">
                  <c:v>78.880000</c:v>
                </c:pt>
                <c:pt idx="16">
                  <c:v>86.000000</c:v>
                </c:pt>
                <c:pt idx="17">
                  <c:v>94.830000</c:v>
                </c:pt>
                <c:pt idx="18">
                  <c:v>99.380000</c:v>
                </c:pt>
                <c:pt idx="19">
                  <c:v>105.060000</c:v>
                </c:pt>
                <c:pt idx="20">
                  <c:v>109.220000</c:v>
                </c:pt>
                <c:pt idx="21">
                  <c:v>114.240000</c:v>
                </c:pt>
                <c:pt idx="22">
                  <c:v>118.470000</c:v>
                </c:pt>
                <c:pt idx="23">
                  <c:v>123.880000</c:v>
                </c:pt>
              </c:numCache>
            </c:numRef>
          </c:yVal>
          <c:smooth val="1"/>
        </c:ser>
        <c:ser>
          <c:idx val="1"/>
          <c:order val="1"/>
          <c:tx>
            <c:strRef>
              <c:f>'EXERCICIO4'!$L$9</c:f>
              <c:strCache>
                <c:ptCount val="1"/>
                <c:pt idx="0">
                  <c:v>Q acum + C</c:v>
                </c:pt>
              </c:strCache>
            </c:strRef>
          </c:tx>
          <c:spPr>
            <a:noFill/>
            <a:ln w="25400" cap="flat">
              <a:solidFill>
                <a:srgbClr val="996633"/>
              </a:solidFill>
              <a:prstDash val="solid"/>
              <a:round/>
            </a:ln>
            <a:effectLst/>
          </c:spPr>
          <c:marker>
            <c:symbol val="none"/>
            <c:size val="3"/>
            <c:spPr>
              <a:noFill/>
              <a:ln w="25400" cap="flat">
                <a:solidFill>
                  <a:srgbClr val="996633"/>
                </a:solidFill>
                <a:prstDash val="solid"/>
                <a:round/>
              </a:ln>
              <a:effectLst/>
            </c:spPr>
          </c:marker>
          <c:dLbls>
            <c:numFmt formatCode="#,##0" sourceLinked="1"/>
            <c:txPr>
              <a:bodyPr/>
              <a:lstStyle/>
              <a:p>
                <a:pPr>
                  <a:defRPr b="0" i="0" strike="noStrike" sz="1000" u="none">
                    <a:solidFill>
                      <a:srgbClr val="000000"/>
                    </a:solidFill>
                    <a:latin typeface="Calibri"/>
                  </a:defRPr>
                </a:pPr>
              </a:p>
            </c:txPr>
            <c:dLblPos val="t"/>
            <c:showLegendKey val="0"/>
            <c:showVal val="0"/>
            <c:showCatName val="0"/>
            <c:showSerName val="0"/>
            <c:showPercent val="0"/>
            <c:showBubbleSize val="0"/>
            <c:showLeaderLines val="0"/>
          </c:dLbls>
          <c:xVal>
            <c:numRef>
              <c:f>'EXERCICIO4'!$J$10:$J$33</c:f>
              <c:numCache>
                <c:ptCount val="24"/>
                <c:pt idx="0">
                  <c:v>1.000000</c:v>
                </c:pt>
                <c:pt idx="1">
                  <c:v>2.000000</c:v>
                </c:pt>
                <c:pt idx="2">
                  <c:v>3.000000</c:v>
                </c:pt>
                <c:pt idx="3">
                  <c:v>4.000000</c:v>
                </c:pt>
                <c:pt idx="4">
                  <c:v>5.000000</c:v>
                </c:pt>
                <c:pt idx="5">
                  <c:v>6.000000</c:v>
                </c:pt>
                <c:pt idx="6">
                  <c:v>7.000000</c:v>
                </c:pt>
                <c:pt idx="7">
                  <c:v>8.000000</c:v>
                </c:pt>
                <c:pt idx="8">
                  <c:v>9.000000</c:v>
                </c:pt>
                <c:pt idx="9">
                  <c:v>10.000000</c:v>
                </c:pt>
                <c:pt idx="10">
                  <c:v>11.000000</c:v>
                </c:pt>
                <c:pt idx="11">
                  <c:v>12.000000</c:v>
                </c:pt>
                <c:pt idx="12">
                  <c:v>13.000000</c:v>
                </c:pt>
                <c:pt idx="13">
                  <c:v>14.000000</c:v>
                </c:pt>
                <c:pt idx="14">
                  <c:v>15.000000</c:v>
                </c:pt>
                <c:pt idx="15">
                  <c:v>16.000000</c:v>
                </c:pt>
                <c:pt idx="16">
                  <c:v>17.000000</c:v>
                </c:pt>
                <c:pt idx="17">
                  <c:v>18.000000</c:v>
                </c:pt>
                <c:pt idx="18">
                  <c:v>19.000000</c:v>
                </c:pt>
                <c:pt idx="19">
                  <c:v>20.000000</c:v>
                </c:pt>
                <c:pt idx="20">
                  <c:v>21.000000</c:v>
                </c:pt>
                <c:pt idx="21">
                  <c:v>22.000000</c:v>
                </c:pt>
                <c:pt idx="22">
                  <c:v>23.000000</c:v>
                </c:pt>
                <c:pt idx="23">
                  <c:v>24.000000</c:v>
                </c:pt>
              </c:numCache>
            </c:numRef>
          </c:xVal>
          <c:yVal>
            <c:numRef>
              <c:f>'EXERCICIO4'!$L$10:$L$33</c:f>
              <c:numCache>
                <c:ptCount val="24"/>
                <c:pt idx="0">
                  <c:v>14.340000</c:v>
                </c:pt>
                <c:pt idx="1">
                  <c:v>20.100000</c:v>
                </c:pt>
                <c:pt idx="2">
                  <c:v>25.530000</c:v>
                </c:pt>
                <c:pt idx="3">
                  <c:v>29.270000</c:v>
                </c:pt>
                <c:pt idx="4">
                  <c:v>32.720000</c:v>
                </c:pt>
                <c:pt idx="5">
                  <c:v>35.660000</c:v>
                </c:pt>
                <c:pt idx="6">
                  <c:v>38.270000</c:v>
                </c:pt>
                <c:pt idx="7">
                  <c:v>41.920000</c:v>
                </c:pt>
                <c:pt idx="8">
                  <c:v>44.130000</c:v>
                </c:pt>
                <c:pt idx="9">
                  <c:v>46.920000</c:v>
                </c:pt>
                <c:pt idx="10">
                  <c:v>51.370000</c:v>
                </c:pt>
                <c:pt idx="11">
                  <c:v>57.330000</c:v>
                </c:pt>
                <c:pt idx="12">
                  <c:v>62.450000</c:v>
                </c:pt>
                <c:pt idx="13">
                  <c:v>70.420000</c:v>
                </c:pt>
                <c:pt idx="14">
                  <c:v>78.840000</c:v>
                </c:pt>
                <c:pt idx="15">
                  <c:v>84.090000</c:v>
                </c:pt>
                <c:pt idx="16">
                  <c:v>91.210000</c:v>
                </c:pt>
                <c:pt idx="17">
                  <c:v>100.040000</c:v>
                </c:pt>
                <c:pt idx="18">
                  <c:v>104.590000</c:v>
                </c:pt>
                <c:pt idx="19">
                  <c:v>110.270000</c:v>
                </c:pt>
                <c:pt idx="20">
                  <c:v>114.430000</c:v>
                </c:pt>
                <c:pt idx="21">
                  <c:v>119.450000</c:v>
                </c:pt>
                <c:pt idx="22">
                  <c:v>123.680000</c:v>
                </c:pt>
                <c:pt idx="23">
                  <c:v>129.090000</c:v>
                </c:pt>
              </c:numCache>
            </c:numRef>
          </c:yVal>
          <c:smooth val="1"/>
        </c:ser>
        <c:axId val="2094734552"/>
        <c:axId val="2094734553"/>
      </c:scatterChart>
      <c:valAx>
        <c:axId val="2094734552"/>
        <c:scaling>
          <c:orientation val="minMax"/>
        </c:scaling>
        <c:delete val="0"/>
        <c:axPos val="b"/>
        <c:title>
          <c:tx>
            <c:rich>
              <a:bodyPr rot="0"/>
              <a:lstStyle/>
              <a:p>
                <a:pPr>
                  <a:defRPr b="1" i="0" strike="noStrike" sz="1000" u="none">
                    <a:solidFill>
                      <a:srgbClr val="000000"/>
                    </a:solidFill>
                    <a:latin typeface="Calibri"/>
                  </a:defRPr>
                </a:pPr>
                <a:r>
                  <a:rPr b="1" i="0" strike="noStrike" sz="1000" u="none">
                    <a:solidFill>
                      <a:srgbClr val="000000"/>
                    </a:solidFill>
                    <a:latin typeface="Calibri"/>
                  </a:rPr>
                  <a:t>Mês</a:t>
                </a:r>
              </a:p>
            </c:rich>
          </c:tx>
          <c:layout/>
          <c:overlay val="1"/>
        </c:title>
        <c:numFmt formatCode="General" sourceLinked="1"/>
        <c:majorTickMark val="out"/>
        <c:minorTickMark val="none"/>
        <c:tickLblPos val="nextTo"/>
        <c:spPr>
          <a:ln w="12700" cap="flat">
            <a:solidFill>
              <a:srgbClr val="808080"/>
            </a:solidFill>
            <a:prstDash val="solid"/>
            <a:round/>
          </a:ln>
        </c:spPr>
        <c:txPr>
          <a:bodyPr rot="0"/>
          <a:lstStyle/>
          <a:p>
            <a:pPr>
              <a:defRPr b="0" i="0" strike="noStrike" sz="1000" u="none">
                <a:solidFill>
                  <a:srgbClr val="000000"/>
                </a:solidFill>
                <a:latin typeface="Calibri"/>
              </a:defRPr>
            </a:pPr>
          </a:p>
        </c:txPr>
        <c:crossAx val="2094734553"/>
        <c:crosses val="autoZero"/>
        <c:crossBetween val="between"/>
        <c:majorUnit val="7.5"/>
        <c:minorUnit val="3.75"/>
      </c:valAx>
      <c:valAx>
        <c:axId val="2094734553"/>
        <c:scaling>
          <c:orientation val="minMax"/>
        </c:scaling>
        <c:delete val="0"/>
        <c:axPos val="l"/>
        <c:majorGridlines>
          <c:spPr>
            <a:ln w="12700" cap="flat">
              <a:solidFill>
                <a:srgbClr val="808080"/>
              </a:solidFill>
              <a:prstDash val="solid"/>
              <a:round/>
            </a:ln>
          </c:spPr>
        </c:majorGridlines>
        <c:title>
          <c:tx>
            <c:rich>
              <a:bodyPr rot="-5400000"/>
              <a:lstStyle/>
              <a:p>
                <a:pPr>
                  <a:defRPr b="1" i="0" strike="noStrike" sz="1000" u="none">
                    <a:solidFill>
                      <a:srgbClr val="000000"/>
                    </a:solidFill>
                    <a:latin typeface="Calibri"/>
                  </a:defRPr>
                </a:pPr>
                <a:r>
                  <a:rPr b="1" i="0" strike="noStrike" sz="1000" u="none">
                    <a:solidFill>
                      <a:srgbClr val="000000"/>
                    </a:solidFill>
                    <a:latin typeface="Calibri"/>
                  </a:rPr>
                  <a:t>Q acum, Qacum + C (m3/s durante um mês)</a:t>
                </a:r>
              </a:p>
            </c:rich>
          </c:tx>
          <c:layout/>
          <c:overlay val="1"/>
        </c:title>
        <c:numFmt formatCode="General" sourceLinked="1"/>
        <c:majorTickMark val="out"/>
        <c:minorTickMark val="none"/>
        <c:tickLblPos val="nextTo"/>
        <c:spPr>
          <a:ln w="12700" cap="flat">
            <a:solidFill>
              <a:srgbClr val="808080"/>
            </a:solidFill>
            <a:prstDash val="solid"/>
            <a:round/>
          </a:ln>
        </c:spPr>
        <c:txPr>
          <a:bodyPr rot="0"/>
          <a:lstStyle/>
          <a:p>
            <a:pPr>
              <a:defRPr b="0" i="0" strike="noStrike" sz="1000" u="none">
                <a:solidFill>
                  <a:srgbClr val="000000"/>
                </a:solidFill>
                <a:latin typeface="Calibri"/>
              </a:defRPr>
            </a:pPr>
          </a:p>
        </c:txPr>
        <c:crossAx val="2094734552"/>
        <c:crosses val="autoZero"/>
        <c:crossBetween val="between"/>
        <c:majorUnit val="35"/>
        <c:minorUnit val="17.5"/>
      </c:valAx>
      <c:spPr>
        <a:solidFill>
          <a:srgbClr val="FFFFFF"/>
        </a:solidFill>
        <a:ln w="12700" cap="flat">
          <a:noFill/>
          <a:miter lim="400000"/>
        </a:ln>
        <a:effectLst/>
      </c:spPr>
    </c:plotArea>
    <c:legend>
      <c:legendPos val="r"/>
      <c:layout>
        <c:manualLayout>
          <c:xMode val="edge"/>
          <c:yMode val="edge"/>
          <c:x val="0.68656"/>
          <c:y val="0.513327"/>
          <c:w val="0.184139"/>
          <c:h val="0.0852075"/>
        </c:manualLayout>
      </c:layout>
      <c:overlay val="1"/>
      <c:spPr>
        <a:noFill/>
        <a:ln w="12700" cap="flat">
          <a:noFill/>
          <a:miter lim="400000"/>
        </a:ln>
        <a:effectLst/>
      </c:spPr>
      <c:txPr>
        <a:bodyPr rot="0"/>
        <a:lstStyle/>
        <a:p>
          <a:pPr>
            <a:defRPr b="0" i="0" strike="noStrike" sz="900" u="none">
              <a:solidFill>
                <a:srgbClr val="000000"/>
              </a:solidFill>
              <a:latin typeface="Calibri"/>
            </a:defRPr>
          </a:pPr>
        </a:p>
      </c:txPr>
    </c:legend>
    <c:plotVisOnly val="1"/>
    <c:dispBlanksAs val="gap"/>
  </c:chart>
  <c:spPr>
    <a:solidFill>
      <a:srgbClr val="FFFFFF"/>
    </a:solidFill>
    <a:ln w="12700" cap="flat">
      <a:solidFill>
        <a:srgbClr val="000000"/>
      </a:solidFill>
      <a:prstDash val="solid"/>
      <a:round/>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51104"/>
          <c:y val="0.0444246"/>
          <c:w val="0.83223"/>
          <c:h val="0.817607"/>
        </c:manualLayout>
      </c:layout>
      <c:scatterChart>
        <c:scatterStyle val="lineMarker"/>
        <c:varyColors val="0"/>
        <c:ser>
          <c:idx val="0"/>
          <c:order val="0"/>
          <c:tx>
            <c:v>#REF!</c:v>
          </c:tx>
          <c:spPr>
            <a:solidFill>
              <a:srgbClr val="969696"/>
            </a:solidFill>
            <a:ln w="12700" cap="flat">
              <a:solidFill>
                <a:srgbClr val="333399"/>
              </a:solidFill>
              <a:prstDash val="solid"/>
              <a:round/>
            </a:ln>
            <a:effectLst/>
          </c:spPr>
          <c:marker>
            <c:symbol val="circle"/>
            <c:size val="3"/>
            <c:spPr>
              <a:solidFill>
                <a:srgbClr val="969696"/>
              </a:solidFill>
              <a:ln w="9525" cap="flat">
                <a:solidFill>
                  <a:srgbClr val="999933"/>
                </a:solidFill>
                <a:prstDash val="solid"/>
                <a:round/>
              </a:ln>
              <a:effectLst/>
            </c:spPr>
          </c:marker>
          <c:dLbls>
            <c:numFmt formatCode="#,##0" sourceLinked="1"/>
            <c:txPr>
              <a:bodyPr/>
              <a:lstStyle/>
              <a:p>
                <a:pPr>
                  <a:defRPr b="0" i="0" strike="noStrike" sz="1000" u="none">
                    <a:solidFill>
                      <a:srgbClr val="000000"/>
                    </a:solidFill>
                    <a:latin typeface="Calibri"/>
                  </a:defRPr>
                </a:pPr>
              </a:p>
            </c:txPr>
            <c:dLblPos val="t"/>
            <c:showLegendKey val="0"/>
            <c:showVal val="0"/>
            <c:showCatName val="0"/>
            <c:showSerName val="0"/>
            <c:showPercent val="0"/>
            <c:showBubbleSize val="0"/>
            <c:showLeaderLines val="0"/>
          </c:dLbls>
          <c:xVal>
            <c:numLit>
              <c:ptCount val="65"/>
              <c:pt idx="0">
                <c:v>1.000000</c:v>
              </c:pt>
              <c:pt idx="1">
                <c:v>2.000000</c:v>
              </c:pt>
              <c:pt idx="2">
                <c:v>3.000000</c:v>
              </c:pt>
              <c:pt idx="3">
                <c:v>4.000000</c:v>
              </c:pt>
              <c:pt idx="4">
                <c:v>5.000000</c:v>
              </c:pt>
              <c:pt idx="5">
                <c:v>6.000000</c:v>
              </c:pt>
              <c:pt idx="6">
                <c:v>7.000000</c:v>
              </c:pt>
              <c:pt idx="7">
                <c:v>8.000000</c:v>
              </c:pt>
              <c:pt idx="8">
                <c:v>9.000000</c:v>
              </c:pt>
              <c:pt idx="9">
                <c:v>10.000000</c:v>
              </c:pt>
              <c:pt idx="10">
                <c:v>11.000000</c:v>
              </c:pt>
              <c:pt idx="11">
                <c:v>12.000000</c:v>
              </c:pt>
              <c:pt idx="12">
                <c:v>13.000000</c:v>
              </c:pt>
              <c:pt idx="13">
                <c:v>14.000000</c:v>
              </c:pt>
              <c:pt idx="14">
                <c:v>15.000000</c:v>
              </c:pt>
              <c:pt idx="15">
                <c:v>16.000000</c:v>
              </c:pt>
              <c:pt idx="16">
                <c:v>17.000000</c:v>
              </c:pt>
              <c:pt idx="17">
                <c:v>18.000000</c:v>
              </c:pt>
              <c:pt idx="18">
                <c:v>19.000000</c:v>
              </c:pt>
              <c:pt idx="19">
                <c:v>20.000000</c:v>
              </c:pt>
              <c:pt idx="20">
                <c:v>21.000000</c:v>
              </c:pt>
              <c:pt idx="21">
                <c:v>22.000000</c:v>
              </c:pt>
              <c:pt idx="22">
                <c:v>23.000000</c:v>
              </c:pt>
              <c:pt idx="23">
                <c:v>24.000000</c:v>
              </c:pt>
              <c:pt idx="24">
                <c:v>25.000000</c:v>
              </c:pt>
              <c:pt idx="25">
                <c:v>26.000000</c:v>
              </c:pt>
              <c:pt idx="26">
                <c:v>27.000000</c:v>
              </c:pt>
              <c:pt idx="27">
                <c:v>28.000000</c:v>
              </c:pt>
              <c:pt idx="28">
                <c:v>29.000000</c:v>
              </c:pt>
              <c:pt idx="29">
                <c:v>30.000000</c:v>
              </c:pt>
              <c:pt idx="30">
                <c:v>31.000000</c:v>
              </c:pt>
              <c:pt idx="31">
                <c:v>32.000000</c:v>
              </c:pt>
              <c:pt idx="32">
                <c:v>33.000000</c:v>
              </c:pt>
              <c:pt idx="33">
                <c:v>34.000000</c:v>
              </c:pt>
              <c:pt idx="34">
                <c:v>35.000000</c:v>
              </c:pt>
              <c:pt idx="35">
                <c:v>36.000000</c:v>
              </c:pt>
              <c:pt idx="36">
                <c:v>37.000000</c:v>
              </c:pt>
              <c:pt idx="37">
                <c:v>38.000000</c:v>
              </c:pt>
              <c:pt idx="38">
                <c:v>39.000000</c:v>
              </c:pt>
              <c:pt idx="39">
                <c:v>40.000000</c:v>
              </c:pt>
              <c:pt idx="40">
                <c:v>41.000000</c:v>
              </c:pt>
              <c:pt idx="41">
                <c:v>42.000000</c:v>
              </c:pt>
              <c:pt idx="42">
                <c:v>43.000000</c:v>
              </c:pt>
              <c:pt idx="43">
                <c:v>44.000000</c:v>
              </c:pt>
              <c:pt idx="44">
                <c:v>45.000000</c:v>
              </c:pt>
              <c:pt idx="45">
                <c:v>46.000000</c:v>
              </c:pt>
              <c:pt idx="46">
                <c:v>47.000000</c:v>
              </c:pt>
              <c:pt idx="47">
                <c:v>48.000000</c:v>
              </c:pt>
              <c:pt idx="48">
                <c:v>49.000000</c:v>
              </c:pt>
              <c:pt idx="49">
                <c:v>50.000000</c:v>
              </c:pt>
              <c:pt idx="50">
                <c:v>51.000000</c:v>
              </c:pt>
              <c:pt idx="51">
                <c:v>52.000000</c:v>
              </c:pt>
              <c:pt idx="52">
                <c:v>53.000000</c:v>
              </c:pt>
              <c:pt idx="53">
                <c:v>54.000000</c:v>
              </c:pt>
              <c:pt idx="54">
                <c:v>55.000000</c:v>
              </c:pt>
              <c:pt idx="55">
                <c:v>56.000000</c:v>
              </c:pt>
              <c:pt idx="56">
                <c:v>57.000000</c:v>
              </c:pt>
              <c:pt idx="57">
                <c:v>58.000000</c:v>
              </c:pt>
              <c:pt idx="58">
                <c:v>59.000000</c:v>
              </c:pt>
              <c:pt idx="59">
                <c:v>60.000000</c:v>
              </c:pt>
              <c:pt idx="60">
                <c:v>61.000000</c:v>
              </c:pt>
              <c:pt idx="61">
                <c:v>62.000000</c:v>
              </c:pt>
              <c:pt idx="62">
                <c:v>63.000000</c:v>
              </c:pt>
              <c:pt idx="63">
                <c:v>64.000000</c:v>
              </c:pt>
              <c:pt idx="64">
                <c:v>65.000000</c:v>
              </c:pt>
            </c:numLit>
          </c:xVal>
          <c:yVal>
            <c:numLit>
              <c:ptCount val="9"/>
              <c:pt idx="0">
                <c:v>148.000000</c:v>
              </c:pt>
              <c:pt idx="1">
                <c:v>371.000000</c:v>
              </c:pt>
              <c:pt idx="2">
                <c:v>695.000000</c:v>
              </c:pt>
              <c:pt idx="3">
                <c:v>878.000000</c:v>
              </c:pt>
              <c:pt idx="4">
                <c:v>983.000000</c:v>
              </c:pt>
              <c:pt idx="5">
                <c:v>1089.000000</c:v>
              </c:pt>
              <c:pt idx="11">
                <c:v>1518.000000</c:v>
              </c:pt>
              <c:pt idx="31">
                <c:v>3203.000000</c:v>
              </c:pt>
              <c:pt idx="32">
                <c:v>3237.000000</c:v>
              </c:pt>
            </c:numLit>
          </c:yVal>
          <c:smooth val="0"/>
        </c:ser>
        <c:axId val="2094734552"/>
        <c:axId val="2094734553"/>
      </c:scatterChart>
      <c:valAx>
        <c:axId val="2094734552"/>
        <c:scaling>
          <c:orientation val="minMax"/>
        </c:scaling>
        <c:delete val="0"/>
        <c:axPos val="b"/>
        <c:title>
          <c:tx>
            <c:rich>
              <a:bodyPr rot="0"/>
              <a:lstStyle/>
              <a:p>
                <a:pPr>
                  <a:defRPr b="0" i="0" strike="noStrike" sz="1000" u="none">
                    <a:solidFill>
                      <a:srgbClr val="000000"/>
                    </a:solidFill>
                    <a:latin typeface="Calibri"/>
                  </a:defRPr>
                </a:pPr>
                <a:r>
                  <a:rPr b="0" i="0" strike="noStrike" sz="1000" u="none">
                    <a:solidFill>
                      <a:srgbClr val="000000"/>
                    </a:solidFill>
                    <a:latin typeface="Calibri"/>
                  </a:rPr>
                  <a:t>tempo (meses)</a:t>
                </a:r>
              </a:p>
            </c:rich>
          </c:tx>
          <c:layout/>
          <c:overlay val="1"/>
        </c:title>
        <c:numFmt formatCode="General" sourceLinked="1"/>
        <c:majorTickMark val="none"/>
        <c:minorTickMark val="none"/>
        <c:tickLblPos val="nextTo"/>
        <c:spPr>
          <a:ln w="12700" cap="flat">
            <a:solidFill>
              <a:srgbClr val="808080"/>
            </a:solidFill>
            <a:prstDash val="solid"/>
            <a:round/>
          </a:ln>
        </c:spPr>
        <c:txPr>
          <a:bodyPr rot="0"/>
          <a:lstStyle/>
          <a:p>
            <a:pPr>
              <a:defRPr b="0" i="0" strike="noStrike" sz="1000" u="none">
                <a:solidFill>
                  <a:srgbClr val="000000"/>
                </a:solidFill>
                <a:latin typeface="Calibri"/>
              </a:defRPr>
            </a:pPr>
          </a:p>
        </c:txPr>
        <c:crossAx val="2094734553"/>
        <c:crosses val="autoZero"/>
        <c:crossBetween val="between"/>
        <c:majorUnit val="17.5"/>
        <c:minorUnit val="8.75"/>
      </c:valAx>
      <c:valAx>
        <c:axId val="2094734553"/>
        <c:scaling>
          <c:orientation val="minMax"/>
        </c:scaling>
        <c:delete val="0"/>
        <c:axPos val="l"/>
        <c:majorGridlines>
          <c:spPr>
            <a:ln w="12700" cap="flat">
              <a:solidFill>
                <a:srgbClr val="808080"/>
              </a:solidFill>
              <a:prstDash val="solid"/>
              <a:round/>
            </a:ln>
          </c:spPr>
        </c:majorGridlines>
        <c:title>
          <c:tx>
            <c:rich>
              <a:bodyPr rot="-5400000"/>
              <a:lstStyle/>
              <a:p>
                <a:pPr>
                  <a:defRPr b="0" i="0" strike="noStrike" sz="1000" u="none">
                    <a:solidFill>
                      <a:srgbClr val="000000"/>
                    </a:solidFill>
                    <a:latin typeface="Calibri"/>
                  </a:defRPr>
                </a:pPr>
                <a:r>
                  <a:rPr b="0" i="0" strike="noStrike" sz="1000" u="none">
                    <a:solidFill>
                      <a:srgbClr val="000000"/>
                    </a:solidFill>
                    <a:latin typeface="Calibri"/>
                  </a:rPr>
                  <a:t>Q acum (m3/s)</a:t>
                </a:r>
              </a:p>
            </c:rich>
          </c:tx>
          <c:layout/>
          <c:overlay val="1"/>
        </c:title>
        <c:numFmt formatCode="General" sourceLinked="1"/>
        <c:majorTickMark val="none"/>
        <c:minorTickMark val="none"/>
        <c:tickLblPos val="nextTo"/>
        <c:spPr>
          <a:ln w="12700" cap="flat">
            <a:solidFill>
              <a:srgbClr val="808080"/>
            </a:solidFill>
            <a:prstDash val="solid"/>
            <a:round/>
          </a:ln>
        </c:spPr>
        <c:txPr>
          <a:bodyPr rot="0"/>
          <a:lstStyle/>
          <a:p>
            <a:pPr>
              <a:defRPr b="0" i="0" strike="noStrike" sz="1000" u="none">
                <a:solidFill>
                  <a:srgbClr val="000000"/>
                </a:solidFill>
                <a:latin typeface="Calibri"/>
              </a:defRPr>
            </a:pPr>
          </a:p>
        </c:txPr>
        <c:crossAx val="2094734552"/>
        <c:crosses val="autoZero"/>
        <c:crossBetween val="between"/>
        <c:majorUnit val="1000"/>
        <c:minorUnit val="500"/>
      </c:valAx>
      <c:spPr>
        <a:solidFill>
          <a:srgbClr val="FFFFFF"/>
        </a:solidFill>
        <a:ln w="12700" cap="flat">
          <a:noFill/>
          <a:miter lim="400000"/>
        </a:ln>
        <a:effectLst/>
      </c:spPr>
    </c:plotArea>
    <c:legend>
      <c:legendPos val="r"/>
      <c:layout>
        <c:manualLayout>
          <c:xMode val="edge"/>
          <c:yMode val="edge"/>
          <c:x val="0.734523"/>
          <c:y val="0.46712"/>
          <c:w val="0.154434"/>
          <c:h val="0.052478"/>
        </c:manualLayout>
      </c:layout>
      <c:overlay val="1"/>
      <c:spPr>
        <a:noFill/>
        <a:ln w="12700" cap="flat">
          <a:noFill/>
          <a:miter lim="400000"/>
        </a:ln>
        <a:effectLst/>
      </c:spPr>
      <c:txPr>
        <a:bodyPr rot="0"/>
        <a:lstStyle/>
        <a:p>
          <a:pPr>
            <a:defRPr b="0" i="0" strike="noStrike" sz="600" u="none">
              <a:solidFill>
                <a:srgbClr val="000000"/>
              </a:solidFill>
              <a:latin typeface="Calibri"/>
            </a:defRPr>
          </a:pPr>
        </a:p>
      </c:txPr>
    </c:legend>
    <c:plotVisOnly val="1"/>
    <c:dispBlanksAs val="gap"/>
  </c:chart>
  <c:spPr>
    <a:solidFill>
      <a:srgbClr val="FFFFFF"/>
    </a:solidFill>
    <a:ln w="12700" cap="flat">
      <a:solidFill>
        <a:srgbClr val="000000"/>
      </a:solidFill>
      <a:prstDash val="solid"/>
      <a:round/>
    </a:ln>
    <a:effec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08865"/>
          <c:y val="0.0422668"/>
          <c:w val="0.58218"/>
          <c:h val="0.87947"/>
        </c:manualLayout>
      </c:layout>
      <c:scatterChart>
        <c:scatterStyle val="lineMarker"/>
        <c:varyColors val="0"/>
        <c:ser>
          <c:idx val="0"/>
          <c:order val="0"/>
          <c:tx>
            <c:v>#REF!</c:v>
          </c:tx>
          <c:spPr>
            <a:solidFill>
              <a:srgbClr val="666699"/>
            </a:solidFill>
            <a:ln w="12700" cap="flat">
              <a:solidFill>
                <a:srgbClr val="000000"/>
              </a:solidFill>
              <a:prstDash val="solid"/>
              <a:round/>
            </a:ln>
            <a:effectLst/>
          </c:spPr>
          <c:marker>
            <c:symbol val="circle"/>
            <c:size val="3"/>
            <c:spPr>
              <a:solidFill>
                <a:srgbClr val="666699"/>
              </a:solidFill>
              <a:ln w="9525" cap="flat">
                <a:solidFill>
                  <a:srgbClr val="666699"/>
                </a:solidFill>
                <a:prstDash val="solid"/>
                <a:round/>
              </a:ln>
              <a:effectLst/>
            </c:spPr>
          </c:marker>
          <c:dLbls>
            <c:numFmt formatCode="#,##0" sourceLinked="1"/>
            <c:txPr>
              <a:bodyPr/>
              <a:lstStyle/>
              <a:p>
                <a:pPr>
                  <a:defRPr b="0" i="0" strike="noStrike" sz="1000" u="none">
                    <a:solidFill>
                      <a:srgbClr val="000000"/>
                    </a:solidFill>
                    <a:latin typeface="Calibri"/>
                  </a:defRPr>
                </a:pPr>
              </a:p>
            </c:txPr>
            <c:dLblPos val="t"/>
            <c:showLegendKey val="0"/>
            <c:showVal val="0"/>
            <c:showCatName val="0"/>
            <c:showSerName val="0"/>
            <c:showPercent val="0"/>
            <c:showBubbleSize val="0"/>
            <c:showLeaderLines val="0"/>
          </c:dLbls>
          <c:xVal>
            <c:numLit>
              <c:ptCount val="130"/>
              <c:pt idx="0">
                <c:v>1.000000</c:v>
              </c:pt>
              <c:pt idx="1">
                <c:v>2.000000</c:v>
              </c:pt>
              <c:pt idx="2">
                <c:v>3.000000</c:v>
              </c:pt>
              <c:pt idx="3">
                <c:v>4.000000</c:v>
              </c:pt>
              <c:pt idx="4">
                <c:v>5.000000</c:v>
              </c:pt>
              <c:pt idx="5">
                <c:v>6.000000</c:v>
              </c:pt>
              <c:pt idx="6">
                <c:v>7.000000</c:v>
              </c:pt>
              <c:pt idx="7">
                <c:v>8.000000</c:v>
              </c:pt>
              <c:pt idx="8">
                <c:v>9.000000</c:v>
              </c:pt>
              <c:pt idx="9">
                <c:v>10.000000</c:v>
              </c:pt>
              <c:pt idx="10">
                <c:v>11.000000</c:v>
              </c:pt>
              <c:pt idx="11">
                <c:v>12.000000</c:v>
              </c:pt>
              <c:pt idx="12">
                <c:v>13.000000</c:v>
              </c:pt>
              <c:pt idx="13">
                <c:v>14.000000</c:v>
              </c:pt>
              <c:pt idx="14">
                <c:v>15.000000</c:v>
              </c:pt>
              <c:pt idx="15">
                <c:v>16.000000</c:v>
              </c:pt>
              <c:pt idx="16">
                <c:v>17.000000</c:v>
              </c:pt>
              <c:pt idx="17">
                <c:v>18.000000</c:v>
              </c:pt>
              <c:pt idx="18">
                <c:v>19.000000</c:v>
              </c:pt>
              <c:pt idx="19">
                <c:v>20.000000</c:v>
              </c:pt>
              <c:pt idx="20">
                <c:v>21.000000</c:v>
              </c:pt>
              <c:pt idx="21">
                <c:v>22.000000</c:v>
              </c:pt>
              <c:pt idx="22">
                <c:v>23.000000</c:v>
              </c:pt>
              <c:pt idx="23">
                <c:v>24.000000</c:v>
              </c:pt>
              <c:pt idx="24">
                <c:v>25.000000</c:v>
              </c:pt>
              <c:pt idx="25">
                <c:v>26.000000</c:v>
              </c:pt>
              <c:pt idx="26">
                <c:v>27.000000</c:v>
              </c:pt>
              <c:pt idx="27">
                <c:v>28.000000</c:v>
              </c:pt>
              <c:pt idx="28">
                <c:v>29.000000</c:v>
              </c:pt>
              <c:pt idx="29">
                <c:v>30.000000</c:v>
              </c:pt>
              <c:pt idx="30">
                <c:v>31.000000</c:v>
              </c:pt>
              <c:pt idx="31">
                <c:v>32.000000</c:v>
              </c:pt>
              <c:pt idx="32">
                <c:v>33.000000</c:v>
              </c:pt>
              <c:pt idx="33">
                <c:v>34.000000</c:v>
              </c:pt>
              <c:pt idx="34">
                <c:v>35.000000</c:v>
              </c:pt>
              <c:pt idx="35">
                <c:v>36.000000</c:v>
              </c:pt>
              <c:pt idx="36">
                <c:v>37.000000</c:v>
              </c:pt>
              <c:pt idx="37">
                <c:v>38.000000</c:v>
              </c:pt>
              <c:pt idx="38">
                <c:v>39.000000</c:v>
              </c:pt>
              <c:pt idx="39">
                <c:v>40.000000</c:v>
              </c:pt>
              <c:pt idx="40">
                <c:v>41.000000</c:v>
              </c:pt>
              <c:pt idx="41">
                <c:v>42.000000</c:v>
              </c:pt>
              <c:pt idx="42">
                <c:v>43.000000</c:v>
              </c:pt>
              <c:pt idx="43">
                <c:v>44.000000</c:v>
              </c:pt>
              <c:pt idx="44">
                <c:v>45.000000</c:v>
              </c:pt>
              <c:pt idx="45">
                <c:v>46.000000</c:v>
              </c:pt>
              <c:pt idx="46">
                <c:v>47.000000</c:v>
              </c:pt>
              <c:pt idx="47">
                <c:v>48.000000</c:v>
              </c:pt>
              <c:pt idx="48">
                <c:v>49.000000</c:v>
              </c:pt>
              <c:pt idx="49">
                <c:v>50.000000</c:v>
              </c:pt>
              <c:pt idx="50">
                <c:v>51.000000</c:v>
              </c:pt>
              <c:pt idx="51">
                <c:v>52.000000</c:v>
              </c:pt>
              <c:pt idx="52">
                <c:v>53.000000</c:v>
              </c:pt>
              <c:pt idx="53">
                <c:v>54.000000</c:v>
              </c:pt>
              <c:pt idx="54">
                <c:v>55.000000</c:v>
              </c:pt>
              <c:pt idx="55">
                <c:v>56.000000</c:v>
              </c:pt>
              <c:pt idx="56">
                <c:v>57.000000</c:v>
              </c:pt>
              <c:pt idx="57">
                <c:v>58.000000</c:v>
              </c:pt>
              <c:pt idx="58">
                <c:v>59.000000</c:v>
              </c:pt>
              <c:pt idx="59">
                <c:v>60.000000</c:v>
              </c:pt>
              <c:pt idx="60">
                <c:v>61.000000</c:v>
              </c:pt>
              <c:pt idx="61">
                <c:v>62.000000</c:v>
              </c:pt>
              <c:pt idx="62">
                <c:v>63.000000</c:v>
              </c:pt>
              <c:pt idx="63">
                <c:v>64.000000</c:v>
              </c:pt>
              <c:pt idx="64">
                <c:v>65.000000</c:v>
              </c:pt>
              <c:pt idx="65">
                <c:v>66.000000</c:v>
              </c:pt>
              <c:pt idx="66">
                <c:v>67.000000</c:v>
              </c:pt>
              <c:pt idx="67">
                <c:v>68.000000</c:v>
              </c:pt>
              <c:pt idx="68">
                <c:v>69.000000</c:v>
              </c:pt>
              <c:pt idx="69">
                <c:v>70.000000</c:v>
              </c:pt>
              <c:pt idx="70">
                <c:v>71.000000</c:v>
              </c:pt>
              <c:pt idx="71">
                <c:v>72.000000</c:v>
              </c:pt>
              <c:pt idx="72">
                <c:v>73.000000</c:v>
              </c:pt>
              <c:pt idx="73">
                <c:v>74.000000</c:v>
              </c:pt>
              <c:pt idx="74">
                <c:v>75.000000</c:v>
              </c:pt>
              <c:pt idx="75">
                <c:v>76.000000</c:v>
              </c:pt>
              <c:pt idx="76">
                <c:v>77.000000</c:v>
              </c:pt>
              <c:pt idx="77">
                <c:v>78.000000</c:v>
              </c:pt>
              <c:pt idx="78">
                <c:v>79.000000</c:v>
              </c:pt>
              <c:pt idx="79">
                <c:v>80.000000</c:v>
              </c:pt>
              <c:pt idx="80">
                <c:v>81.000000</c:v>
              </c:pt>
              <c:pt idx="81">
                <c:v>82.000000</c:v>
              </c:pt>
              <c:pt idx="82">
                <c:v>83.000000</c:v>
              </c:pt>
              <c:pt idx="83">
                <c:v>84.000000</c:v>
              </c:pt>
              <c:pt idx="84">
                <c:v>85.000000</c:v>
              </c:pt>
              <c:pt idx="85">
                <c:v>86.000000</c:v>
              </c:pt>
              <c:pt idx="86">
                <c:v>87.000000</c:v>
              </c:pt>
              <c:pt idx="87">
                <c:v>88.000000</c:v>
              </c:pt>
              <c:pt idx="88">
                <c:v>89.000000</c:v>
              </c:pt>
              <c:pt idx="89">
                <c:v>90.000000</c:v>
              </c:pt>
              <c:pt idx="90">
                <c:v>91.000000</c:v>
              </c:pt>
              <c:pt idx="91">
                <c:v>92.000000</c:v>
              </c:pt>
              <c:pt idx="92">
                <c:v>93.000000</c:v>
              </c:pt>
              <c:pt idx="93">
                <c:v>94.000000</c:v>
              </c:pt>
              <c:pt idx="94">
                <c:v>95.000000</c:v>
              </c:pt>
              <c:pt idx="95">
                <c:v>96.000000</c:v>
              </c:pt>
              <c:pt idx="96">
                <c:v>97.000000</c:v>
              </c:pt>
              <c:pt idx="97">
                <c:v>98.000000</c:v>
              </c:pt>
              <c:pt idx="98">
                <c:v>99.000000</c:v>
              </c:pt>
              <c:pt idx="99">
                <c:v>100.000000</c:v>
              </c:pt>
              <c:pt idx="100">
                <c:v>101.000000</c:v>
              </c:pt>
              <c:pt idx="101">
                <c:v>102.000000</c:v>
              </c:pt>
              <c:pt idx="102">
                <c:v>103.000000</c:v>
              </c:pt>
              <c:pt idx="103">
                <c:v>104.000000</c:v>
              </c:pt>
              <c:pt idx="104">
                <c:v>105.000000</c:v>
              </c:pt>
              <c:pt idx="105">
                <c:v>106.000000</c:v>
              </c:pt>
              <c:pt idx="106">
                <c:v>107.000000</c:v>
              </c:pt>
              <c:pt idx="107">
                <c:v>108.000000</c:v>
              </c:pt>
              <c:pt idx="108">
                <c:v>109.000000</c:v>
              </c:pt>
              <c:pt idx="109">
                <c:v>110.000000</c:v>
              </c:pt>
              <c:pt idx="110">
                <c:v>111.000000</c:v>
              </c:pt>
              <c:pt idx="111">
                <c:v>112.000000</c:v>
              </c:pt>
              <c:pt idx="112">
                <c:v>113.000000</c:v>
              </c:pt>
              <c:pt idx="113">
                <c:v>114.000000</c:v>
              </c:pt>
              <c:pt idx="114">
                <c:v>115.000000</c:v>
              </c:pt>
              <c:pt idx="115">
                <c:v>116.000000</c:v>
              </c:pt>
              <c:pt idx="116">
                <c:v>117.000000</c:v>
              </c:pt>
              <c:pt idx="117">
                <c:v>118.000000</c:v>
              </c:pt>
              <c:pt idx="118">
                <c:v>119.000000</c:v>
              </c:pt>
              <c:pt idx="119">
                <c:v>120.000000</c:v>
              </c:pt>
              <c:pt idx="120">
                <c:v>121.000000</c:v>
              </c:pt>
              <c:pt idx="121">
                <c:v>122.000000</c:v>
              </c:pt>
              <c:pt idx="122">
                <c:v>123.000000</c:v>
              </c:pt>
              <c:pt idx="123">
                <c:v>124.000000</c:v>
              </c:pt>
              <c:pt idx="124">
                <c:v>125.000000</c:v>
              </c:pt>
              <c:pt idx="125">
                <c:v>126.000000</c:v>
              </c:pt>
              <c:pt idx="126">
                <c:v>127.000000</c:v>
              </c:pt>
              <c:pt idx="127">
                <c:v>128.000000</c:v>
              </c:pt>
              <c:pt idx="128">
                <c:v>129.000000</c:v>
              </c:pt>
              <c:pt idx="129">
                <c:v>130.000000</c:v>
              </c:pt>
            </c:numLit>
          </c:xVal>
          <c:yVal>
            <c:numLit>
              <c:ptCount val="11"/>
              <c:pt idx="0">
                <c:v>68.000000</c:v>
              </c:pt>
              <c:pt idx="1">
                <c:v>211.000000</c:v>
              </c:pt>
              <c:pt idx="2">
                <c:v>455.000000</c:v>
              </c:pt>
              <c:pt idx="3">
                <c:v>558.000000</c:v>
              </c:pt>
              <c:pt idx="4">
                <c:v>583.000000</c:v>
              </c:pt>
              <c:pt idx="5">
                <c:v>609.000000</c:v>
              </c:pt>
              <c:pt idx="11">
                <c:v>558.000000</c:v>
              </c:pt>
              <c:pt idx="31">
                <c:v>643.000000</c:v>
              </c:pt>
              <c:pt idx="32">
                <c:v>597.000000</c:v>
              </c:pt>
              <c:pt idx="73">
                <c:v>2194.000000</c:v>
              </c:pt>
              <c:pt idx="77">
                <c:v>2173.000000</c:v>
              </c:pt>
            </c:numLit>
          </c:yVal>
          <c:smooth val="0"/>
        </c:ser>
        <c:axId val="2094734552"/>
        <c:axId val="2094734553"/>
      </c:scatterChart>
      <c:valAx>
        <c:axId val="2094734552"/>
        <c:scaling>
          <c:orientation val="minMax"/>
        </c:scaling>
        <c:delete val="0"/>
        <c:axPos val="b"/>
        <c:numFmt formatCode="General" sourceLinked="1"/>
        <c:majorTickMark val="out"/>
        <c:minorTickMark val="none"/>
        <c:tickLblPos val="nextTo"/>
        <c:spPr>
          <a:ln w="12700" cap="flat">
            <a:solidFill>
              <a:srgbClr val="808080"/>
            </a:solidFill>
            <a:prstDash val="solid"/>
            <a:round/>
          </a:ln>
        </c:spPr>
        <c:txPr>
          <a:bodyPr rot="0"/>
          <a:lstStyle/>
          <a:p>
            <a:pPr>
              <a:defRPr b="0" i="0" strike="noStrike" sz="1000" u="none">
                <a:solidFill>
                  <a:srgbClr val="000000"/>
                </a:solidFill>
                <a:latin typeface="Calibri"/>
              </a:defRPr>
            </a:pPr>
          </a:p>
        </c:txPr>
        <c:crossAx val="2094734553"/>
        <c:crosses val="autoZero"/>
        <c:crossBetween val="between"/>
        <c:majorUnit val="35"/>
        <c:minorUnit val="17.5"/>
      </c:valAx>
      <c:valAx>
        <c:axId val="2094734553"/>
        <c:scaling>
          <c:orientation val="minMax"/>
        </c:scaling>
        <c:delete val="0"/>
        <c:axPos val="l"/>
        <c:majorGridlines>
          <c:spPr>
            <a:ln w="12700" cap="flat">
              <a:solidFill>
                <a:srgbClr val="808080"/>
              </a:solidFill>
              <a:prstDash val="solid"/>
              <a:round/>
            </a:ln>
          </c:spPr>
        </c:majorGridlines>
        <c:numFmt formatCode="General" sourceLinked="1"/>
        <c:majorTickMark val="out"/>
        <c:minorTickMark val="none"/>
        <c:tickLblPos val="nextTo"/>
        <c:spPr>
          <a:ln w="12700" cap="flat">
            <a:solidFill>
              <a:srgbClr val="808080"/>
            </a:solidFill>
            <a:prstDash val="solid"/>
            <a:round/>
          </a:ln>
        </c:spPr>
        <c:txPr>
          <a:bodyPr rot="0"/>
          <a:lstStyle/>
          <a:p>
            <a:pPr>
              <a:defRPr b="0" i="0" strike="noStrike" sz="1000" u="none">
                <a:solidFill>
                  <a:srgbClr val="000000"/>
                </a:solidFill>
                <a:latin typeface="Calibri"/>
              </a:defRPr>
            </a:pPr>
          </a:p>
        </c:txPr>
        <c:crossAx val="2094734552"/>
        <c:crosses val="autoZero"/>
        <c:crossBetween val="between"/>
        <c:majorUnit val="750"/>
        <c:minorUnit val="375"/>
      </c:valAx>
      <c:spPr>
        <a:solidFill>
          <a:srgbClr val="FFFFFF"/>
        </a:solidFill>
        <a:ln w="12700" cap="flat">
          <a:noFill/>
          <a:miter lim="400000"/>
        </a:ln>
        <a:effectLst/>
      </c:spPr>
    </c:plotArea>
    <c:legend>
      <c:legendPos val="r"/>
      <c:layout>
        <c:manualLayout>
          <c:xMode val="edge"/>
          <c:yMode val="edge"/>
          <c:x val="0.741487"/>
          <c:y val="0.464379"/>
          <c:w val="0.258513"/>
          <c:h val="0.0511433"/>
        </c:manualLayout>
      </c:layout>
      <c:overlay val="1"/>
      <c:spPr>
        <a:noFill/>
        <a:ln w="12700" cap="flat">
          <a:noFill/>
          <a:miter lim="400000"/>
        </a:ln>
        <a:effectLst/>
      </c:spPr>
      <c:txPr>
        <a:bodyPr rot="0"/>
        <a:lstStyle/>
        <a:p>
          <a:pPr>
            <a:defRPr b="0" i="0" strike="noStrike" sz="600" u="none">
              <a:solidFill>
                <a:srgbClr val="000000"/>
              </a:solidFill>
              <a:latin typeface="Calibri"/>
            </a:defRPr>
          </a:pPr>
        </a:p>
      </c:txPr>
    </c:legend>
    <c:plotVisOnly val="1"/>
    <c:dispBlanksAs val="gap"/>
  </c:chart>
  <c:spPr>
    <a:solidFill>
      <a:srgbClr val="FFFFFF"/>
    </a:solidFill>
    <a:ln w="12700" cap="flat">
      <a:solidFill>
        <a:srgbClr val="000000"/>
      </a:solidFill>
      <a:prstDash val="solid"/>
      <a:round/>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Relationships xmlns="http://schemas.openxmlformats.org/package/2006/relationships"><Relationship Id="rId1" Type="http://schemas.openxmlformats.org/officeDocument/2006/relationships/chart" Target="../charts/chart3.xml"/></Relationships>

</file>

<file path=xl/drawings/_rels/drawing3.xml.rels><?xml version="1.0" encoding="UTF-8"?>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140130</xdr:colOff>
      <xdr:row>14</xdr:row>
      <xdr:rowOff>161924</xdr:rowOff>
    </xdr:from>
    <xdr:to>
      <xdr:col>5</xdr:col>
      <xdr:colOff>61186</xdr:colOff>
      <xdr:row>27</xdr:row>
      <xdr:rowOff>93284</xdr:rowOff>
    </xdr:to>
    <xdr:graphicFrame>
      <xdr:nvGraphicFramePr>
        <xdr:cNvPr id="2" name="Gráfico 1"/>
        <xdr:cNvGraphicFramePr/>
      </xdr:nvGraphicFramePr>
      <xdr:xfrm>
        <a:off x="140130" y="2428874"/>
        <a:ext cx="2778557" cy="2036386"/>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4</xdr:col>
      <xdr:colOff>559324</xdr:colOff>
      <xdr:row>15</xdr:row>
      <xdr:rowOff>69998</xdr:rowOff>
    </xdr:from>
    <xdr:to>
      <xdr:col>9</xdr:col>
      <xdr:colOff>520317</xdr:colOff>
      <xdr:row>27</xdr:row>
      <xdr:rowOff>65183</xdr:rowOff>
    </xdr:to>
    <xdr:graphicFrame>
      <xdr:nvGraphicFramePr>
        <xdr:cNvPr id="3" name="Gráfico 3"/>
        <xdr:cNvGraphicFramePr/>
      </xdr:nvGraphicFramePr>
      <xdr:xfrm>
        <a:off x="2845324" y="2498873"/>
        <a:ext cx="2818494" cy="1938286"/>
      </xdr:xfrm>
      <a:graphic xmlns:a="http://schemas.openxmlformats.org/drawingml/2006/main">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15</xdr:col>
      <xdr:colOff>20705</xdr:colOff>
      <xdr:row>15</xdr:row>
      <xdr:rowOff>56385</xdr:rowOff>
    </xdr:from>
    <xdr:to>
      <xdr:col>17</xdr:col>
      <xdr:colOff>324080</xdr:colOff>
      <xdr:row>19</xdr:row>
      <xdr:rowOff>126586</xdr:rowOff>
    </xdr:to>
    <xdr:sp>
      <xdr:nvSpPr>
        <xdr:cNvPr id="5" name="Conector reto 4"/>
        <xdr:cNvSpPr/>
      </xdr:nvSpPr>
      <xdr:spPr>
        <a:xfrm flipV="1">
          <a:off x="17419705" y="2990085"/>
          <a:ext cx="1446376" cy="870302"/>
        </a:xfrm>
        <a:prstGeom prst="line">
          <a:avLst/>
        </a:prstGeom>
        <a:noFill/>
        <a:ln w="9525" cap="flat">
          <a:solidFill>
            <a:srgbClr val="000000"/>
          </a:solidFill>
          <a:prstDash val="solid"/>
          <a:round/>
        </a:ln>
        <a:effectLst/>
      </xdr:spPr>
      <xdr:txBody>
        <a:bodyPr/>
        <a:lstStyle/>
        <a:p>
          <a:pPr/>
        </a:p>
      </xdr:txBody>
    </xdr:sp>
    <xdr:clientData/>
  </xdr:twoCellAnchor>
  <xdr:twoCellAnchor>
    <xdr:from>
      <xdr:col>14</xdr:col>
      <xdr:colOff>273515</xdr:colOff>
      <xdr:row>15</xdr:row>
      <xdr:rowOff>95494</xdr:rowOff>
    </xdr:from>
    <xdr:to>
      <xdr:col>17</xdr:col>
      <xdr:colOff>5390</xdr:colOff>
      <xdr:row>19</xdr:row>
      <xdr:rowOff>165655</xdr:rowOff>
    </xdr:to>
    <xdr:sp>
      <xdr:nvSpPr>
        <xdr:cNvPr id="6" name="Conector reto 5"/>
        <xdr:cNvSpPr/>
      </xdr:nvSpPr>
      <xdr:spPr>
        <a:xfrm flipV="1">
          <a:off x="17101015" y="3029194"/>
          <a:ext cx="1446376" cy="870262"/>
        </a:xfrm>
        <a:prstGeom prst="line">
          <a:avLst/>
        </a:prstGeom>
        <a:noFill/>
        <a:ln w="9525" cap="flat">
          <a:solidFill>
            <a:srgbClr val="000000"/>
          </a:solidFill>
          <a:prstDash val="solid"/>
          <a:round/>
        </a:ln>
        <a:effectLst/>
      </xdr:spPr>
      <xdr:txBody>
        <a:bodyPr/>
        <a:lstStyle/>
        <a:p>
          <a:pPr/>
        </a:p>
      </xdr:txBody>
    </xdr:sp>
    <xdr:clientData/>
  </xdr:twoCellAnchor>
  <xdr:twoCellAnchor>
    <xdr:from>
      <xdr:col>12</xdr:col>
      <xdr:colOff>562174</xdr:colOff>
      <xdr:row>5</xdr:row>
      <xdr:rowOff>9117</xdr:rowOff>
    </xdr:from>
    <xdr:to>
      <xdr:col>21</xdr:col>
      <xdr:colOff>315446</xdr:colOff>
      <xdr:row>23</xdr:row>
      <xdr:rowOff>154152</xdr:rowOff>
    </xdr:to>
    <xdr:graphicFrame>
      <xdr:nvGraphicFramePr>
        <xdr:cNvPr id="7" name="Gráfico 1"/>
        <xdr:cNvGraphicFramePr/>
      </xdr:nvGraphicFramePr>
      <xdr:xfrm>
        <a:off x="16246674" y="885417"/>
        <a:ext cx="4896773" cy="3802636"/>
      </xdr:xfrm>
      <a:graphic xmlns:a="http://schemas.openxmlformats.org/drawingml/2006/main">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7</xdr:col>
      <xdr:colOff>66412</xdr:colOff>
      <xdr:row>4</xdr:row>
      <xdr:rowOff>196303</xdr:rowOff>
    </xdr:from>
    <xdr:to>
      <xdr:col>14</xdr:col>
      <xdr:colOff>220367</xdr:colOff>
      <xdr:row>20</xdr:row>
      <xdr:rowOff>81368</xdr:rowOff>
    </xdr:to>
    <xdr:graphicFrame>
      <xdr:nvGraphicFramePr>
        <xdr:cNvPr id="9" name="Gráfico 2"/>
        <xdr:cNvGraphicFramePr/>
      </xdr:nvGraphicFramePr>
      <xdr:xfrm>
        <a:off x="4092312" y="996403"/>
        <a:ext cx="4243356" cy="3085466"/>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20</xdr:col>
      <xdr:colOff>470560</xdr:colOff>
      <xdr:row>2</xdr:row>
      <xdr:rowOff>196303</xdr:rowOff>
    </xdr:from>
    <xdr:to>
      <xdr:col>28</xdr:col>
      <xdr:colOff>127846</xdr:colOff>
      <xdr:row>19</xdr:row>
      <xdr:rowOff>38869</xdr:rowOff>
    </xdr:to>
    <xdr:graphicFrame>
      <xdr:nvGraphicFramePr>
        <xdr:cNvPr id="10" name="Gráfico 4"/>
        <xdr:cNvGraphicFramePr/>
      </xdr:nvGraphicFramePr>
      <xdr:xfrm>
        <a:off x="12395860" y="596353"/>
        <a:ext cx="4292787" cy="3242992"/>
      </xdr:xfrm>
      <a:graphic xmlns:a="http://schemas.openxmlformats.org/drawingml/2006/main">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xmlns:r="http://schemas.openxmlformats.org/officeDocument/2006/relationships" name="Tema do Office">
  <a:themeElements>
    <a:clrScheme name="Tema do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Tema do Office">
      <a:majorFont>
        <a:latin typeface="Helvetica Neue"/>
        <a:ea typeface="Helvetica Neue"/>
        <a:cs typeface="Helvetica Neue"/>
      </a:majorFont>
      <a:minorFont>
        <a:latin typeface="Helvetica Neue"/>
        <a:ea typeface="Helvetica Neue"/>
        <a:cs typeface="Helvetica Neue"/>
      </a:minorFont>
    </a:fontScheme>
    <a:fmtScheme name="Tema do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8" tIns="45718" rIns="45718" bIns="45718"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4.xml.rels><?xml version="1.0" encoding="UTF-8"?>
<Relationships xmlns="http://schemas.openxmlformats.org/package/2006/relationships"><Relationship Id="rId1" Type="http://schemas.openxmlformats.org/officeDocument/2006/relationships/drawing" Target="../drawings/drawing2.xml"/></Relationships>

</file>

<file path=xl/worksheets/_rels/sheet5.xml.rels><?xml version="1.0" encoding="UTF-8"?>
<Relationships xmlns="http://schemas.openxmlformats.org/package/2006/relationships"><Relationship Id="rId1" Type="http://schemas.openxmlformats.org/officeDocument/2006/relationships/drawing" Target="../drawings/drawing3.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15</v>
      </c>
      <c r="C11" s="3"/>
      <c r="D11" s="3"/>
    </row>
    <row r="12">
      <c r="B12" s="4"/>
      <c r="C12" t="s" s="4">
        <v>5</v>
      </c>
      <c r="D12" t="s" s="5">
        <v>15</v>
      </c>
    </row>
    <row r="13">
      <c r="B13" t="s" s="3">
        <v>48</v>
      </c>
      <c r="C13" s="3"/>
      <c r="D13" s="3"/>
    </row>
    <row r="14">
      <c r="B14" s="4"/>
      <c r="C14" t="s" s="4">
        <v>5</v>
      </c>
      <c r="D14" t="s" s="5">
        <v>48</v>
      </c>
    </row>
    <row r="15">
      <c r="B15" t="s" s="3">
        <v>68</v>
      </c>
      <c r="C15" s="3"/>
      <c r="D15" s="3"/>
    </row>
    <row r="16">
      <c r="B16" s="4"/>
      <c r="C16" t="s" s="4">
        <v>5</v>
      </c>
      <c r="D16" t="s" s="5">
        <v>68</v>
      </c>
    </row>
    <row r="17">
      <c r="B17" t="s" s="3">
        <v>87</v>
      </c>
      <c r="C17" s="3"/>
      <c r="D17" s="3"/>
    </row>
    <row r="18">
      <c r="B18" s="4"/>
      <c r="C18" t="s" s="4">
        <v>5</v>
      </c>
      <c r="D18" t="s" s="5">
        <v>87</v>
      </c>
    </row>
    <row r="19">
      <c r="B19" t="s" s="3">
        <v>105</v>
      </c>
      <c r="C19" s="3"/>
      <c r="D19" s="3"/>
    </row>
    <row r="20">
      <c r="B20" s="4"/>
      <c r="C20" t="s" s="4">
        <v>5</v>
      </c>
      <c r="D20" t="s" s="5">
        <v>105</v>
      </c>
    </row>
    <row r="21">
      <c r="B21" t="s" s="3">
        <v>133</v>
      </c>
      <c r="C21" s="3"/>
      <c r="D21" s="3"/>
    </row>
    <row r="22">
      <c r="B22" s="4"/>
      <c r="C22" t="s" s="4">
        <v>5</v>
      </c>
      <c r="D22" t="s" s="5">
        <v>133</v>
      </c>
    </row>
    <row r="23">
      <c r="B23" t="s" s="3">
        <v>154</v>
      </c>
      <c r="C23" s="3"/>
      <c r="D23" s="3"/>
    </row>
    <row r="24">
      <c r="B24" s="4"/>
      <c r="C24" t="s" s="4">
        <v>5</v>
      </c>
      <c r="D24" t="s" s="5">
        <v>154</v>
      </c>
    </row>
    <row r="25">
      <c r="B25" t="s" s="3">
        <v>165</v>
      </c>
      <c r="C25" s="3"/>
      <c r="D25" s="3"/>
    </row>
    <row r="26">
      <c r="B26" s="4"/>
      <c r="C26" t="s" s="4">
        <v>5</v>
      </c>
      <c r="D26" t="s" s="5">
        <v>165</v>
      </c>
    </row>
  </sheetData>
  <mergeCells count="1">
    <mergeCell ref="B3:D3"/>
  </mergeCells>
  <hyperlinks>
    <hyperlink ref="D10" location="'exemplo-aula'!R1C1" tooltip="" display="exemplo-aula"/>
    <hyperlink ref="D12" location="'EXERCICIO2'!R1C1" tooltip="" display="EXERCICIO2"/>
    <hyperlink ref="D14" location="'EXERCICIO4'!R1C1" tooltip="" display="EXERCICIO4"/>
    <hyperlink ref="D16" location="'EXERCICIO3'!R1C1" tooltip="" display="EXERCICIO3"/>
    <hyperlink ref="D18" location="'EXERCICIO7'!R1C1" tooltip="" display="EXERCICIO7"/>
    <hyperlink ref="D20" location="'EXERCICIO8'!R1C1" tooltip="" display="EXERCICIO8"/>
    <hyperlink ref="D22" location="'EXERCICIO6'!R1C1" tooltip="" display="EXERCICIO6"/>
    <hyperlink ref="D24" location="'exercicio9'!R1C1" tooltip="" display="exercicio9"/>
    <hyperlink ref="D26" location="'exercio8-refeito'!R1C1" tooltip="" display="exercio8-refeito"/>
  </hyperlinks>
</worksheet>
</file>

<file path=xl/worksheets/sheet10.xml><?xml version="1.0" encoding="utf-8"?>
<worksheet xmlns:r="http://schemas.openxmlformats.org/officeDocument/2006/relationships" xmlns="http://schemas.openxmlformats.org/spreadsheetml/2006/main">
  <dimension ref="A1:F50"/>
  <sheetViews>
    <sheetView workbookViewId="0" showGridLines="0" defaultGridColor="1"/>
  </sheetViews>
  <sheetFormatPr defaultColWidth="9" defaultRowHeight="12.75" customHeight="1" outlineLevelRow="0" outlineLevelCol="0"/>
  <cols>
    <col min="1" max="1" width="9" style="94" customWidth="1"/>
    <col min="2" max="2" width="17.2109" style="94" customWidth="1"/>
    <col min="3" max="6" width="9" style="94" customWidth="1"/>
    <col min="7" max="16384" width="9" style="94" customWidth="1"/>
  </cols>
  <sheetData>
    <row r="1" ht="13.5" customHeight="1">
      <c r="A1" s="95"/>
      <c r="B1" s="95"/>
      <c r="C1" t="s" s="8">
        <v>166</v>
      </c>
      <c r="D1" t="s" s="8">
        <v>120</v>
      </c>
      <c r="E1" t="s" s="8">
        <v>167</v>
      </c>
      <c r="F1" t="s" s="8">
        <v>61</v>
      </c>
    </row>
    <row r="2" ht="13.5" customHeight="1">
      <c r="A2" t="s" s="96">
        <v>10</v>
      </c>
      <c r="B2" t="s" s="96">
        <v>168</v>
      </c>
      <c r="C2" s="97">
        <v>0</v>
      </c>
      <c r="D2" s="9">
        <f>C10</f>
        <v>5.92</v>
      </c>
      <c r="E2" s="9">
        <f>D2</f>
        <v>5.92</v>
      </c>
      <c r="F2" s="7"/>
    </row>
    <row r="3" ht="13.5" customHeight="1">
      <c r="A3" s="98">
        <v>1</v>
      </c>
      <c r="B3" s="98">
        <v>13.6</v>
      </c>
      <c r="C3" s="97">
        <f>MAX(0,C2+$B$16-B3)</f>
        <v>0</v>
      </c>
      <c r="D3" s="9">
        <f>D2+B3-$B$16</f>
        <v>10.88</v>
      </c>
      <c r="E3" s="9">
        <f>E2</f>
        <v>5.92</v>
      </c>
      <c r="F3" s="9">
        <f>D3-E3</f>
        <v>4.96</v>
      </c>
    </row>
    <row r="4" ht="13.5" customHeight="1">
      <c r="A4" s="98">
        <v>2</v>
      </c>
      <c r="B4" s="98">
        <v>13</v>
      </c>
      <c r="C4" s="97">
        <f>MAX(0,C3+$B$16-B4)</f>
        <v>0</v>
      </c>
      <c r="D4" s="9">
        <f>E3+B4-$B$16</f>
        <v>10.28</v>
      </c>
      <c r="E4" s="9">
        <f>E3</f>
        <v>5.92</v>
      </c>
      <c r="F4" s="9">
        <f>D4-E4</f>
        <v>4.36</v>
      </c>
    </row>
    <row r="5" ht="13.5" customHeight="1">
      <c r="A5" s="98">
        <v>3</v>
      </c>
      <c r="B5" s="98">
        <v>12</v>
      </c>
      <c r="C5" s="97">
        <f>MAX(0,C4+$B$16-B5)</f>
        <v>0</v>
      </c>
      <c r="D5" s="9">
        <f>E4+B5-$B$16</f>
        <v>9.279999999999999</v>
      </c>
      <c r="E5" s="9">
        <f>E4</f>
        <v>5.92</v>
      </c>
      <c r="F5" s="9">
        <f>D5-E5</f>
        <v>3.36</v>
      </c>
    </row>
    <row r="6" ht="13.5" customHeight="1">
      <c r="A6" s="98">
        <v>4</v>
      </c>
      <c r="B6" s="98">
        <v>12</v>
      </c>
      <c r="C6" s="97">
        <f>MAX(0,C5+$B$16-B6)</f>
        <v>0</v>
      </c>
      <c r="D6" s="9">
        <f>E5+B6-$B$16</f>
        <v>9.279999999999999</v>
      </c>
      <c r="E6" s="9">
        <f>E5</f>
        <v>5.92</v>
      </c>
      <c r="F6" s="9">
        <f>D6-E6</f>
        <v>3.36</v>
      </c>
    </row>
    <row r="7" ht="13.5" customHeight="1">
      <c r="A7" s="98">
        <v>5</v>
      </c>
      <c r="B7" s="98">
        <v>11</v>
      </c>
      <c r="C7" s="97">
        <f>MAX(0,C6+$B$16-B7)</f>
        <v>0</v>
      </c>
      <c r="D7" s="9">
        <f>E6+B7-$B$16</f>
        <v>8.279999999999999</v>
      </c>
      <c r="E7" s="9">
        <f>E6</f>
        <v>5.92</v>
      </c>
      <c r="F7" s="9">
        <f>D7-E7</f>
        <v>2.36</v>
      </c>
    </row>
    <row r="8" ht="13.5" customHeight="1">
      <c r="A8" s="98">
        <v>6</v>
      </c>
      <c r="B8" s="98">
        <v>8</v>
      </c>
      <c r="C8" s="97">
        <f>MAX(0,C7+$B$16-B8)</f>
        <v>0.64</v>
      </c>
      <c r="D8" s="9">
        <f>E7+B8-$B$16</f>
        <v>5.28</v>
      </c>
      <c r="E8" s="9">
        <f>D8</f>
        <v>5.28</v>
      </c>
      <c r="F8" s="9">
        <f>D8-E8</f>
        <v>0</v>
      </c>
    </row>
    <row r="9" ht="13.5" customHeight="1">
      <c r="A9" s="98">
        <v>7</v>
      </c>
      <c r="B9" s="98">
        <v>6</v>
      </c>
      <c r="C9" s="97">
        <f>MAX(0,C8+$B$16-B9)</f>
        <v>3.28</v>
      </c>
      <c r="D9" s="9">
        <f>E8+B9-$B$16</f>
        <v>2.64</v>
      </c>
      <c r="E9" s="9">
        <f>D9</f>
        <v>2.64</v>
      </c>
      <c r="F9" s="9">
        <f>D9-E9</f>
        <v>0</v>
      </c>
    </row>
    <row r="10" ht="13.5" customHeight="1">
      <c r="A10" s="98">
        <v>8</v>
      </c>
      <c r="B10" s="98">
        <v>6</v>
      </c>
      <c r="C10" s="99">
        <f>MAX(0,C9+$B$16-B10)</f>
        <v>5.92</v>
      </c>
      <c r="D10" s="9">
        <f>E9+B10-$B$16</f>
        <v>0</v>
      </c>
      <c r="E10" s="9">
        <f>D10</f>
        <v>0</v>
      </c>
      <c r="F10" s="9">
        <f>D10-E10</f>
        <v>0</v>
      </c>
    </row>
    <row r="11" ht="13.5" customHeight="1">
      <c r="A11" s="98">
        <v>9</v>
      </c>
      <c r="B11" s="98">
        <v>9</v>
      </c>
      <c r="C11" s="97">
        <f>MAX(0,C10+$B$16-B11)</f>
        <v>5.56</v>
      </c>
      <c r="D11" s="9">
        <f>E10+B11-$B$16</f>
        <v>0.36</v>
      </c>
      <c r="E11" s="9">
        <f>D11</f>
        <v>0.36</v>
      </c>
      <c r="F11" s="9">
        <f>D11-E11</f>
        <v>0</v>
      </c>
    </row>
    <row r="12" ht="13.5" customHeight="1">
      <c r="A12" s="98">
        <v>10</v>
      </c>
      <c r="B12" s="98">
        <v>12</v>
      </c>
      <c r="C12" s="97">
        <f>MAX(0,C11+$B$16-B12)</f>
        <v>2.2</v>
      </c>
      <c r="D12" s="9">
        <f>E11+B12-$B$16</f>
        <v>3.72</v>
      </c>
      <c r="E12" s="9">
        <f>D12</f>
        <v>3.72</v>
      </c>
      <c r="F12" s="9">
        <f>D12-E12</f>
        <v>0</v>
      </c>
    </row>
    <row r="13" ht="13.5" customHeight="1">
      <c r="A13" s="98">
        <v>11</v>
      </c>
      <c r="B13" s="98">
        <v>13</v>
      </c>
      <c r="C13" s="97">
        <f>MAX(0,C12+$B$16-B13)</f>
        <v>0</v>
      </c>
      <c r="D13" s="9">
        <f>E12+B13-$B$16</f>
        <v>8.08</v>
      </c>
      <c r="E13" s="9">
        <f>C10</f>
        <v>5.92</v>
      </c>
      <c r="F13" s="9">
        <f>D13-E13</f>
        <v>2.16</v>
      </c>
    </row>
    <row r="14" ht="13.5" customHeight="1">
      <c r="A14" s="98">
        <v>12</v>
      </c>
      <c r="B14" s="98">
        <v>14</v>
      </c>
      <c r="C14" s="97">
        <f>MAX(0,C13+$B$16-B14)</f>
        <v>0</v>
      </c>
      <c r="D14" s="9">
        <f>E13+B14-$B$16</f>
        <v>11.28</v>
      </c>
      <c r="E14" s="9">
        <f>E13</f>
        <v>5.92</v>
      </c>
      <c r="F14" s="9">
        <f>D14-E14</f>
        <v>5.36</v>
      </c>
    </row>
    <row r="15" ht="15.5" customHeight="1">
      <c r="A15" t="s" s="100">
        <v>169</v>
      </c>
      <c r="B15" s="101">
        <f>AVERAGE(B3:B14)</f>
        <v>10.8</v>
      </c>
      <c r="C15" s="7"/>
      <c r="D15" s="7"/>
      <c r="E15" s="7"/>
      <c r="F15" s="7"/>
    </row>
    <row r="16" ht="15" customHeight="1">
      <c r="A16" t="s" s="8">
        <v>50</v>
      </c>
      <c r="B16" s="9">
        <f>0.8*B15</f>
        <v>8.640000000000001</v>
      </c>
      <c r="C16" s="7"/>
      <c r="D16" s="7"/>
      <c r="E16" s="7"/>
      <c r="F16" s="7"/>
    </row>
    <row r="17" ht="15" customHeight="1">
      <c r="A17" t="s" s="8">
        <v>170</v>
      </c>
      <c r="B17" s="9">
        <f>C10*30*24*3600</f>
        <v>15344640</v>
      </c>
      <c r="C17" t="s" s="8">
        <v>45</v>
      </c>
      <c r="D17" s="7"/>
      <c r="E17" s="7"/>
      <c r="F17" s="7"/>
    </row>
    <row r="18" ht="13.5" customHeight="1">
      <c r="A18" s="95"/>
      <c r="B18" s="95"/>
      <c r="C18" t="s" s="8">
        <v>166</v>
      </c>
      <c r="D18" t="s" s="8">
        <v>120</v>
      </c>
      <c r="E18" t="s" s="8">
        <v>167</v>
      </c>
      <c r="F18" t="s" s="8">
        <v>61</v>
      </c>
    </row>
    <row r="19" ht="13.5" customHeight="1">
      <c r="A19" t="s" s="96">
        <v>10</v>
      </c>
      <c r="B19" t="s" s="96">
        <v>171</v>
      </c>
      <c r="C19" s="97">
        <v>0</v>
      </c>
      <c r="D19" s="9">
        <f>C28</f>
        <v>5.78</v>
      </c>
      <c r="E19" s="9">
        <f>D19</f>
        <v>5.78</v>
      </c>
      <c r="F19" s="9">
        <f>D19-E19</f>
        <v>0</v>
      </c>
    </row>
    <row r="20" ht="13.5" customHeight="1">
      <c r="A20" s="98">
        <v>1</v>
      </c>
      <c r="B20" s="98">
        <v>16</v>
      </c>
      <c r="C20" s="97">
        <f>MAX(0,C19+$B$33-B20)</f>
        <v>0</v>
      </c>
      <c r="D20" s="9">
        <f>D19+B20-$B$33</f>
        <v>13.52</v>
      </c>
      <c r="E20" s="9">
        <f>E19</f>
        <v>5.78</v>
      </c>
      <c r="F20" s="9">
        <f>D20-E20</f>
        <v>7.74</v>
      </c>
    </row>
    <row r="21" ht="13.5" customHeight="1">
      <c r="A21" s="98">
        <v>2</v>
      </c>
      <c r="B21" s="98">
        <v>15</v>
      </c>
      <c r="C21" s="97">
        <f>MAX(0,C20+$B$33-B21)</f>
        <v>0</v>
      </c>
      <c r="D21" s="9">
        <f>E20+B21-$B$33</f>
        <v>12.52</v>
      </c>
      <c r="E21" s="9">
        <f>E20</f>
        <v>5.78</v>
      </c>
      <c r="F21" s="9">
        <f>D21-E21</f>
        <v>6.74</v>
      </c>
    </row>
    <row r="22" ht="13.5" customHeight="1">
      <c r="A22" s="98">
        <v>3</v>
      </c>
      <c r="B22" s="98">
        <v>13</v>
      </c>
      <c r="C22" s="97">
        <f>MAX(0,C21+$B$33-B22)</f>
        <v>0</v>
      </c>
      <c r="D22" s="9">
        <f>E21+B22-$B$33</f>
        <v>10.52</v>
      </c>
      <c r="E22" s="9">
        <f>E21</f>
        <v>5.78</v>
      </c>
      <c r="F22" s="9">
        <f>D22-E22</f>
        <v>4.74</v>
      </c>
    </row>
    <row r="23" ht="13.5" customHeight="1">
      <c r="A23" s="98">
        <v>4</v>
      </c>
      <c r="B23" s="98">
        <v>13</v>
      </c>
      <c r="C23" s="97">
        <f>MAX(0,C22+$B$33-B23)</f>
        <v>0</v>
      </c>
      <c r="D23" s="9">
        <f>E22+B23-$B$33</f>
        <v>10.52</v>
      </c>
      <c r="E23" s="9">
        <f>E22</f>
        <v>5.78</v>
      </c>
      <c r="F23" s="9">
        <f>D23-E23</f>
        <v>4.74</v>
      </c>
    </row>
    <row r="24" ht="13.5" customHeight="1">
      <c r="A24" s="98">
        <v>5</v>
      </c>
      <c r="B24" s="98">
        <v>12</v>
      </c>
      <c r="C24" s="97">
        <f>MAX(0,C23+$B$33-B24)</f>
        <v>0</v>
      </c>
      <c r="D24" s="9">
        <f>E23+B24-$B$33</f>
        <v>9.52</v>
      </c>
      <c r="E24" s="9">
        <f>E23</f>
        <v>5.78</v>
      </c>
      <c r="F24" s="9">
        <f>D24-E24</f>
        <v>3.74</v>
      </c>
    </row>
    <row r="25" ht="13.5" customHeight="1">
      <c r="A25" s="98">
        <v>6</v>
      </c>
      <c r="B25" s="98">
        <v>9</v>
      </c>
      <c r="C25" s="97">
        <f>MAX(0,C24+$B$33-B25)</f>
        <v>0</v>
      </c>
      <c r="D25" s="9">
        <f>E24+B25-$B$33</f>
        <v>6.52</v>
      </c>
      <c r="E25" s="9">
        <f>E24</f>
        <v>5.78</v>
      </c>
      <c r="F25" s="9">
        <f>D25-E25</f>
        <v>0.74</v>
      </c>
    </row>
    <row r="26" ht="13.5" customHeight="1">
      <c r="A26" s="98">
        <v>7</v>
      </c>
      <c r="B26" s="98">
        <v>6</v>
      </c>
      <c r="C26" s="97">
        <f>MAX(0,C25+$B$33-B26)</f>
        <v>2.26</v>
      </c>
      <c r="D26" s="9">
        <f>E25+B26-$B$33</f>
        <v>3.52</v>
      </c>
      <c r="E26" s="9">
        <f>D26</f>
        <v>3.52</v>
      </c>
      <c r="F26" s="9">
        <f>D26-E26</f>
        <v>0</v>
      </c>
    </row>
    <row r="27" ht="13.5" customHeight="1">
      <c r="A27" s="98">
        <v>8</v>
      </c>
      <c r="B27" s="98">
        <v>5</v>
      </c>
      <c r="C27" s="97">
        <f>MAX(0,C26+$B$33-B27)</f>
        <v>5.52</v>
      </c>
      <c r="D27" s="9">
        <f>E26+B27-$B$33</f>
        <v>0.26</v>
      </c>
      <c r="E27" s="9">
        <f>D27</f>
        <v>0.26</v>
      </c>
      <c r="F27" s="9">
        <f>D27-E27</f>
        <v>0</v>
      </c>
    </row>
    <row r="28" ht="13.5" customHeight="1">
      <c r="A28" s="98">
        <v>9</v>
      </c>
      <c r="B28" s="98">
        <v>8</v>
      </c>
      <c r="C28" s="97">
        <f>MAX(0,C27+$B$33-B28)</f>
        <v>5.78</v>
      </c>
      <c r="D28" s="9">
        <f>E27+B28-$B$33</f>
        <v>0</v>
      </c>
      <c r="E28" s="9">
        <f>D28</f>
        <v>0</v>
      </c>
      <c r="F28" s="9">
        <f>D28-E28</f>
        <v>0</v>
      </c>
    </row>
    <row r="29" ht="13.5" customHeight="1">
      <c r="A29" s="98">
        <v>10</v>
      </c>
      <c r="B29" s="98">
        <v>12</v>
      </c>
      <c r="C29" s="97">
        <f>MAX(0,C28+$B$33-B29)</f>
        <v>2.04</v>
      </c>
      <c r="D29" s="9">
        <f>E28+B29-$B$33</f>
        <v>3.74</v>
      </c>
      <c r="E29" s="9">
        <f>D29</f>
        <v>3.74</v>
      </c>
      <c r="F29" s="9">
        <f>D29-E29</f>
        <v>0</v>
      </c>
    </row>
    <row r="30" ht="13.5" customHeight="1">
      <c r="A30" s="98">
        <v>11</v>
      </c>
      <c r="B30" s="98">
        <v>15</v>
      </c>
      <c r="C30" s="97">
        <f>MAX(0,C29+$B$33-B30)</f>
        <v>0</v>
      </c>
      <c r="D30" s="9">
        <f>E29+B30-$B$33</f>
        <v>10.48</v>
      </c>
      <c r="E30" s="9">
        <f>E19</f>
        <v>5.78</v>
      </c>
      <c r="F30" s="9">
        <f>D30-E30</f>
        <v>4.7</v>
      </c>
    </row>
    <row r="31" ht="13.5" customHeight="1">
      <c r="A31" s="98">
        <v>12</v>
      </c>
      <c r="B31" s="98">
        <v>17.6</v>
      </c>
      <c r="C31" s="97">
        <f>MAX(0,C30+$B$33-B31)</f>
        <v>0</v>
      </c>
      <c r="D31" s="9">
        <f>E30+B31-$B$33</f>
        <v>15.12</v>
      </c>
      <c r="E31" s="9">
        <f>E30</f>
        <v>5.78</v>
      </c>
      <c r="F31" s="9">
        <f>D31-E31</f>
        <v>9.34</v>
      </c>
    </row>
    <row r="32" ht="15.5" customHeight="1">
      <c r="A32" t="s" s="100">
        <v>169</v>
      </c>
      <c r="B32" s="101">
        <f>AVERAGE(B20:B31)</f>
        <v>11.8</v>
      </c>
      <c r="C32" s="7"/>
      <c r="D32" s="7"/>
      <c r="E32" s="7"/>
      <c r="F32" s="7"/>
    </row>
    <row r="33" ht="15" customHeight="1">
      <c r="A33" t="s" s="8">
        <v>50</v>
      </c>
      <c r="B33" s="9">
        <f>0.7*B32</f>
        <v>8.26</v>
      </c>
      <c r="C33" s="7"/>
      <c r="D33" s="7"/>
      <c r="E33" s="7"/>
      <c r="F33" s="7"/>
    </row>
    <row r="34" ht="15" customHeight="1">
      <c r="A34" t="s" s="8">
        <v>132</v>
      </c>
      <c r="B34" s="9">
        <f>C28*30*24*3600</f>
        <v>14981760</v>
      </c>
      <c r="C34" t="s" s="8">
        <v>45</v>
      </c>
      <c r="D34" s="7"/>
      <c r="E34" s="7"/>
      <c r="F34" s="7"/>
    </row>
    <row r="35" ht="13.5" customHeight="1">
      <c r="A35" s="7"/>
      <c r="B35" s="95"/>
      <c r="C35" s="7"/>
      <c r="D35" s="7"/>
      <c r="E35" s="7"/>
      <c r="F35" s="7"/>
    </row>
    <row r="36" ht="13.5" customHeight="1">
      <c r="A36" s="7"/>
      <c r="B36" t="s" s="102">
        <v>172</v>
      </c>
      <c r="C36" t="s" s="103">
        <v>173</v>
      </c>
      <c r="D36" t="s" s="8">
        <v>174</v>
      </c>
      <c r="E36" s="7"/>
      <c r="F36" s="7"/>
    </row>
    <row r="37" ht="13.5" customHeight="1">
      <c r="A37" s="7"/>
      <c r="B37" s="104">
        <v>36.4</v>
      </c>
      <c r="C37" s="97">
        <f>B37-B3-B20</f>
        <v>6.8</v>
      </c>
      <c r="D37" s="9">
        <f>C37+F3+F20</f>
        <v>19.5</v>
      </c>
      <c r="E37" s="7"/>
      <c r="F37" s="7"/>
    </row>
    <row r="38" ht="13.5" customHeight="1">
      <c r="A38" s="7"/>
      <c r="B38" s="104">
        <v>34.5</v>
      </c>
      <c r="C38" s="97">
        <f>B38-B4-B21</f>
        <v>6.5</v>
      </c>
      <c r="D38" s="9">
        <f>C38+F4+F21</f>
        <v>17.6</v>
      </c>
      <c r="E38" s="7"/>
      <c r="F38" s="7"/>
    </row>
    <row r="39" ht="13.5" customHeight="1">
      <c r="A39" s="7"/>
      <c r="B39" s="104">
        <v>31</v>
      </c>
      <c r="C39" s="97">
        <f>B39-B5-B22</f>
        <v>6</v>
      </c>
      <c r="D39" s="9">
        <f>C39+F5+F22</f>
        <v>14.1</v>
      </c>
      <c r="E39" s="7"/>
      <c r="F39" s="7"/>
    </row>
    <row r="40" ht="13.5" customHeight="1">
      <c r="A40" s="7"/>
      <c r="B40" s="104">
        <v>30.7</v>
      </c>
      <c r="C40" s="97">
        <f>B40-B6-B23</f>
        <v>5.7</v>
      </c>
      <c r="D40" s="9">
        <f>C40+F6+F23</f>
        <v>13.8</v>
      </c>
      <c r="E40" s="7"/>
      <c r="F40" s="7"/>
    </row>
    <row r="41" ht="13.5" customHeight="1">
      <c r="A41" s="7"/>
      <c r="B41" s="104">
        <v>28.5</v>
      </c>
      <c r="C41" s="97">
        <f>B41-B7-B24</f>
        <v>5.5</v>
      </c>
      <c r="D41" s="9">
        <f>C41+F7+F24</f>
        <v>11.6</v>
      </c>
      <c r="E41" s="7"/>
      <c r="F41" s="7"/>
    </row>
    <row r="42" ht="13.5" customHeight="1">
      <c r="A42" s="7"/>
      <c r="B42" s="104">
        <v>21</v>
      </c>
      <c r="C42" s="97">
        <f>B42-B8-B25</f>
        <v>4</v>
      </c>
      <c r="D42" s="9">
        <f>C42+F8+F25</f>
        <v>4.74</v>
      </c>
      <c r="E42" s="7"/>
      <c r="F42" s="7"/>
    </row>
    <row r="43" ht="13.5" customHeight="1">
      <c r="A43" s="7"/>
      <c r="B43" s="104">
        <v>15</v>
      </c>
      <c r="C43" s="97">
        <f>B43-B9-B26</f>
        <v>3</v>
      </c>
      <c r="D43" s="9">
        <f>C43+F9+F26</f>
        <v>3</v>
      </c>
      <c r="E43" s="7"/>
      <c r="F43" s="7"/>
    </row>
    <row r="44" ht="13.5" customHeight="1">
      <c r="A44" s="7"/>
      <c r="B44" s="104">
        <v>12</v>
      </c>
      <c r="C44" s="97">
        <f>B44-B10-B27</f>
        <v>1</v>
      </c>
      <c r="D44" s="9">
        <f>C44+F10+F27</f>
        <v>1</v>
      </c>
      <c r="E44" s="7"/>
      <c r="F44" s="7"/>
    </row>
    <row r="45" ht="13.5" customHeight="1">
      <c r="A45" s="7"/>
      <c r="B45" s="104">
        <v>21.5</v>
      </c>
      <c r="C45" s="97">
        <f>B45-B11-B28</f>
        <v>4.5</v>
      </c>
      <c r="D45" s="9">
        <f>C45+F11+F28</f>
        <v>4.5</v>
      </c>
      <c r="E45" s="7"/>
      <c r="F45" s="7"/>
    </row>
    <row r="46" ht="13.5" customHeight="1">
      <c r="A46" s="7"/>
      <c r="B46" s="104">
        <v>30.1</v>
      </c>
      <c r="C46" s="97">
        <f>B46-B12-B29</f>
        <v>6.1</v>
      </c>
      <c r="D46" s="9">
        <f>C46+F12+F29</f>
        <v>6.1</v>
      </c>
      <c r="E46" s="7"/>
      <c r="F46" s="7"/>
    </row>
    <row r="47" ht="13.5" customHeight="1">
      <c r="A47" s="7"/>
      <c r="B47" s="104">
        <v>34.7</v>
      </c>
      <c r="C47" s="97">
        <f>B47-B13-B30</f>
        <v>6.7</v>
      </c>
      <c r="D47" s="9">
        <f>C47+F13+F30</f>
        <v>13.56</v>
      </c>
      <c r="E47" s="7"/>
      <c r="F47" s="7"/>
    </row>
    <row r="48" ht="13.5" customHeight="1">
      <c r="A48" s="7"/>
      <c r="B48" s="104">
        <v>39</v>
      </c>
      <c r="C48" s="97">
        <f>B48-B14-B31</f>
        <v>7.4</v>
      </c>
      <c r="D48" s="9">
        <f>C48+F14+F31</f>
        <v>22.1</v>
      </c>
      <c r="E48" s="7"/>
      <c r="F48" s="7"/>
    </row>
    <row r="49" ht="15.5" customHeight="1">
      <c r="A49" t="s" s="8">
        <v>169</v>
      </c>
      <c r="B49" s="30"/>
      <c r="C49" s="7"/>
      <c r="D49" s="105">
        <f>AVERAGE(D37:D48)</f>
        <v>10.9666666666667</v>
      </c>
      <c r="E49" s="7"/>
      <c r="F49" s="7"/>
    </row>
    <row r="50" ht="15" customHeight="1">
      <c r="A50" t="s" s="8">
        <v>50</v>
      </c>
      <c r="B50" s="105">
        <f>1.96*6^0.96</f>
        <v>10.9466509887003</v>
      </c>
      <c r="C50" t="s" s="8">
        <v>51</v>
      </c>
      <c r="D50" s="7"/>
      <c r="E50" s="7"/>
      <c r="F50" s="7"/>
    </row>
  </sheetData>
  <pageMargins left="0.511811" right="0.511811" top="0.787402" bottom="0.787402" header="0.314961" footer="0.314961"/>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K28"/>
  <sheetViews>
    <sheetView workbookViewId="0" showGridLines="0" defaultGridColor="1"/>
  </sheetViews>
  <sheetFormatPr defaultColWidth="9" defaultRowHeight="12.75" customHeight="1" outlineLevelRow="0" outlineLevelCol="0"/>
  <cols>
    <col min="1" max="11" width="9" style="6" customWidth="1"/>
    <col min="12" max="16384" width="9" style="6" customWidth="1"/>
  </cols>
  <sheetData>
    <row r="1" ht="12.75" customHeight="1">
      <c r="A1" s="7"/>
      <c r="B1" s="7"/>
      <c r="C1" s="7"/>
      <c r="D1" t="s" s="8">
        <v>6</v>
      </c>
      <c r="E1" t="s" s="8">
        <v>7</v>
      </c>
      <c r="F1" t="s" s="8">
        <v>8</v>
      </c>
      <c r="G1" t="s" s="8">
        <v>9</v>
      </c>
      <c r="H1" s="7"/>
      <c r="I1" s="7"/>
      <c r="J1" s="7"/>
      <c r="K1" s="7"/>
    </row>
    <row r="2" ht="12.75" customHeight="1">
      <c r="A2" t="s" s="8">
        <v>10</v>
      </c>
      <c r="B2" t="s" s="8">
        <v>11</v>
      </c>
      <c r="C2" t="s" s="8">
        <v>12</v>
      </c>
      <c r="D2" s="9">
        <v>0</v>
      </c>
      <c r="E2" s="9">
        <v>0</v>
      </c>
      <c r="F2" s="9">
        <v>0</v>
      </c>
      <c r="G2" s="9">
        <v>0</v>
      </c>
      <c r="H2" s="7"/>
      <c r="I2" s="7"/>
      <c r="J2" s="7"/>
      <c r="K2" s="7"/>
    </row>
    <row r="3" ht="12.75" customHeight="1">
      <c r="A3" s="9">
        <v>1</v>
      </c>
      <c r="B3" s="9">
        <v>250</v>
      </c>
      <c r="C3" s="9">
        <v>80</v>
      </c>
      <c r="D3" s="9">
        <f>E2+C3-B3</f>
        <v>-170</v>
      </c>
      <c r="E3" s="9">
        <v>0</v>
      </c>
      <c r="F3" s="9">
        <v>1</v>
      </c>
      <c r="G3" s="9">
        <f>G2+B3*30*24*60*60/1000000000</f>
        <v>0.648</v>
      </c>
      <c r="H3" s="7"/>
      <c r="I3" s="7"/>
      <c r="J3" s="7"/>
      <c r="K3" s="7"/>
    </row>
    <row r="4" ht="12.75" customHeight="1">
      <c r="A4" s="9">
        <v>2</v>
      </c>
      <c r="B4" s="9">
        <v>220</v>
      </c>
      <c r="C4" s="9">
        <v>80</v>
      </c>
      <c r="D4" s="9">
        <f>E3+C4-B4</f>
        <v>-140</v>
      </c>
      <c r="E4" s="9">
        <v>0</v>
      </c>
      <c r="F4" s="9">
        <v>2</v>
      </c>
      <c r="G4" s="9">
        <f>G3+B4*30*24*60*60/1000000000</f>
        <v>1.21824</v>
      </c>
      <c r="H4" s="7"/>
      <c r="I4" s="7"/>
      <c r="J4" s="7"/>
      <c r="K4" s="7"/>
    </row>
    <row r="5" ht="12.75" customHeight="1">
      <c r="A5" s="9">
        <v>3</v>
      </c>
      <c r="B5" s="9">
        <v>150</v>
      </c>
      <c r="C5" s="9">
        <v>80</v>
      </c>
      <c r="D5" s="9">
        <f>E4+C5-B5</f>
        <v>-70</v>
      </c>
      <c r="E5" s="9">
        <v>0</v>
      </c>
      <c r="F5" s="9">
        <v>3</v>
      </c>
      <c r="G5" s="9">
        <f>G4+B5*30*24*60*60/1000000000</f>
        <v>1.60704</v>
      </c>
      <c r="H5" s="7"/>
      <c r="I5" s="7"/>
      <c r="J5" s="7"/>
      <c r="K5" s="7"/>
    </row>
    <row r="6" ht="12.75" customHeight="1">
      <c r="A6" s="9">
        <v>4</v>
      </c>
      <c r="B6" s="9">
        <v>80</v>
      </c>
      <c r="C6" s="9">
        <v>80</v>
      </c>
      <c r="D6" s="9">
        <f>E5+C6-B6</f>
        <v>0</v>
      </c>
      <c r="E6" s="9">
        <v>0</v>
      </c>
      <c r="F6" s="9">
        <v>4</v>
      </c>
      <c r="G6" s="9">
        <f>G5+B6*30*24*60*60/1000000000</f>
        <v>1.8144</v>
      </c>
      <c r="H6" s="7"/>
      <c r="I6" s="7"/>
      <c r="J6" s="7"/>
      <c r="K6" s="7"/>
    </row>
    <row r="7" ht="12.75" customHeight="1">
      <c r="A7" s="9">
        <v>5</v>
      </c>
      <c r="B7" s="9">
        <v>90</v>
      </c>
      <c r="C7" s="9">
        <v>80</v>
      </c>
      <c r="D7" s="9">
        <f>E6+C7-B7</f>
        <v>-10</v>
      </c>
      <c r="E7" s="9">
        <v>0</v>
      </c>
      <c r="F7" s="9">
        <v>5</v>
      </c>
      <c r="G7" s="9">
        <f>G6+B7*30*24*60*60/1000000000</f>
        <v>2.04768</v>
      </c>
      <c r="H7" s="7"/>
      <c r="I7" s="7"/>
      <c r="J7" s="7"/>
      <c r="K7" s="7"/>
    </row>
    <row r="8" ht="12.75" customHeight="1">
      <c r="A8" s="9">
        <v>6</v>
      </c>
      <c r="B8" s="9">
        <v>50</v>
      </c>
      <c r="C8" s="9">
        <v>80</v>
      </c>
      <c r="D8" s="9">
        <f>E7+C8-B8</f>
        <v>30</v>
      </c>
      <c r="E8" s="9">
        <v>30</v>
      </c>
      <c r="F8" s="9">
        <v>6</v>
      </c>
      <c r="G8" s="9">
        <f>G7+B8*30*24*60*60/1000000000</f>
        <v>2.17728</v>
      </c>
      <c r="H8" s="7"/>
      <c r="I8" s="7"/>
      <c r="J8" s="7"/>
      <c r="K8" s="7"/>
    </row>
    <row r="9" ht="12.75" customHeight="1">
      <c r="A9" s="9">
        <v>7</v>
      </c>
      <c r="B9" s="9">
        <v>40</v>
      </c>
      <c r="C9" s="9">
        <v>80</v>
      </c>
      <c r="D9" s="9">
        <f>E8+C9-B9</f>
        <v>70</v>
      </c>
      <c r="E9" s="9">
        <v>70</v>
      </c>
      <c r="F9" s="9">
        <v>7</v>
      </c>
      <c r="G9" s="9">
        <f>G8+B9*30*24*60*60/1000000000</f>
        <v>2.28096</v>
      </c>
      <c r="H9" s="7"/>
      <c r="I9" s="7"/>
      <c r="J9" s="7"/>
      <c r="K9" s="7"/>
    </row>
    <row r="10" ht="12.75" customHeight="1">
      <c r="A10" s="9">
        <v>8</v>
      </c>
      <c r="B10" s="9">
        <v>60</v>
      </c>
      <c r="C10" s="9">
        <v>80</v>
      </c>
      <c r="D10" s="9">
        <f>E9+C10-B10</f>
        <v>90</v>
      </c>
      <c r="E10" s="9">
        <v>90</v>
      </c>
      <c r="F10" s="9">
        <v>8</v>
      </c>
      <c r="G10" s="9">
        <f>G9+B10*30*24*60*60/1000000000</f>
        <v>2.43648</v>
      </c>
      <c r="H10" s="7"/>
      <c r="I10" s="7"/>
      <c r="J10" s="7"/>
      <c r="K10" s="7"/>
    </row>
    <row r="11" ht="12.75" customHeight="1">
      <c r="A11" s="9">
        <v>9</v>
      </c>
      <c r="B11" s="9">
        <v>80</v>
      </c>
      <c r="C11" s="9">
        <v>80</v>
      </c>
      <c r="D11" s="9">
        <f>E10+C11-B11</f>
        <v>90</v>
      </c>
      <c r="E11" s="9">
        <v>90</v>
      </c>
      <c r="F11" s="9">
        <v>9</v>
      </c>
      <c r="G11" s="9">
        <f>G10+B11*30*24*60*60/1000000000</f>
        <v>2.64384</v>
      </c>
      <c r="H11" s="7"/>
      <c r="I11" s="7"/>
      <c r="J11" s="7"/>
      <c r="K11" s="7"/>
    </row>
    <row r="12" ht="12.75" customHeight="1">
      <c r="A12" s="9">
        <v>10</v>
      </c>
      <c r="B12" s="9">
        <v>110</v>
      </c>
      <c r="C12" s="9">
        <v>80</v>
      </c>
      <c r="D12" s="9">
        <f>E11+C12-B12</f>
        <v>60</v>
      </c>
      <c r="E12" s="9">
        <v>60</v>
      </c>
      <c r="F12" s="9">
        <v>10</v>
      </c>
      <c r="G12" s="9">
        <f>G11+B12*30*24*60*60/1000000000</f>
        <v>2.92896</v>
      </c>
      <c r="H12" s="7"/>
      <c r="I12" s="7"/>
      <c r="J12" s="7"/>
      <c r="K12" s="7"/>
    </row>
    <row r="13" ht="12.75" customHeight="1">
      <c r="A13" s="9">
        <v>11</v>
      </c>
      <c r="B13" s="9">
        <v>160</v>
      </c>
      <c r="C13" s="9">
        <v>80</v>
      </c>
      <c r="D13" s="9">
        <f>E12+C13-B13</f>
        <v>-20</v>
      </c>
      <c r="E13" s="9">
        <v>0</v>
      </c>
      <c r="F13" s="9">
        <v>11</v>
      </c>
      <c r="G13" s="9">
        <f>G12+B13*30*24*60*60/1000000000</f>
        <v>3.34368</v>
      </c>
      <c r="H13" s="7"/>
      <c r="I13" s="7"/>
      <c r="J13" s="7"/>
      <c r="K13" s="7"/>
    </row>
    <row r="14" ht="12.75" customHeight="1">
      <c r="A14" s="9">
        <v>12</v>
      </c>
      <c r="B14" s="9">
        <v>210</v>
      </c>
      <c r="C14" s="9">
        <v>80</v>
      </c>
      <c r="D14" s="9">
        <f>E13+C14-B14</f>
        <v>-130</v>
      </c>
      <c r="E14" s="9">
        <v>0</v>
      </c>
      <c r="F14" s="9">
        <v>12</v>
      </c>
      <c r="G14" s="9">
        <f>G13+B14*30*24*60*60/1000000000</f>
        <v>3.888</v>
      </c>
      <c r="H14" s="7"/>
      <c r="I14" s="7"/>
      <c r="J14" s="7"/>
      <c r="K14" s="7"/>
    </row>
    <row r="15" ht="12.75" customHeight="1">
      <c r="A15" s="7"/>
      <c r="B15" s="7"/>
      <c r="C15" s="7"/>
      <c r="D15" s="7"/>
      <c r="E15" s="7"/>
      <c r="F15" t="s" s="8">
        <v>13</v>
      </c>
      <c r="G15" s="9">
        <f>G14/12/30/24/60/60*1000000000</f>
        <v>125</v>
      </c>
      <c r="H15" t="s" s="8">
        <v>14</v>
      </c>
      <c r="I15" s="9">
        <f>80/G15</f>
        <v>0.64</v>
      </c>
      <c r="J15" s="7"/>
      <c r="K15" s="7"/>
    </row>
    <row r="16" ht="12.75" customHeight="1">
      <c r="A16" s="7"/>
      <c r="B16" s="7"/>
      <c r="C16" s="7"/>
      <c r="D16" s="7"/>
      <c r="E16" s="7"/>
      <c r="F16" s="7"/>
      <c r="G16" s="7"/>
      <c r="H16" s="7"/>
      <c r="I16" s="7"/>
      <c r="J16" s="7"/>
      <c r="K16" s="7"/>
    </row>
    <row r="17" ht="12.75" customHeight="1">
      <c r="A17" s="7"/>
      <c r="B17" s="7"/>
      <c r="C17" s="7"/>
      <c r="D17" s="7"/>
      <c r="E17" s="7"/>
      <c r="F17" s="7"/>
      <c r="G17" s="7"/>
      <c r="H17" s="7"/>
      <c r="I17" s="7"/>
      <c r="J17" s="7"/>
      <c r="K17" s="7"/>
    </row>
    <row r="18" ht="12.75" customHeight="1">
      <c r="A18" s="7"/>
      <c r="B18" s="7"/>
      <c r="C18" s="7"/>
      <c r="D18" s="7"/>
      <c r="E18" s="7"/>
      <c r="F18" s="7"/>
      <c r="G18" s="7"/>
      <c r="H18" s="7"/>
      <c r="I18" s="7"/>
      <c r="J18" s="7"/>
      <c r="K18" s="7"/>
    </row>
    <row r="19" ht="12.75" customHeight="1">
      <c r="A19" s="7"/>
      <c r="B19" s="7"/>
      <c r="C19" s="7"/>
      <c r="D19" s="7"/>
      <c r="E19" s="7"/>
      <c r="F19" s="7"/>
      <c r="G19" s="7"/>
      <c r="H19" s="7"/>
      <c r="I19" s="7"/>
      <c r="J19" s="7"/>
      <c r="K19" s="7"/>
    </row>
    <row r="20" ht="12.75" customHeight="1">
      <c r="A20" s="7"/>
      <c r="B20" s="7"/>
      <c r="C20" s="7"/>
      <c r="D20" s="7"/>
      <c r="E20" s="7"/>
      <c r="F20" s="7"/>
      <c r="G20" s="7"/>
      <c r="H20" s="7"/>
      <c r="I20" s="7"/>
      <c r="J20" s="7"/>
      <c r="K20" s="7"/>
    </row>
    <row r="21" ht="12.75" customHeight="1">
      <c r="A21" s="7"/>
      <c r="B21" s="7"/>
      <c r="C21" s="7"/>
      <c r="D21" s="7"/>
      <c r="E21" s="7"/>
      <c r="F21" s="7"/>
      <c r="G21" s="7"/>
      <c r="H21" s="7"/>
      <c r="I21" s="7"/>
      <c r="J21" s="7"/>
      <c r="K21" s="7"/>
    </row>
    <row r="22" ht="12.75" customHeight="1">
      <c r="A22" s="7"/>
      <c r="B22" s="7"/>
      <c r="C22" s="7"/>
      <c r="D22" s="7"/>
      <c r="E22" s="7"/>
      <c r="F22" s="7"/>
      <c r="G22" s="7"/>
      <c r="H22" s="7"/>
      <c r="I22" s="7"/>
      <c r="J22" s="7"/>
      <c r="K22" s="7"/>
    </row>
    <row r="23" ht="12.75" customHeight="1">
      <c r="A23" s="7"/>
      <c r="B23" s="7"/>
      <c r="C23" s="7"/>
      <c r="D23" s="7"/>
      <c r="E23" s="7"/>
      <c r="F23" s="7"/>
      <c r="G23" s="7"/>
      <c r="H23" s="7"/>
      <c r="I23" s="7"/>
      <c r="J23" s="7"/>
      <c r="K23" s="7"/>
    </row>
    <row r="24" ht="12.75" customHeight="1">
      <c r="A24" s="7"/>
      <c r="B24" s="7"/>
      <c r="C24" s="7"/>
      <c r="D24" s="7"/>
      <c r="E24" s="7"/>
      <c r="F24" s="7"/>
      <c r="G24" s="7"/>
      <c r="H24" s="7"/>
      <c r="I24" s="7"/>
      <c r="J24" s="7"/>
      <c r="K24" s="7"/>
    </row>
    <row r="25" ht="12.75" customHeight="1">
      <c r="A25" s="7"/>
      <c r="B25" s="7"/>
      <c r="C25" s="7"/>
      <c r="D25" s="7"/>
      <c r="E25" s="7"/>
      <c r="F25" s="7"/>
      <c r="G25" s="7"/>
      <c r="H25" s="7"/>
      <c r="I25" s="7"/>
      <c r="J25" s="7"/>
      <c r="K25" s="7"/>
    </row>
    <row r="26" ht="12.75" customHeight="1">
      <c r="A26" s="7"/>
      <c r="B26" s="7"/>
      <c r="C26" s="7"/>
      <c r="D26" s="7"/>
      <c r="E26" s="7"/>
      <c r="F26" s="7"/>
      <c r="G26" s="7"/>
      <c r="H26" s="7"/>
      <c r="I26" s="7"/>
      <c r="J26" s="7"/>
      <c r="K26" s="7"/>
    </row>
    <row r="27" ht="12.75" customHeight="1">
      <c r="A27" s="7"/>
      <c r="B27" s="7"/>
      <c r="C27" s="7"/>
      <c r="D27" s="7"/>
      <c r="E27" s="7"/>
      <c r="F27" s="7"/>
      <c r="G27" s="7"/>
      <c r="H27" s="7"/>
      <c r="I27" s="7"/>
      <c r="J27" s="7"/>
      <c r="K27" s="7"/>
    </row>
    <row r="28" ht="12.75" customHeight="1">
      <c r="A28" s="7"/>
      <c r="B28" s="7"/>
      <c r="C28" s="7"/>
      <c r="D28" s="7"/>
      <c r="E28" s="7"/>
      <c r="F28" s="7"/>
      <c r="G28" s="7"/>
      <c r="H28" s="7"/>
      <c r="I28" s="7"/>
      <c r="J28" s="7"/>
      <c r="K28" s="7"/>
    </row>
  </sheetData>
  <pageMargins left="0.511811" right="0.511811" top="0.787402" bottom="0.787402" header="0.314961" footer="0.314961"/>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O37"/>
  <sheetViews>
    <sheetView workbookViewId="0" showGridLines="0" defaultGridColor="1"/>
  </sheetViews>
  <sheetFormatPr defaultColWidth="9" defaultRowHeight="12.75" customHeight="1" outlineLevelRow="0" outlineLevelCol="0"/>
  <cols>
    <col min="1" max="2" width="9" style="10" customWidth="1"/>
    <col min="3" max="3" width="11.6016" style="10" customWidth="1"/>
    <col min="4" max="5" width="27.6016" style="10" customWidth="1"/>
    <col min="6" max="6" width="28.4219" style="10" customWidth="1"/>
    <col min="7" max="7" width="30.2109" style="10" customWidth="1"/>
    <col min="8" max="8" width="32.6016" style="10" customWidth="1"/>
    <col min="9" max="9" width="10.4219" style="10" customWidth="1"/>
    <col min="10" max="15" width="9" style="10" customWidth="1"/>
    <col min="16" max="16384" width="9" style="10" customWidth="1"/>
  </cols>
  <sheetData>
    <row r="1" ht="16.5" customHeight="1">
      <c r="A1" s="7"/>
      <c r="B1" s="11"/>
      <c r="C1" s="12"/>
      <c r="D1" t="s" s="13">
        <v>16</v>
      </c>
      <c r="E1" t="s" s="13">
        <v>17</v>
      </c>
      <c r="F1" t="s" s="13">
        <v>18</v>
      </c>
      <c r="G1" t="s" s="13">
        <v>19</v>
      </c>
      <c r="H1" t="s" s="13">
        <v>20</v>
      </c>
      <c r="I1" t="s" s="13">
        <v>21</v>
      </c>
      <c r="J1" t="s" s="13">
        <v>22</v>
      </c>
      <c r="K1" t="s" s="13">
        <v>23</v>
      </c>
      <c r="L1" t="s" s="13">
        <v>24</v>
      </c>
      <c r="M1" t="s" s="13">
        <v>25</v>
      </c>
      <c r="N1" t="s" s="13">
        <v>26</v>
      </c>
      <c r="O1" t="s" s="13">
        <v>27</v>
      </c>
    </row>
    <row r="2" ht="16.5" customHeight="1">
      <c r="A2" s="7"/>
      <c r="B2" s="11"/>
      <c r="C2" s="14">
        <v>1993</v>
      </c>
      <c r="D2" s="14">
        <v>10</v>
      </c>
      <c r="E2" s="14">
        <v>5.5</v>
      </c>
      <c r="F2" s="14">
        <v>6.5</v>
      </c>
      <c r="G2" s="14">
        <v>4</v>
      </c>
      <c r="H2" s="14">
        <v>1.5</v>
      </c>
      <c r="I2" s="14">
        <v>1.5</v>
      </c>
      <c r="J2" s="14">
        <v>1</v>
      </c>
      <c r="K2" s="14">
        <v>1</v>
      </c>
      <c r="L2" s="14">
        <v>1</v>
      </c>
      <c r="M2" s="14">
        <v>1.5</v>
      </c>
      <c r="N2" s="14">
        <v>2</v>
      </c>
      <c r="O2" s="14">
        <v>1.5</v>
      </c>
    </row>
    <row r="3" ht="16.5" customHeight="1">
      <c r="A3" s="7"/>
      <c r="B3" s="11"/>
      <c r="C3" s="14">
        <v>1994</v>
      </c>
      <c r="D3" s="14">
        <v>1</v>
      </c>
      <c r="E3" s="14">
        <v>3</v>
      </c>
      <c r="F3" s="14">
        <v>3</v>
      </c>
      <c r="G3" s="14">
        <v>4</v>
      </c>
      <c r="H3" s="14">
        <v>5.5</v>
      </c>
      <c r="I3" s="14">
        <v>6</v>
      </c>
      <c r="J3" s="14">
        <v>5</v>
      </c>
      <c r="K3" s="14">
        <v>3</v>
      </c>
      <c r="L3" s="14">
        <v>3.5</v>
      </c>
      <c r="M3" s="14">
        <v>3</v>
      </c>
      <c r="N3" s="14">
        <v>2.5</v>
      </c>
      <c r="O3" s="14">
        <v>10</v>
      </c>
    </row>
    <row r="4" ht="15.75" customHeight="1">
      <c r="A4" s="7"/>
      <c r="B4" s="7"/>
      <c r="C4" s="15"/>
      <c r="D4" s="15"/>
      <c r="E4" s="15"/>
      <c r="F4" s="15"/>
      <c r="G4" s="15"/>
      <c r="H4" s="15"/>
      <c r="I4" s="15"/>
      <c r="J4" s="15"/>
      <c r="K4" s="15"/>
      <c r="L4" s="15"/>
      <c r="M4" s="15"/>
      <c r="N4" s="15"/>
      <c r="O4" s="15"/>
    </row>
    <row r="5" ht="18" customHeight="1">
      <c r="A5" s="16"/>
      <c r="B5" t="s" s="17">
        <v>28</v>
      </c>
      <c r="C5" s="18">
        <v>2.5</v>
      </c>
      <c r="D5" t="s" s="17">
        <v>29</v>
      </c>
      <c r="E5" s="16"/>
      <c r="F5" s="16"/>
      <c r="G5" s="16"/>
      <c r="H5" s="16"/>
      <c r="I5" s="7"/>
      <c r="J5" s="7"/>
      <c r="K5" s="7"/>
      <c r="L5" s="7"/>
      <c r="M5" s="7"/>
      <c r="N5" s="7"/>
      <c r="O5" s="7"/>
    </row>
    <row r="6" ht="15.75" customHeight="1">
      <c r="A6" s="16"/>
      <c r="B6" s="16"/>
      <c r="C6" s="16"/>
      <c r="D6" s="16"/>
      <c r="E6" s="16"/>
      <c r="F6" t="s" s="17">
        <v>30</v>
      </c>
      <c r="G6" s="16"/>
      <c r="H6" s="16"/>
      <c r="I6" s="7"/>
      <c r="J6" s="7"/>
      <c r="K6" s="7"/>
      <c r="L6" s="7"/>
      <c r="M6" s="7"/>
      <c r="N6" s="7"/>
      <c r="O6" s="7"/>
    </row>
    <row r="7" ht="17.25" customHeight="1">
      <c r="A7" s="16"/>
      <c r="B7" s="16"/>
      <c r="C7" s="16"/>
      <c r="D7" t="s" s="17">
        <v>31</v>
      </c>
      <c r="E7" t="s" s="17">
        <v>32</v>
      </c>
      <c r="F7" t="s" s="17">
        <v>33</v>
      </c>
      <c r="G7" t="s" s="19">
        <v>34</v>
      </c>
      <c r="H7" t="s" s="19">
        <v>35</v>
      </c>
      <c r="I7" s="7"/>
      <c r="J7" s="7"/>
      <c r="K7" s="7"/>
      <c r="L7" s="7"/>
      <c r="M7" s="7"/>
      <c r="N7" s="7"/>
      <c r="O7" s="7"/>
    </row>
    <row r="8" ht="18.75" customHeight="1">
      <c r="A8" s="16"/>
      <c r="B8" t="s" s="17">
        <v>36</v>
      </c>
      <c r="C8" t="s" s="17">
        <v>37</v>
      </c>
      <c r="D8" t="s" s="17">
        <v>38</v>
      </c>
      <c r="E8" s="16"/>
      <c r="F8" t="s" s="17">
        <v>39</v>
      </c>
      <c r="G8" t="s" s="17">
        <v>40</v>
      </c>
      <c r="H8" t="s" s="17">
        <v>41</v>
      </c>
      <c r="I8" s="7"/>
      <c r="J8" s="7"/>
      <c r="K8" s="7"/>
      <c r="L8" s="7"/>
      <c r="M8" s="7"/>
      <c r="N8" s="7"/>
      <c r="O8" s="7"/>
    </row>
    <row r="9" ht="15.75" customHeight="1">
      <c r="A9" s="16"/>
      <c r="B9" s="16"/>
      <c r="C9" s="16"/>
      <c r="D9" s="18">
        <v>0</v>
      </c>
      <c r="E9" s="16"/>
      <c r="F9" s="18">
        <f>D22</f>
        <v>10.5</v>
      </c>
      <c r="G9" s="18">
        <f>MIN($D$22,F9)</f>
        <v>10.5</v>
      </c>
      <c r="H9" s="16"/>
      <c r="I9" s="7"/>
      <c r="J9" s="7"/>
      <c r="K9" s="7"/>
      <c r="L9" s="7"/>
      <c r="M9" s="7"/>
      <c r="N9" s="7"/>
      <c r="O9" s="7"/>
    </row>
    <row r="10" ht="15.75" customHeight="1">
      <c r="A10" s="18">
        <v>1993</v>
      </c>
      <c r="B10" t="s" s="20">
        <v>16</v>
      </c>
      <c r="C10" s="21">
        <v>10</v>
      </c>
      <c r="D10" s="18">
        <f>MAX(0,D9+$C$5-C10)</f>
        <v>0</v>
      </c>
      <c r="E10" s="18">
        <f>C10-$C$5</f>
        <v>7.5</v>
      </c>
      <c r="F10" s="18">
        <f>G9+E10</f>
        <v>18</v>
      </c>
      <c r="G10" s="18">
        <f>MIN($D$22,F10)</f>
        <v>10.5</v>
      </c>
      <c r="H10" s="18">
        <f>MAX(0,F10-G10)</f>
        <v>7.5</v>
      </c>
      <c r="I10" s="7"/>
      <c r="J10" s="7"/>
      <c r="K10" s="7"/>
      <c r="L10" s="7"/>
      <c r="M10" s="7"/>
      <c r="N10" s="7"/>
      <c r="O10" s="7"/>
    </row>
    <row r="11" ht="15.75" customHeight="1">
      <c r="A11" s="16"/>
      <c r="B11" t="s" s="20">
        <v>17</v>
      </c>
      <c r="C11" s="21">
        <v>5.5</v>
      </c>
      <c r="D11" s="18">
        <f>MAX(0,D10+$C$5-C11)</f>
        <v>0</v>
      </c>
      <c r="E11" s="18">
        <f>C11-$C$5</f>
        <v>3</v>
      </c>
      <c r="F11" s="18">
        <f>G10+E11</f>
        <v>13.5</v>
      </c>
      <c r="G11" s="18">
        <f>MIN($D$22,F11)</f>
        <v>10.5</v>
      </c>
      <c r="H11" s="18">
        <f>MAX(0,F11-G11)</f>
        <v>3</v>
      </c>
      <c r="I11" s="7"/>
      <c r="J11" s="7"/>
      <c r="K11" s="7"/>
      <c r="L11" s="7"/>
      <c r="M11" s="7"/>
      <c r="N11" s="7"/>
      <c r="O11" s="7"/>
    </row>
    <row r="12" ht="15.75" customHeight="1">
      <c r="A12" s="16"/>
      <c r="B12" t="s" s="20">
        <v>18</v>
      </c>
      <c r="C12" s="21">
        <v>6.5</v>
      </c>
      <c r="D12" s="18">
        <f>MAX(0,D11+$C$5-C12)</f>
        <v>0</v>
      </c>
      <c r="E12" s="18">
        <f>C12-$C$5</f>
        <v>4</v>
      </c>
      <c r="F12" s="18">
        <f>G11+E12</f>
        <v>14.5</v>
      </c>
      <c r="G12" s="18">
        <f>MIN($D$22,F12)</f>
        <v>10.5</v>
      </c>
      <c r="H12" s="18">
        <f>MAX(0,F12-G12)</f>
        <v>4</v>
      </c>
      <c r="I12" s="7"/>
      <c r="J12" s="7"/>
      <c r="K12" s="7"/>
      <c r="L12" s="7"/>
      <c r="M12" s="7"/>
      <c r="N12" s="7"/>
      <c r="O12" s="7"/>
    </row>
    <row r="13" ht="15.75" customHeight="1">
      <c r="A13" s="16"/>
      <c r="B13" t="s" s="20">
        <v>19</v>
      </c>
      <c r="C13" s="21">
        <v>4</v>
      </c>
      <c r="D13" s="18">
        <f>MAX(0,D12+$C$5-C13)</f>
        <v>0</v>
      </c>
      <c r="E13" s="18">
        <f>C13-$C$5</f>
        <v>1.5</v>
      </c>
      <c r="F13" s="18">
        <f>G12+E13</f>
        <v>12</v>
      </c>
      <c r="G13" s="18">
        <f>MIN($D$22,F13)</f>
        <v>10.5</v>
      </c>
      <c r="H13" s="18">
        <f>MAX(0,F13-G13)</f>
        <v>1.5</v>
      </c>
      <c r="I13" s="7"/>
      <c r="J13" s="7"/>
      <c r="K13" s="7"/>
      <c r="L13" s="7"/>
      <c r="M13" s="7"/>
      <c r="N13" s="7"/>
      <c r="O13" s="7"/>
    </row>
    <row r="14" ht="15.75" customHeight="1">
      <c r="A14" s="16"/>
      <c r="B14" t="s" s="20">
        <v>20</v>
      </c>
      <c r="C14" s="21">
        <v>1.5</v>
      </c>
      <c r="D14" s="18">
        <f>MAX(0,D13+$C$5-C14)</f>
        <v>1</v>
      </c>
      <c r="E14" s="18">
        <f>C14-$C$5</f>
        <v>-1</v>
      </c>
      <c r="F14" s="18">
        <f>G13+E14</f>
        <v>9.5</v>
      </c>
      <c r="G14" s="18">
        <f>MIN($D$22,F14)</f>
        <v>9.5</v>
      </c>
      <c r="H14" s="18">
        <f>MAX(0,F14-G14)</f>
        <v>0</v>
      </c>
      <c r="I14" s="7"/>
      <c r="J14" s="7"/>
      <c r="K14" s="7"/>
      <c r="L14" s="7"/>
      <c r="M14" s="7"/>
      <c r="N14" s="7"/>
      <c r="O14" s="7"/>
    </row>
    <row r="15" ht="15.75" customHeight="1">
      <c r="A15" s="16"/>
      <c r="B15" t="s" s="20">
        <v>21</v>
      </c>
      <c r="C15" s="21">
        <v>1.5</v>
      </c>
      <c r="D15" s="18">
        <f>MAX(0,D14+$C$5-C15)</f>
        <v>2</v>
      </c>
      <c r="E15" s="18">
        <f>C15-$C$5</f>
        <v>-1</v>
      </c>
      <c r="F15" s="18">
        <f>G14+E15</f>
        <v>8.5</v>
      </c>
      <c r="G15" s="18">
        <f>MIN($D$22,F15)</f>
        <v>8.5</v>
      </c>
      <c r="H15" s="18">
        <f>MAX(0,F15-G15)</f>
        <v>0</v>
      </c>
      <c r="I15" s="7"/>
      <c r="J15" s="7"/>
      <c r="K15" s="7"/>
      <c r="L15" s="7"/>
      <c r="M15" s="7"/>
      <c r="N15" s="7"/>
      <c r="O15" s="7"/>
    </row>
    <row r="16" ht="15.75" customHeight="1">
      <c r="A16" s="16"/>
      <c r="B16" t="s" s="20">
        <v>22</v>
      </c>
      <c r="C16" s="21">
        <v>1</v>
      </c>
      <c r="D16" s="18">
        <f>MAX(0,D15+$C$5-C16)</f>
        <v>3.5</v>
      </c>
      <c r="E16" s="18">
        <f>C16-$C$5</f>
        <v>-1.5</v>
      </c>
      <c r="F16" s="18">
        <f>G15+E16</f>
        <v>7</v>
      </c>
      <c r="G16" s="18">
        <f>MIN($D$22,F16)</f>
        <v>7</v>
      </c>
      <c r="H16" s="18">
        <f>MAX(0,F16-G16)</f>
        <v>0</v>
      </c>
      <c r="I16" s="7"/>
      <c r="J16" s="7"/>
      <c r="K16" s="7"/>
      <c r="L16" s="7"/>
      <c r="M16" s="7"/>
      <c r="N16" s="7"/>
      <c r="O16" s="7"/>
    </row>
    <row r="17" ht="15.75" customHeight="1">
      <c r="A17" s="16"/>
      <c r="B17" t="s" s="20">
        <v>23</v>
      </c>
      <c r="C17" s="21">
        <v>1</v>
      </c>
      <c r="D17" s="18">
        <f>MAX(0,D16+$C$5-C17)</f>
        <v>5</v>
      </c>
      <c r="E17" s="18">
        <f>C17-$C$5</f>
        <v>-1.5</v>
      </c>
      <c r="F17" s="18">
        <f>G16+E17</f>
        <v>5.5</v>
      </c>
      <c r="G17" s="18">
        <f>MIN($D$22,F17)</f>
        <v>5.5</v>
      </c>
      <c r="H17" s="18">
        <f>MAX(0,F17-G17)</f>
        <v>0</v>
      </c>
      <c r="I17" s="7"/>
      <c r="J17" s="7"/>
      <c r="K17" s="7"/>
      <c r="L17" s="7"/>
      <c r="M17" s="7"/>
      <c r="N17" s="7"/>
      <c r="O17" s="7"/>
    </row>
    <row r="18" ht="15.75" customHeight="1">
      <c r="A18" s="16"/>
      <c r="B18" t="s" s="20">
        <v>24</v>
      </c>
      <c r="C18" s="21">
        <v>1</v>
      </c>
      <c r="D18" s="18">
        <f>MAX(0,D17+$C$5-C18)</f>
        <v>6.5</v>
      </c>
      <c r="E18" s="18">
        <f>C18-$C$5</f>
        <v>-1.5</v>
      </c>
      <c r="F18" s="18">
        <f>G17+E18</f>
        <v>4</v>
      </c>
      <c r="G18" s="22">
        <f>MIN($D$22,F18)</f>
        <v>4</v>
      </c>
      <c r="H18" s="18">
        <f>MAX(0,F18-G18)</f>
        <v>0</v>
      </c>
      <c r="I18" s="7"/>
      <c r="J18" s="7"/>
      <c r="K18" s="7"/>
      <c r="L18" s="7"/>
      <c r="M18" s="7"/>
      <c r="N18" s="7"/>
      <c r="O18" s="7"/>
    </row>
    <row r="19" ht="15.75" customHeight="1">
      <c r="A19" s="16"/>
      <c r="B19" t="s" s="20">
        <v>25</v>
      </c>
      <c r="C19" s="21">
        <v>1.5</v>
      </c>
      <c r="D19" s="18">
        <f>MAX(0,D18+$C$5-C19)</f>
        <v>7.5</v>
      </c>
      <c r="E19" s="18">
        <f>C19-$C$5</f>
        <v>-1</v>
      </c>
      <c r="F19" s="18">
        <f>G18+E19</f>
        <v>3</v>
      </c>
      <c r="G19" s="18">
        <f>MIN($D$22,F19)</f>
        <v>3</v>
      </c>
      <c r="H19" s="18">
        <f>MAX(0,F19-G19)</f>
        <v>0</v>
      </c>
      <c r="I19" s="7"/>
      <c r="J19" s="7"/>
      <c r="K19" s="7"/>
      <c r="L19" s="7"/>
      <c r="M19" s="7"/>
      <c r="N19" s="7"/>
      <c r="O19" s="7"/>
    </row>
    <row r="20" ht="15.75" customHeight="1">
      <c r="A20" s="16"/>
      <c r="B20" t="s" s="20">
        <v>26</v>
      </c>
      <c r="C20" s="21">
        <v>2</v>
      </c>
      <c r="D20" s="18">
        <f>MAX(0,D19+$C$5-C20)</f>
        <v>8</v>
      </c>
      <c r="E20" s="18">
        <f>C20-$C$5</f>
        <v>-0.5</v>
      </c>
      <c r="F20" s="18">
        <f>G19+E20</f>
        <v>2.5</v>
      </c>
      <c r="G20" s="18">
        <f>MIN($D$22,F20)</f>
        <v>2.5</v>
      </c>
      <c r="H20" s="18">
        <f>MAX(0,F20-G20)</f>
        <v>0</v>
      </c>
      <c r="I20" s="7"/>
      <c r="J20" s="7"/>
      <c r="K20" s="7"/>
      <c r="L20" s="7"/>
      <c r="M20" s="7"/>
      <c r="N20" s="7"/>
      <c r="O20" s="7"/>
    </row>
    <row r="21" ht="15.75" customHeight="1">
      <c r="A21" s="16"/>
      <c r="B21" t="s" s="20">
        <v>27</v>
      </c>
      <c r="C21" s="21">
        <v>1.5</v>
      </c>
      <c r="D21" s="18">
        <f>MAX(0,D20+$C$5-C21)</f>
        <v>9</v>
      </c>
      <c r="E21" s="18">
        <f>C21-$C$5</f>
        <v>-1</v>
      </c>
      <c r="F21" s="18">
        <f>G20+E21</f>
        <v>1.5</v>
      </c>
      <c r="G21" s="18">
        <f>MIN($D$22,F21)</f>
        <v>1.5</v>
      </c>
      <c r="H21" s="18">
        <f>MAX(0,F21-G21)</f>
        <v>0</v>
      </c>
      <c r="I21" s="7"/>
      <c r="J21" s="7"/>
      <c r="K21" s="7"/>
      <c r="L21" s="7"/>
      <c r="M21" s="7"/>
      <c r="N21" s="7"/>
      <c r="O21" s="7"/>
    </row>
    <row r="22" ht="15.75" customHeight="1">
      <c r="A22" s="18">
        <v>1994</v>
      </c>
      <c r="B22" t="s" s="20">
        <v>16</v>
      </c>
      <c r="C22" s="21">
        <v>1</v>
      </c>
      <c r="D22" s="22">
        <f>MAX(0,D21+$C$5-C22)</f>
        <v>10.5</v>
      </c>
      <c r="E22" s="18">
        <f>C22-$C$5</f>
        <v>-1.5</v>
      </c>
      <c r="F22" s="18">
        <f>G21+E22</f>
        <v>0</v>
      </c>
      <c r="G22" s="18">
        <f>MIN($D$22,F22)</f>
        <v>0</v>
      </c>
      <c r="H22" s="18">
        <f>MAX(0,F22-G22)</f>
        <v>0</v>
      </c>
      <c r="I22" s="7"/>
      <c r="J22" s="7"/>
      <c r="K22" s="7"/>
      <c r="L22" s="7"/>
      <c r="M22" s="7"/>
      <c r="N22" s="7"/>
      <c r="O22" s="7"/>
    </row>
    <row r="23" ht="15.75" customHeight="1">
      <c r="A23" s="16"/>
      <c r="B23" t="s" s="20">
        <v>17</v>
      </c>
      <c r="C23" s="21">
        <v>3</v>
      </c>
      <c r="D23" s="18">
        <f>MAX(0,D22+$C$5-C23)</f>
        <v>10</v>
      </c>
      <c r="E23" s="18">
        <f>C23-$C$5</f>
        <v>0.5</v>
      </c>
      <c r="F23" s="18">
        <f>G22+E23</f>
        <v>0.5</v>
      </c>
      <c r="G23" s="18">
        <f>MIN($D$22,F23)</f>
        <v>0.5</v>
      </c>
      <c r="H23" s="18">
        <f>MAX(0,F23-G23)</f>
        <v>0</v>
      </c>
      <c r="I23" s="7"/>
      <c r="J23" s="7"/>
      <c r="K23" s="7"/>
      <c r="L23" s="7"/>
      <c r="M23" s="7"/>
      <c r="N23" s="7"/>
      <c r="O23" s="7"/>
    </row>
    <row r="24" ht="15.75" customHeight="1">
      <c r="A24" s="16"/>
      <c r="B24" t="s" s="20">
        <v>18</v>
      </c>
      <c r="C24" s="21">
        <v>3</v>
      </c>
      <c r="D24" s="18">
        <f>MAX(0,D23+$C$5-C24)</f>
        <v>9.5</v>
      </c>
      <c r="E24" s="18">
        <f>C24-$C$5</f>
        <v>0.5</v>
      </c>
      <c r="F24" s="18">
        <f>G23+E24</f>
        <v>1</v>
      </c>
      <c r="G24" s="18">
        <f>MIN($D$22,F24)</f>
        <v>1</v>
      </c>
      <c r="H24" s="18">
        <f>MAX(0,F24-G24)</f>
        <v>0</v>
      </c>
      <c r="I24" s="7"/>
      <c r="J24" s="7"/>
      <c r="K24" s="7"/>
      <c r="L24" s="7"/>
      <c r="M24" s="7"/>
      <c r="N24" s="7"/>
      <c r="O24" s="7"/>
    </row>
    <row r="25" ht="15.75" customHeight="1">
      <c r="A25" s="16"/>
      <c r="B25" t="s" s="20">
        <v>19</v>
      </c>
      <c r="C25" s="21">
        <v>4</v>
      </c>
      <c r="D25" s="18">
        <f>MAX(0,D24+$C$5-C25)</f>
        <v>8</v>
      </c>
      <c r="E25" s="18">
        <f>C25-$C$5</f>
        <v>1.5</v>
      </c>
      <c r="F25" s="18">
        <f>G24+E25</f>
        <v>2.5</v>
      </c>
      <c r="G25" s="18">
        <f>MIN($D$22,F25)</f>
        <v>2.5</v>
      </c>
      <c r="H25" s="18">
        <f>MAX(0,F25-G25)</f>
        <v>0</v>
      </c>
      <c r="I25" s="7"/>
      <c r="J25" s="7"/>
      <c r="K25" s="7"/>
      <c r="L25" s="7"/>
      <c r="M25" s="7"/>
      <c r="N25" s="7"/>
      <c r="O25" s="7"/>
    </row>
    <row r="26" ht="15.75" customHeight="1">
      <c r="A26" s="16"/>
      <c r="B26" t="s" s="20">
        <v>20</v>
      </c>
      <c r="C26" s="21">
        <v>5.5</v>
      </c>
      <c r="D26" s="18">
        <f>MAX(0,D25+$C$5-C26)</f>
        <v>5</v>
      </c>
      <c r="E26" s="18">
        <f>C26-$C$5</f>
        <v>3</v>
      </c>
      <c r="F26" s="18">
        <f>G25+E26</f>
        <v>5.5</v>
      </c>
      <c r="G26" s="18">
        <f>MIN($D$22,F26)</f>
        <v>5.5</v>
      </c>
      <c r="H26" s="18">
        <f>MAX(0,F26-G26)</f>
        <v>0</v>
      </c>
      <c r="I26" s="7"/>
      <c r="J26" s="7"/>
      <c r="K26" s="7"/>
      <c r="L26" s="7"/>
      <c r="M26" s="7"/>
      <c r="N26" s="7"/>
      <c r="O26" s="7"/>
    </row>
    <row r="27" ht="15.75" customHeight="1">
      <c r="A27" s="16"/>
      <c r="B27" t="s" s="20">
        <v>21</v>
      </c>
      <c r="C27" s="21">
        <v>6</v>
      </c>
      <c r="D27" s="18">
        <f>MAX(0,D26+$C$5-C27)</f>
        <v>1.5</v>
      </c>
      <c r="E27" s="18">
        <f>C27-$C$5</f>
        <v>3.5</v>
      </c>
      <c r="F27" s="18">
        <f>G26+E27</f>
        <v>9</v>
      </c>
      <c r="G27" s="18">
        <f>MIN($D$22,F27)</f>
        <v>9</v>
      </c>
      <c r="H27" s="18">
        <f>MAX(0,F27-G27)</f>
        <v>0</v>
      </c>
      <c r="I27" s="7"/>
      <c r="J27" s="7"/>
      <c r="K27" s="7"/>
      <c r="L27" s="7"/>
      <c r="M27" s="7"/>
      <c r="N27" s="7"/>
      <c r="O27" s="7"/>
    </row>
    <row r="28" ht="15.75" customHeight="1">
      <c r="A28" s="16"/>
      <c r="B28" t="s" s="20">
        <v>22</v>
      </c>
      <c r="C28" s="21">
        <v>5</v>
      </c>
      <c r="D28" s="18">
        <f>MAX(0,D27+$C$5-C28)</f>
        <v>0</v>
      </c>
      <c r="E28" s="18">
        <f>C28-$C$5</f>
        <v>2.5</v>
      </c>
      <c r="F28" s="18">
        <f>G27+E28</f>
        <v>11.5</v>
      </c>
      <c r="G28" s="18">
        <f>MIN($D$22,F28)</f>
        <v>10.5</v>
      </c>
      <c r="H28" s="18">
        <f>MAX(0,F28-G28)</f>
        <v>1</v>
      </c>
      <c r="I28" s="7"/>
      <c r="J28" s="7"/>
      <c r="K28" s="7"/>
      <c r="L28" s="7"/>
      <c r="M28" s="7"/>
      <c r="N28" s="7"/>
      <c r="O28" s="7"/>
    </row>
    <row r="29" ht="15.75" customHeight="1">
      <c r="A29" s="16"/>
      <c r="B29" t="s" s="20">
        <v>23</v>
      </c>
      <c r="C29" s="21">
        <v>3</v>
      </c>
      <c r="D29" s="18">
        <f>MAX(0,D28+$C$5-C29)</f>
        <v>0</v>
      </c>
      <c r="E29" s="18">
        <f>C29-$C$5</f>
        <v>0.5</v>
      </c>
      <c r="F29" s="18">
        <f>G28+E29</f>
        <v>11</v>
      </c>
      <c r="G29" s="18">
        <f>MIN($D$22,F29)</f>
        <v>10.5</v>
      </c>
      <c r="H29" s="18">
        <f>MAX(0,F29-G29)</f>
        <v>0.5</v>
      </c>
      <c r="I29" s="7"/>
      <c r="J29" s="7"/>
      <c r="K29" s="7"/>
      <c r="L29" s="7"/>
      <c r="M29" s="7"/>
      <c r="N29" s="7"/>
      <c r="O29" s="7"/>
    </row>
    <row r="30" ht="15.75" customHeight="1">
      <c r="A30" s="16"/>
      <c r="B30" t="s" s="20">
        <v>24</v>
      </c>
      <c r="C30" s="21">
        <v>3.5</v>
      </c>
      <c r="D30" s="18">
        <f>MAX(0,D29+$C$5-C30)</f>
        <v>0</v>
      </c>
      <c r="E30" s="18">
        <f>C30-$C$5</f>
        <v>1</v>
      </c>
      <c r="F30" s="18">
        <f>G29+E30</f>
        <v>11.5</v>
      </c>
      <c r="G30" s="18">
        <f>MIN($D$22,F30)</f>
        <v>10.5</v>
      </c>
      <c r="H30" s="18">
        <f>MAX(0,F30-G30)</f>
        <v>1</v>
      </c>
      <c r="I30" s="7"/>
      <c r="J30" s="7"/>
      <c r="K30" s="7"/>
      <c r="L30" s="7"/>
      <c r="M30" s="7"/>
      <c r="N30" s="7"/>
      <c r="O30" s="7"/>
    </row>
    <row r="31" ht="15.75" customHeight="1">
      <c r="A31" s="16"/>
      <c r="B31" t="s" s="20">
        <v>25</v>
      </c>
      <c r="C31" s="21">
        <v>3</v>
      </c>
      <c r="D31" s="18">
        <f>MAX(0,D30+$C$5-C31)</f>
        <v>0</v>
      </c>
      <c r="E31" s="18">
        <f>C31-$C$5</f>
        <v>0.5</v>
      </c>
      <c r="F31" s="18">
        <f>G30+E31</f>
        <v>11</v>
      </c>
      <c r="G31" s="18">
        <f>MIN($D$22,F31)</f>
        <v>10.5</v>
      </c>
      <c r="H31" s="18">
        <f>MAX(0,F31-G31)</f>
        <v>0.5</v>
      </c>
      <c r="I31" s="7"/>
      <c r="J31" s="7"/>
      <c r="K31" s="7"/>
      <c r="L31" s="7"/>
      <c r="M31" s="7"/>
      <c r="N31" s="7"/>
      <c r="O31" s="7"/>
    </row>
    <row r="32" ht="15.75" customHeight="1">
      <c r="A32" s="16"/>
      <c r="B32" t="s" s="20">
        <v>26</v>
      </c>
      <c r="C32" s="21">
        <v>2.5</v>
      </c>
      <c r="D32" s="18">
        <f>MAX(0,D31+$C$5-C32)</f>
        <v>0</v>
      </c>
      <c r="E32" s="18">
        <f>C32-$C$5</f>
        <v>0</v>
      </c>
      <c r="F32" s="18">
        <f>G31+E32</f>
        <v>10.5</v>
      </c>
      <c r="G32" s="18">
        <f>MIN($D$22,F32)</f>
        <v>10.5</v>
      </c>
      <c r="H32" s="18">
        <f>MAX(0,F32-G32)</f>
        <v>0</v>
      </c>
      <c r="I32" s="7"/>
      <c r="J32" s="7"/>
      <c r="K32" s="7"/>
      <c r="L32" s="7"/>
      <c r="M32" s="7"/>
      <c r="N32" s="7"/>
      <c r="O32" s="7"/>
    </row>
    <row r="33" ht="15.75" customHeight="1">
      <c r="A33" s="16"/>
      <c r="B33" t="s" s="20">
        <v>27</v>
      </c>
      <c r="C33" s="21">
        <v>10</v>
      </c>
      <c r="D33" s="18">
        <f>MAX(0,D32+$C$5-C33)</f>
        <v>0</v>
      </c>
      <c r="E33" s="18">
        <f>C33-$C$5</f>
        <v>7.5</v>
      </c>
      <c r="F33" s="18">
        <f>G32+E33</f>
        <v>18</v>
      </c>
      <c r="G33" s="18">
        <f>MIN($D$22,F33)</f>
        <v>10.5</v>
      </c>
      <c r="H33" s="18">
        <f>MAX(0,F33-G33)</f>
        <v>7.5</v>
      </c>
      <c r="I33" s="7"/>
      <c r="J33" s="7"/>
      <c r="K33" s="7"/>
      <c r="L33" s="7"/>
      <c r="M33" s="7"/>
      <c r="N33" s="7"/>
      <c r="O33" s="7"/>
    </row>
    <row r="34" ht="15.75" customHeight="1">
      <c r="A34" s="16"/>
      <c r="B34" t="s" s="20">
        <v>42</v>
      </c>
      <c r="C34" s="18">
        <f>SUM(C10:C33)</f>
        <v>86.5</v>
      </c>
      <c r="D34" s="16"/>
      <c r="E34" s="16"/>
      <c r="F34" s="16"/>
      <c r="G34" s="16"/>
      <c r="H34" s="18">
        <f>SUM(H10:H33)</f>
        <v>26.5</v>
      </c>
      <c r="I34" s="7"/>
      <c r="J34" s="7"/>
      <c r="K34" s="7"/>
      <c r="L34" s="7"/>
      <c r="M34" s="7"/>
      <c r="N34" s="7"/>
      <c r="O34" s="7"/>
    </row>
    <row r="35" ht="15.75" customHeight="1">
      <c r="A35" s="16"/>
      <c r="B35" s="16"/>
      <c r="C35" s="16"/>
      <c r="D35" s="16"/>
      <c r="E35" s="16"/>
      <c r="F35" t="s" s="17">
        <v>6</v>
      </c>
      <c r="G35" s="18">
        <f>(G33-G9+C34-H34)/24</f>
        <v>2.5</v>
      </c>
      <c r="H35" t="s" s="17">
        <v>43</v>
      </c>
      <c r="I35" s="7"/>
      <c r="J35" s="7"/>
      <c r="K35" s="7"/>
      <c r="L35" s="7"/>
      <c r="M35" s="7"/>
      <c r="N35" s="7"/>
      <c r="O35" s="7"/>
    </row>
    <row r="36" ht="15.75" customHeight="1">
      <c r="A36" s="7"/>
      <c r="B36" s="7"/>
      <c r="C36" t="s" s="23">
        <v>44</v>
      </c>
      <c r="D36" s="24">
        <f>D22*30*24*3600</f>
        <v>27216000</v>
      </c>
      <c r="E36" t="s" s="23">
        <v>45</v>
      </c>
      <c r="F36" s="7"/>
      <c r="G36" t="s" s="25">
        <v>46</v>
      </c>
      <c r="H36" s="7"/>
      <c r="I36" s="7"/>
      <c r="J36" s="7"/>
      <c r="K36" s="7"/>
      <c r="L36" s="7"/>
      <c r="M36" s="7"/>
      <c r="N36" s="7"/>
      <c r="O36" s="7"/>
    </row>
    <row r="37" ht="15" customHeight="1">
      <c r="A37" s="7"/>
      <c r="B37" s="7"/>
      <c r="C37" s="7"/>
      <c r="D37" s="7"/>
      <c r="E37" s="7"/>
      <c r="F37" s="7"/>
      <c r="G37" t="s" s="25">
        <v>47</v>
      </c>
      <c r="H37" s="7"/>
      <c r="I37" s="7"/>
      <c r="J37" s="7"/>
      <c r="K37" s="7"/>
      <c r="L37" s="7"/>
      <c r="M37" s="7"/>
      <c r="N37" s="7"/>
      <c r="O37" s="7"/>
    </row>
  </sheetData>
  <pageMargins left="0.511811" right="0.511811" top="0.787402" bottom="0.787402" header="0.314961" footer="0.314961"/>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V38"/>
  <sheetViews>
    <sheetView workbookViewId="0" showGridLines="0" defaultGridColor="1"/>
  </sheetViews>
  <sheetFormatPr defaultColWidth="9" defaultRowHeight="12.75" customHeight="1" outlineLevelRow="0" outlineLevelCol="0"/>
  <cols>
    <col min="1" max="1" width="9" style="26" customWidth="1"/>
    <col min="2" max="2" width="11.2109" style="26" customWidth="1"/>
    <col min="3" max="3" width="27.6016" style="26" customWidth="1"/>
    <col min="4" max="4" width="36" style="26" customWidth="1"/>
    <col min="5" max="5" width="28.4219" style="26" customWidth="1"/>
    <col min="6" max="6" width="36" style="26" customWidth="1"/>
    <col min="7" max="7" width="32.6016" style="26" customWidth="1"/>
    <col min="8" max="8" width="30.2109" style="26" customWidth="1"/>
    <col min="9" max="22" width="9" style="26" customWidth="1"/>
    <col min="23" max="16384" width="9" style="26" customWidth="1"/>
  </cols>
  <sheetData>
    <row r="1" ht="13.5" customHeight="1">
      <c r="A1" t="s" s="27">
        <v>49</v>
      </c>
      <c r="B1" s="28">
        <v>1</v>
      </c>
      <c r="C1" s="28">
        <v>2</v>
      </c>
      <c r="D1" s="28">
        <v>3</v>
      </c>
      <c r="E1" s="28">
        <v>4</v>
      </c>
      <c r="F1" s="28">
        <v>5</v>
      </c>
      <c r="G1" s="28">
        <v>6</v>
      </c>
      <c r="H1" s="28">
        <v>7</v>
      </c>
      <c r="I1" s="28">
        <v>8</v>
      </c>
      <c r="J1" s="28">
        <v>9</v>
      </c>
      <c r="K1" s="28">
        <v>10</v>
      </c>
      <c r="L1" s="28">
        <v>11</v>
      </c>
      <c r="M1" s="28">
        <v>12</v>
      </c>
      <c r="N1" s="29"/>
      <c r="O1" s="7"/>
      <c r="P1" s="7"/>
      <c r="Q1" s="7"/>
      <c r="R1" s="7"/>
      <c r="S1" s="7"/>
      <c r="T1" s="7"/>
      <c r="U1" s="7"/>
      <c r="V1" s="7"/>
    </row>
    <row r="2" ht="13.5" customHeight="1">
      <c r="A2" s="28">
        <v>1963</v>
      </c>
      <c r="B2" s="28">
        <v>9.130000000000001</v>
      </c>
      <c r="C2" s="28">
        <v>5.76</v>
      </c>
      <c r="D2" s="28">
        <v>5.43</v>
      </c>
      <c r="E2" s="28">
        <v>3.74</v>
      </c>
      <c r="F2" s="28">
        <v>3.45</v>
      </c>
      <c r="G2" s="28">
        <v>2.94</v>
      </c>
      <c r="H2" s="28">
        <v>2.61</v>
      </c>
      <c r="I2" s="28">
        <v>3.65</v>
      </c>
      <c r="J2" s="28">
        <v>2.21</v>
      </c>
      <c r="K2" s="28">
        <v>2.79</v>
      </c>
      <c r="L2" s="28">
        <v>4.45</v>
      </c>
      <c r="M2" s="28">
        <v>5.96</v>
      </c>
      <c r="N2" s="29"/>
      <c r="O2" s="7"/>
      <c r="P2" s="7"/>
      <c r="Q2" s="7"/>
      <c r="R2" s="7"/>
      <c r="S2" s="7"/>
      <c r="T2" s="7"/>
      <c r="U2" s="7"/>
      <c r="V2" s="7"/>
    </row>
    <row r="3" ht="13.5" customHeight="1">
      <c r="A3" s="28">
        <v>1964</v>
      </c>
      <c r="B3" s="28">
        <v>5.12</v>
      </c>
      <c r="C3" s="28">
        <v>7.97</v>
      </c>
      <c r="D3" s="28">
        <v>8.42</v>
      </c>
      <c r="E3" s="28">
        <v>5.25</v>
      </c>
      <c r="F3" s="28">
        <v>7.12</v>
      </c>
      <c r="G3" s="28">
        <v>8.83</v>
      </c>
      <c r="H3" s="28">
        <v>4.55</v>
      </c>
      <c r="I3" s="28">
        <v>5.68</v>
      </c>
      <c r="J3" s="28">
        <v>4.16</v>
      </c>
      <c r="K3" s="28">
        <v>5.02</v>
      </c>
      <c r="L3" s="28">
        <v>4.23</v>
      </c>
      <c r="M3" s="28">
        <v>5.41</v>
      </c>
      <c r="N3" s="29"/>
      <c r="O3" s="7"/>
      <c r="P3" s="7"/>
      <c r="Q3" s="7"/>
      <c r="R3" s="7"/>
      <c r="S3" s="7"/>
      <c r="T3" s="7"/>
      <c r="U3" s="7"/>
      <c r="V3" s="7"/>
    </row>
    <row r="4" ht="12.75" customHeight="1">
      <c r="A4" s="30"/>
      <c r="B4" s="30"/>
      <c r="C4" s="30"/>
      <c r="D4" s="30"/>
      <c r="E4" s="30"/>
      <c r="F4" s="30"/>
      <c r="G4" s="30"/>
      <c r="H4" s="30"/>
      <c r="I4" s="30"/>
      <c r="J4" s="30"/>
      <c r="K4" s="30"/>
      <c r="L4" s="30"/>
      <c r="M4" s="30"/>
      <c r="N4" s="7"/>
      <c r="O4" s="7"/>
      <c r="P4" s="7"/>
      <c r="Q4" s="7"/>
      <c r="R4" s="7"/>
      <c r="S4" s="7"/>
      <c r="T4" s="7"/>
      <c r="U4" s="7"/>
      <c r="V4" s="7"/>
    </row>
    <row r="5" ht="15.75" customHeight="1">
      <c r="A5" s="16"/>
      <c r="B5" t="s" s="17">
        <v>50</v>
      </c>
      <c r="C5" s="31">
        <v>3.8</v>
      </c>
      <c r="D5" t="s" s="8">
        <v>51</v>
      </c>
      <c r="E5" s="16"/>
      <c r="F5" s="16"/>
      <c r="G5" s="16"/>
      <c r="H5" s="16"/>
      <c r="I5" s="7"/>
      <c r="J5" s="7"/>
      <c r="K5" s="7"/>
      <c r="L5" s="7"/>
      <c r="M5" s="7"/>
      <c r="N5" s="7"/>
      <c r="O5" s="7"/>
      <c r="P5" s="7"/>
      <c r="Q5" s="7"/>
      <c r="R5" s="7"/>
      <c r="S5" s="7"/>
      <c r="T5" s="7"/>
      <c r="U5" s="7"/>
      <c r="V5" s="7"/>
    </row>
    <row r="6" ht="15.75" customHeight="1">
      <c r="A6" s="16"/>
      <c r="B6" s="16"/>
      <c r="C6" s="32"/>
      <c r="D6" s="7"/>
      <c r="E6" s="16"/>
      <c r="F6" s="16"/>
      <c r="G6" s="16"/>
      <c r="H6" s="16"/>
      <c r="I6" s="7"/>
      <c r="J6" s="7"/>
      <c r="K6" s="7"/>
      <c r="L6" s="7"/>
      <c r="M6" s="7"/>
      <c r="N6" s="7"/>
      <c r="O6" s="7"/>
      <c r="P6" s="7"/>
      <c r="Q6" s="7"/>
      <c r="R6" s="7"/>
      <c r="S6" s="7"/>
      <c r="T6" s="7"/>
      <c r="U6" s="7"/>
      <c r="V6" s="7"/>
    </row>
    <row r="7" ht="17.25" customHeight="1">
      <c r="A7" s="16"/>
      <c r="B7" s="16"/>
      <c r="C7" t="s" s="17">
        <v>31</v>
      </c>
      <c r="D7" t="s" s="17">
        <v>32</v>
      </c>
      <c r="E7" t="s" s="17">
        <v>33</v>
      </c>
      <c r="F7" t="s" s="17">
        <v>34</v>
      </c>
      <c r="G7" t="s" s="17">
        <v>35</v>
      </c>
      <c r="H7" s="16"/>
      <c r="I7" s="33"/>
      <c r="J7" s="33"/>
      <c r="K7" s="33"/>
      <c r="L7" s="33"/>
      <c r="M7" s="7"/>
      <c r="N7" s="7"/>
      <c r="O7" s="7"/>
      <c r="P7" s="7"/>
      <c r="Q7" s="7"/>
      <c r="R7" s="7"/>
      <c r="S7" s="7"/>
      <c r="T7" s="7"/>
      <c r="U7" s="7"/>
      <c r="V7" s="7"/>
    </row>
    <row r="8" ht="18.75" customHeight="1">
      <c r="A8" t="s" s="17">
        <v>36</v>
      </c>
      <c r="B8" t="s" s="17">
        <v>37</v>
      </c>
      <c r="C8" t="s" s="17">
        <v>38</v>
      </c>
      <c r="D8" s="16"/>
      <c r="E8" t="s" s="17">
        <v>39</v>
      </c>
      <c r="F8" t="s" s="17">
        <v>40</v>
      </c>
      <c r="G8" t="s" s="17">
        <v>41</v>
      </c>
      <c r="H8" t="s" s="17">
        <v>52</v>
      </c>
      <c r="I8" s="33"/>
      <c r="J8" s="33"/>
      <c r="K8" s="33"/>
      <c r="L8" s="33"/>
      <c r="M8" s="7"/>
      <c r="N8" s="7"/>
      <c r="O8" s="7"/>
      <c r="P8" s="7"/>
      <c r="Q8" s="7"/>
      <c r="R8" s="7"/>
      <c r="S8" s="7"/>
      <c r="T8" s="7"/>
      <c r="U8" s="7"/>
      <c r="V8" s="7"/>
    </row>
    <row r="9" ht="15.75" customHeight="1">
      <c r="A9" s="16"/>
      <c r="B9" s="16"/>
      <c r="C9" s="31">
        <v>0</v>
      </c>
      <c r="D9" s="33"/>
      <c r="E9" s="34">
        <f>C19</f>
        <v>5.21</v>
      </c>
      <c r="F9" s="18">
        <f>C19</f>
        <v>5.21</v>
      </c>
      <c r="G9" s="16"/>
      <c r="H9" t="s" s="17">
        <v>53</v>
      </c>
      <c r="I9" s="33"/>
      <c r="J9" t="s" s="17">
        <v>10</v>
      </c>
      <c r="K9" t="s" s="17">
        <v>54</v>
      </c>
      <c r="L9" t="s" s="17">
        <v>55</v>
      </c>
      <c r="M9" s="35"/>
      <c r="N9" s="7"/>
      <c r="O9" s="7"/>
      <c r="P9" s="7"/>
      <c r="Q9" s="7"/>
      <c r="R9" s="7"/>
      <c r="S9" s="7"/>
      <c r="T9" s="7"/>
      <c r="U9" s="7"/>
      <c r="V9" s="7"/>
    </row>
    <row r="10" ht="15.75" customHeight="1">
      <c r="A10" t="s" s="17">
        <v>56</v>
      </c>
      <c r="B10" s="31">
        <v>9.130000000000001</v>
      </c>
      <c r="C10" s="18">
        <f>MAX(0,C9+$C$5-B10)</f>
        <v>0</v>
      </c>
      <c r="D10" s="34">
        <f>B10-$C$5</f>
        <v>5.33</v>
      </c>
      <c r="E10" s="34">
        <f>F9+D10</f>
        <v>10.54</v>
      </c>
      <c r="F10" s="18">
        <f>MIN($C$19,F9+B10-$C$5)</f>
        <v>5.21</v>
      </c>
      <c r="G10" s="36">
        <f>MAX(0,E10-F10)</f>
        <v>5.33</v>
      </c>
      <c r="H10" t="s" s="17">
        <v>53</v>
      </c>
      <c r="I10" s="33"/>
      <c r="J10" s="18">
        <v>1</v>
      </c>
      <c r="K10" s="18">
        <f>B10</f>
        <v>9.130000000000001</v>
      </c>
      <c r="L10" s="18">
        <f>K10+$C$19</f>
        <v>14.34</v>
      </c>
      <c r="M10" s="35"/>
      <c r="N10" s="7"/>
      <c r="O10" s="7"/>
      <c r="P10" s="7"/>
      <c r="Q10" s="7"/>
      <c r="R10" s="7"/>
      <c r="S10" s="7"/>
      <c r="T10" s="7"/>
      <c r="U10" s="7"/>
      <c r="V10" s="7"/>
    </row>
    <row r="11" ht="15.75" customHeight="1">
      <c r="A11" t="s" s="17">
        <v>57</v>
      </c>
      <c r="B11" s="31">
        <v>5.76</v>
      </c>
      <c r="C11" s="18">
        <f>MAX(0,C10+$C$5-B11)</f>
        <v>0</v>
      </c>
      <c r="D11" s="34">
        <f>B11-$C$5</f>
        <v>1.96</v>
      </c>
      <c r="E11" s="34">
        <f>F10+D11</f>
        <v>7.17</v>
      </c>
      <c r="F11" s="18">
        <f>MIN($C$19,F10+B11-$C$5)</f>
        <v>5.21</v>
      </c>
      <c r="G11" s="36">
        <f>MAX(0,E11-F11)</f>
        <v>1.96</v>
      </c>
      <c r="H11" t="s" s="17">
        <v>53</v>
      </c>
      <c r="I11" s="33"/>
      <c r="J11" s="18">
        <v>2</v>
      </c>
      <c r="K11" s="18">
        <f>K10+B11</f>
        <v>14.89</v>
      </c>
      <c r="L11" s="18">
        <f>K11+$C$19</f>
        <v>20.1</v>
      </c>
      <c r="M11" s="35"/>
      <c r="N11" s="7"/>
      <c r="O11" s="7"/>
      <c r="P11" s="7"/>
      <c r="Q11" s="7"/>
      <c r="R11" s="7"/>
      <c r="S11" s="7"/>
      <c r="T11" s="7"/>
      <c r="U11" s="7"/>
      <c r="V11" s="7"/>
    </row>
    <row r="12" ht="15.75" customHeight="1">
      <c r="A12" t="s" s="17">
        <v>58</v>
      </c>
      <c r="B12" s="31">
        <v>5.43</v>
      </c>
      <c r="C12" s="18">
        <f>MAX(0,C11+$C$5-B12)</f>
        <v>0</v>
      </c>
      <c r="D12" s="34">
        <f>B12-$C$5</f>
        <v>1.63</v>
      </c>
      <c r="E12" s="34">
        <f>F11+D12</f>
        <v>6.84</v>
      </c>
      <c r="F12" s="18">
        <f>MIN($C$19,F11+B12-$C$5)</f>
        <v>5.21</v>
      </c>
      <c r="G12" s="36">
        <f>MAX(0,E12-F12)</f>
        <v>1.63</v>
      </c>
      <c r="H12" t="s" s="17">
        <v>53</v>
      </c>
      <c r="I12" s="33"/>
      <c r="J12" s="18">
        <v>3</v>
      </c>
      <c r="K12" s="18">
        <f>K11+B12</f>
        <v>20.32</v>
      </c>
      <c r="L12" s="18">
        <f>K12+$C$19</f>
        <v>25.53</v>
      </c>
      <c r="M12" s="35"/>
      <c r="N12" s="7"/>
      <c r="O12" s="7"/>
      <c r="P12" s="7"/>
      <c r="Q12" s="7"/>
      <c r="R12" s="7"/>
      <c r="S12" s="7"/>
      <c r="T12" s="7"/>
      <c r="U12" s="7"/>
      <c r="V12" s="7"/>
    </row>
    <row r="13" ht="15.75" customHeight="1">
      <c r="A13" t="s" s="17">
        <v>59</v>
      </c>
      <c r="B13" s="31">
        <v>3.74</v>
      </c>
      <c r="C13" s="18">
        <f>MAX(0,C12+$C$5-B13)</f>
        <v>0.06</v>
      </c>
      <c r="D13" s="34">
        <f>B13-$C$5</f>
        <v>-0.06</v>
      </c>
      <c r="E13" s="34">
        <f>F12+D13</f>
        <v>5.15</v>
      </c>
      <c r="F13" s="18">
        <f>MIN($C$19,F12+B13-$C$5)</f>
        <v>5.15</v>
      </c>
      <c r="G13" s="36">
        <f>MAX(0,E13-F13)</f>
        <v>0</v>
      </c>
      <c r="H13" t="s" s="17">
        <v>60</v>
      </c>
      <c r="I13" s="33"/>
      <c r="J13" s="18">
        <v>4</v>
      </c>
      <c r="K13" s="18">
        <f>K12+B13</f>
        <v>24.06</v>
      </c>
      <c r="L13" s="18">
        <f>K13+$C$19</f>
        <v>29.27</v>
      </c>
      <c r="M13" s="35"/>
      <c r="N13" s="7"/>
      <c r="O13" s="7"/>
      <c r="P13" s="7"/>
      <c r="Q13" s="7"/>
      <c r="R13" s="7"/>
      <c r="S13" s="7"/>
      <c r="T13" s="7"/>
      <c r="U13" s="7"/>
      <c r="V13" s="7"/>
    </row>
    <row r="14" ht="15.75" customHeight="1">
      <c r="A14" t="s" s="17">
        <v>58</v>
      </c>
      <c r="B14" s="31">
        <v>3.45</v>
      </c>
      <c r="C14" s="18">
        <f>MAX(0,C13+$C$5-B14)</f>
        <v>0.41</v>
      </c>
      <c r="D14" s="34">
        <f>B14-$C$5</f>
        <v>-0.35</v>
      </c>
      <c r="E14" s="34">
        <f>F13+D14</f>
        <v>4.8</v>
      </c>
      <c r="F14" s="18">
        <f>MIN($C$19,F13+B14-$C$5)</f>
        <v>4.8</v>
      </c>
      <c r="G14" s="36">
        <f>MAX(0,E14-F14)</f>
        <v>0</v>
      </c>
      <c r="H14" t="s" s="17">
        <v>60</v>
      </c>
      <c r="I14" s="33"/>
      <c r="J14" s="18">
        <v>5</v>
      </c>
      <c r="K14" s="18">
        <f>K13+B14</f>
        <v>27.51</v>
      </c>
      <c r="L14" s="18">
        <f>K14+$C$19</f>
        <v>32.72</v>
      </c>
      <c r="M14" s="35"/>
      <c r="N14" s="7"/>
      <c r="O14" s="7"/>
      <c r="P14" s="7"/>
      <c r="Q14" s="7"/>
      <c r="R14" s="7"/>
      <c r="S14" s="7"/>
      <c r="T14" s="7"/>
      <c r="U14" s="7"/>
      <c r="V14" s="7"/>
    </row>
    <row r="15" ht="15.75" customHeight="1">
      <c r="A15" t="s" s="17">
        <v>56</v>
      </c>
      <c r="B15" s="31">
        <v>2.94</v>
      </c>
      <c r="C15" s="18">
        <f>MAX(0,C14+$C$5-B15)</f>
        <v>1.27</v>
      </c>
      <c r="D15" s="34">
        <f>B15-$C$5</f>
        <v>-0.86</v>
      </c>
      <c r="E15" s="34">
        <f>F14+D15</f>
        <v>3.94</v>
      </c>
      <c r="F15" s="18">
        <f>MIN($C$19,F14+B15-$C$5)</f>
        <v>3.94</v>
      </c>
      <c r="G15" s="36">
        <f>MAX(0,E15-F15)</f>
        <v>0</v>
      </c>
      <c r="H15" t="s" s="17">
        <v>60</v>
      </c>
      <c r="I15" s="33"/>
      <c r="J15" s="18">
        <v>6</v>
      </c>
      <c r="K15" s="18">
        <f>K14+B15</f>
        <v>30.45</v>
      </c>
      <c r="L15" s="18">
        <f>K15+$C$19</f>
        <v>35.66</v>
      </c>
      <c r="M15" s="35"/>
      <c r="N15" s="7"/>
      <c r="O15" s="7"/>
      <c r="P15" s="7"/>
      <c r="Q15" s="7"/>
      <c r="R15" s="7"/>
      <c r="S15" s="7"/>
      <c r="T15" s="7"/>
      <c r="U15" s="7"/>
      <c r="V15" s="7"/>
    </row>
    <row r="16" ht="15.75" customHeight="1">
      <c r="A16" t="s" s="17">
        <v>56</v>
      </c>
      <c r="B16" s="31">
        <v>2.61</v>
      </c>
      <c r="C16" s="18">
        <f>MAX(0,C15+$C$5-B16)</f>
        <v>2.46</v>
      </c>
      <c r="D16" s="34">
        <f>B16-$C$5</f>
        <v>-1.19</v>
      </c>
      <c r="E16" s="34">
        <f>F15+D16</f>
        <v>2.75</v>
      </c>
      <c r="F16" s="18">
        <f>MIN($C$19,F15+B16-$C$5)</f>
        <v>2.75</v>
      </c>
      <c r="G16" s="36">
        <f>MAX(0,E16-F16)</f>
        <v>0</v>
      </c>
      <c r="H16" t="s" s="17">
        <v>60</v>
      </c>
      <c r="I16" s="33"/>
      <c r="J16" s="18">
        <v>7</v>
      </c>
      <c r="K16" s="18">
        <f>K15+B16</f>
        <v>33.06</v>
      </c>
      <c r="L16" s="18">
        <f>K16+$C$19</f>
        <v>38.27</v>
      </c>
      <c r="M16" s="35"/>
      <c r="N16" s="7"/>
      <c r="O16" s="7"/>
      <c r="P16" s="7"/>
      <c r="Q16" s="7"/>
      <c r="R16" s="7"/>
      <c r="S16" s="7"/>
      <c r="T16" s="7"/>
      <c r="U16" s="7"/>
      <c r="V16" s="7"/>
    </row>
    <row r="17" ht="15.75" customHeight="1">
      <c r="A17" t="s" s="17">
        <v>59</v>
      </c>
      <c r="B17" s="31">
        <v>3.65</v>
      </c>
      <c r="C17" s="18">
        <f>MAX(0,C16+$C$5-B17)</f>
        <v>2.61</v>
      </c>
      <c r="D17" s="34">
        <f>B17-$C$5</f>
        <v>-0.15</v>
      </c>
      <c r="E17" s="34">
        <f>F16+D17</f>
        <v>2.6</v>
      </c>
      <c r="F17" s="18">
        <f>MIN($C$19,F16+B17-$C$5)</f>
        <v>2.6</v>
      </c>
      <c r="G17" s="36">
        <f>MAX(0,E17-F17)</f>
        <v>0</v>
      </c>
      <c r="H17" t="s" s="17">
        <v>60</v>
      </c>
      <c r="I17" s="33"/>
      <c r="J17" s="18">
        <v>8</v>
      </c>
      <c r="K17" s="18">
        <f>K16+B17</f>
        <v>36.71</v>
      </c>
      <c r="L17" s="18">
        <f>K17+$C$19</f>
        <v>41.92</v>
      </c>
      <c r="M17" s="35"/>
      <c r="N17" s="7"/>
      <c r="O17" s="7"/>
      <c r="P17" s="7"/>
      <c r="Q17" s="7"/>
      <c r="R17" s="7"/>
      <c r="S17" s="7"/>
      <c r="T17" s="7"/>
      <c r="U17" s="7"/>
      <c r="V17" s="7"/>
    </row>
    <row r="18" ht="15.75" customHeight="1">
      <c r="A18" t="s" s="17">
        <v>61</v>
      </c>
      <c r="B18" s="31">
        <v>2.21</v>
      </c>
      <c r="C18" s="18">
        <f>MAX(0,C17+$C$5-B18)</f>
        <v>4.2</v>
      </c>
      <c r="D18" s="34">
        <f>B18-$C$5</f>
        <v>-1.59</v>
      </c>
      <c r="E18" s="34">
        <f>F17+D18</f>
        <v>1.01</v>
      </c>
      <c r="F18" s="18">
        <f>MIN($C$19,F17+B18-$C$5)</f>
        <v>1.01</v>
      </c>
      <c r="G18" s="36">
        <f>MAX(0,E18-F18)</f>
        <v>0</v>
      </c>
      <c r="H18" t="s" s="17">
        <v>60</v>
      </c>
      <c r="I18" s="33"/>
      <c r="J18" s="18">
        <v>9</v>
      </c>
      <c r="K18" s="18">
        <f>K17+B18</f>
        <v>38.92</v>
      </c>
      <c r="L18" s="18">
        <f>K18+$C$19</f>
        <v>44.13</v>
      </c>
      <c r="M18" s="35"/>
      <c r="N18" s="7"/>
      <c r="O18" s="7"/>
      <c r="P18" s="7"/>
      <c r="Q18" s="7"/>
      <c r="R18" s="7"/>
      <c r="S18" s="7"/>
      <c r="T18" s="7"/>
      <c r="U18" s="7"/>
      <c r="V18" s="7"/>
    </row>
    <row r="19" ht="15.75" customHeight="1">
      <c r="A19" t="s" s="17">
        <v>62</v>
      </c>
      <c r="B19" s="31">
        <v>2.79</v>
      </c>
      <c r="C19" s="22">
        <f>MAX(0,C18+$C$5-B19)</f>
        <v>5.21</v>
      </c>
      <c r="D19" s="34">
        <f>B19-$C$5</f>
        <v>-1.01</v>
      </c>
      <c r="E19" s="34">
        <f>F18+D19</f>
        <v>0</v>
      </c>
      <c r="F19" s="36">
        <f>MIN($C$19,F18+B19-$C$5)</f>
        <v>0</v>
      </c>
      <c r="G19" s="36">
        <f>MAX(0,E19-F19)</f>
        <v>0</v>
      </c>
      <c r="H19" t="s" s="17">
        <v>63</v>
      </c>
      <c r="I19" s="33"/>
      <c r="J19" s="18">
        <v>10</v>
      </c>
      <c r="K19" s="18">
        <f>K18+B19</f>
        <v>41.71</v>
      </c>
      <c r="L19" s="18">
        <f>K19+$C$19</f>
        <v>46.92</v>
      </c>
      <c r="M19" s="35"/>
      <c r="N19" s="7"/>
      <c r="O19" s="7"/>
      <c r="P19" s="7"/>
      <c r="Q19" s="7"/>
      <c r="R19" s="7"/>
      <c r="S19" s="7"/>
      <c r="T19" s="7"/>
      <c r="U19" s="7"/>
      <c r="V19" s="7"/>
    </row>
    <row r="20" ht="15.75" customHeight="1">
      <c r="A20" t="s" s="17">
        <v>64</v>
      </c>
      <c r="B20" s="31">
        <v>4.45</v>
      </c>
      <c r="C20" s="18">
        <f>MAX(0,C19+$C$5-B20)</f>
        <v>4.56</v>
      </c>
      <c r="D20" s="34">
        <f>B20-$C$5</f>
        <v>0.65</v>
      </c>
      <c r="E20" s="34">
        <f>F19+D20</f>
        <v>0.65</v>
      </c>
      <c r="F20" s="36">
        <f>MIN($C$19,F19+B20-$C$5)</f>
        <v>0.65</v>
      </c>
      <c r="G20" s="36">
        <f>MAX(0,E20-F20)</f>
        <v>0</v>
      </c>
      <c r="H20" t="s" s="17">
        <v>65</v>
      </c>
      <c r="I20" s="33"/>
      <c r="J20" s="18">
        <v>11</v>
      </c>
      <c r="K20" s="18">
        <f>K19+B20</f>
        <v>46.16</v>
      </c>
      <c r="L20" s="18">
        <f>K20+$C$19</f>
        <v>51.37</v>
      </c>
      <c r="M20" s="35"/>
      <c r="N20" s="7"/>
      <c r="O20" s="7"/>
      <c r="P20" s="7"/>
      <c r="Q20" s="7"/>
      <c r="R20" s="7"/>
      <c r="S20" s="7"/>
      <c r="T20" s="7"/>
      <c r="U20" s="7"/>
      <c r="V20" s="7"/>
    </row>
    <row r="21" ht="15.75" customHeight="1">
      <c r="A21" t="s" s="17">
        <v>66</v>
      </c>
      <c r="B21" s="31">
        <v>5.96</v>
      </c>
      <c r="C21" s="18">
        <f>MAX(0,C20+$C$5-B21)</f>
        <v>2.4</v>
      </c>
      <c r="D21" s="34">
        <f>B21-$C$5</f>
        <v>2.16</v>
      </c>
      <c r="E21" s="34">
        <f>F20+D21</f>
        <v>2.81</v>
      </c>
      <c r="F21" s="36">
        <f>MIN($C$19,F20+B21-$C$5)</f>
        <v>2.81</v>
      </c>
      <c r="G21" s="36">
        <f>MAX(0,E21-F21)</f>
        <v>0</v>
      </c>
      <c r="H21" t="s" s="17">
        <v>65</v>
      </c>
      <c r="I21" s="33"/>
      <c r="J21" s="18">
        <v>12</v>
      </c>
      <c r="K21" s="18">
        <f>K20+B21</f>
        <v>52.12</v>
      </c>
      <c r="L21" s="18">
        <f>K21+$C$19</f>
        <v>57.33</v>
      </c>
      <c r="M21" s="35"/>
      <c r="N21" s="7"/>
      <c r="O21" s="7"/>
      <c r="P21" s="7"/>
      <c r="Q21" s="7"/>
      <c r="R21" s="7"/>
      <c r="S21" s="7"/>
      <c r="T21" s="7"/>
      <c r="U21" s="7"/>
      <c r="V21" s="7"/>
    </row>
    <row r="22" ht="15.75" customHeight="1">
      <c r="A22" t="s" s="17">
        <v>56</v>
      </c>
      <c r="B22" s="31">
        <v>5.12</v>
      </c>
      <c r="C22" s="18">
        <f>MAX(0,C21+$C$5-B22)</f>
        <v>1.08</v>
      </c>
      <c r="D22" s="34">
        <f>B22-$C$5</f>
        <v>1.32</v>
      </c>
      <c r="E22" s="34">
        <f>F21+D22</f>
        <v>4.13</v>
      </c>
      <c r="F22" s="36">
        <f>MIN($C$19,F21+B22-$C$5)</f>
        <v>4.13</v>
      </c>
      <c r="G22" s="36">
        <f>MAX(0,E22-F22)</f>
        <v>0</v>
      </c>
      <c r="H22" t="s" s="17">
        <v>65</v>
      </c>
      <c r="I22" s="33"/>
      <c r="J22" s="18">
        <v>13</v>
      </c>
      <c r="K22" s="18">
        <f>K21+B22</f>
        <v>57.24</v>
      </c>
      <c r="L22" s="18">
        <f>K22+$C$19</f>
        <v>62.45</v>
      </c>
      <c r="M22" s="35"/>
      <c r="N22" s="7"/>
      <c r="O22" s="7"/>
      <c r="P22" s="7"/>
      <c r="Q22" s="7"/>
      <c r="R22" s="7"/>
      <c r="S22" s="7"/>
      <c r="T22" s="7"/>
      <c r="U22" s="7"/>
      <c r="V22" s="7"/>
    </row>
    <row r="23" ht="15.75" customHeight="1">
      <c r="A23" t="s" s="17">
        <v>57</v>
      </c>
      <c r="B23" s="31">
        <v>7.97</v>
      </c>
      <c r="C23" s="18">
        <f>MAX(0,C22+$C$5-B23)</f>
        <v>0</v>
      </c>
      <c r="D23" s="34">
        <f>B23-$C$5</f>
        <v>4.17</v>
      </c>
      <c r="E23" s="34">
        <f>F22+D23</f>
        <v>8.300000000000001</v>
      </c>
      <c r="F23" s="18">
        <f>MIN($C$19,F22+B23-$C$5)</f>
        <v>5.21</v>
      </c>
      <c r="G23" s="36">
        <f>MAX(0,E23-F23)</f>
        <v>3.09</v>
      </c>
      <c r="H23" t="s" s="17">
        <v>53</v>
      </c>
      <c r="I23" s="33"/>
      <c r="J23" s="18">
        <v>14</v>
      </c>
      <c r="K23" s="18">
        <f>K22+B23</f>
        <v>65.20999999999999</v>
      </c>
      <c r="L23" s="18">
        <f>K23+$C$19</f>
        <v>70.42</v>
      </c>
      <c r="M23" s="35"/>
      <c r="N23" s="7"/>
      <c r="O23" s="7"/>
      <c r="P23" s="7"/>
      <c r="Q23" s="7"/>
      <c r="R23" s="7"/>
      <c r="S23" s="7"/>
      <c r="T23" s="7"/>
      <c r="U23" s="7"/>
      <c r="V23" s="7"/>
    </row>
    <row r="24" ht="15.75" customHeight="1">
      <c r="A24" t="s" s="17">
        <v>58</v>
      </c>
      <c r="B24" s="31">
        <v>8.42</v>
      </c>
      <c r="C24" s="18">
        <f>MAX(0,C23+$C$5-B24)</f>
        <v>0</v>
      </c>
      <c r="D24" s="34">
        <f>B24-$C$5</f>
        <v>4.62</v>
      </c>
      <c r="E24" s="34">
        <f>F23+D24</f>
        <v>9.83</v>
      </c>
      <c r="F24" s="18">
        <f>MIN($C$19,F23+B24-$C$5)</f>
        <v>5.21</v>
      </c>
      <c r="G24" s="36">
        <f>MAX(0,E24-F24)</f>
        <v>4.62</v>
      </c>
      <c r="H24" t="s" s="17">
        <v>53</v>
      </c>
      <c r="I24" s="33"/>
      <c r="J24" s="18">
        <v>15</v>
      </c>
      <c r="K24" s="18">
        <f>K23+B24</f>
        <v>73.63</v>
      </c>
      <c r="L24" s="18">
        <f>K24+$C$19</f>
        <v>78.84</v>
      </c>
      <c r="M24" s="35"/>
      <c r="N24" s="7"/>
      <c r="O24" s="7"/>
      <c r="P24" s="7"/>
      <c r="Q24" s="7"/>
      <c r="R24" s="7"/>
      <c r="S24" s="7"/>
      <c r="T24" s="7"/>
      <c r="U24" s="7"/>
      <c r="V24" s="7"/>
    </row>
    <row r="25" ht="15.75" customHeight="1">
      <c r="A25" t="s" s="17">
        <v>59</v>
      </c>
      <c r="B25" s="31">
        <v>5.25</v>
      </c>
      <c r="C25" s="18">
        <f>MAX(0,C24+$C$5-B25)</f>
        <v>0</v>
      </c>
      <c r="D25" s="34">
        <f>B25-$C$5</f>
        <v>1.45</v>
      </c>
      <c r="E25" s="34">
        <f>F24+D25</f>
        <v>6.66</v>
      </c>
      <c r="F25" s="18">
        <f>MIN($C$19,F24+B25-$C$5)</f>
        <v>5.21</v>
      </c>
      <c r="G25" s="36">
        <f>MAX(0,E25-F25)</f>
        <v>1.45</v>
      </c>
      <c r="H25" t="s" s="17">
        <v>53</v>
      </c>
      <c r="I25" s="33"/>
      <c r="J25" s="18">
        <v>16</v>
      </c>
      <c r="K25" s="18">
        <f>K24+B25</f>
        <v>78.88</v>
      </c>
      <c r="L25" s="18">
        <f>K25+$C$19</f>
        <v>84.09</v>
      </c>
      <c r="M25" s="35"/>
      <c r="N25" s="7"/>
      <c r="O25" s="7"/>
      <c r="P25" s="7"/>
      <c r="Q25" s="7"/>
      <c r="R25" s="7"/>
      <c r="S25" s="7"/>
      <c r="T25" s="7"/>
      <c r="U25" s="7"/>
      <c r="V25" s="7"/>
    </row>
    <row r="26" ht="15.75" customHeight="1">
      <c r="A26" t="s" s="17">
        <v>58</v>
      </c>
      <c r="B26" s="31">
        <v>7.12</v>
      </c>
      <c r="C26" s="18">
        <f>MAX(0,C25+$C$5-B26)</f>
        <v>0</v>
      </c>
      <c r="D26" s="34">
        <f>B26-$C$5</f>
        <v>3.32</v>
      </c>
      <c r="E26" s="34">
        <f>F25+D26</f>
        <v>8.529999999999999</v>
      </c>
      <c r="F26" s="18">
        <f>MIN($C$19,F25+B26-$C$5)</f>
        <v>5.21</v>
      </c>
      <c r="G26" s="36">
        <f>MAX(0,E26-F26)</f>
        <v>3.32</v>
      </c>
      <c r="H26" t="s" s="17">
        <v>53</v>
      </c>
      <c r="I26" s="33"/>
      <c r="J26" s="18">
        <v>17</v>
      </c>
      <c r="K26" s="18">
        <f>K25+B26</f>
        <v>86</v>
      </c>
      <c r="L26" s="18">
        <f>K26+$C$19</f>
        <v>91.20999999999999</v>
      </c>
      <c r="M26" s="35"/>
      <c r="N26" s="7"/>
      <c r="O26" s="7"/>
      <c r="P26" s="7"/>
      <c r="Q26" s="7"/>
      <c r="R26" s="7"/>
      <c r="S26" s="7"/>
      <c r="T26" s="7"/>
      <c r="U26" s="7"/>
      <c r="V26" s="7"/>
    </row>
    <row r="27" ht="15.75" customHeight="1">
      <c r="A27" t="s" s="17">
        <v>56</v>
      </c>
      <c r="B27" s="31">
        <v>8.83</v>
      </c>
      <c r="C27" s="18">
        <f>MAX(0,C26+$C$5-B27)</f>
        <v>0</v>
      </c>
      <c r="D27" s="34">
        <f>B27-$C$5</f>
        <v>5.03</v>
      </c>
      <c r="E27" s="34">
        <f>F26+D27</f>
        <v>10.24</v>
      </c>
      <c r="F27" s="18">
        <f>MIN($C$19,F26+B27-$C$5)</f>
        <v>5.21</v>
      </c>
      <c r="G27" s="36">
        <f>MAX(0,E27-F27)</f>
        <v>5.03</v>
      </c>
      <c r="H27" t="s" s="17">
        <v>53</v>
      </c>
      <c r="I27" s="33"/>
      <c r="J27" s="18">
        <v>18</v>
      </c>
      <c r="K27" s="18">
        <f>K26+B27</f>
        <v>94.83</v>
      </c>
      <c r="L27" s="18">
        <f>K27+$C$19</f>
        <v>100.04</v>
      </c>
      <c r="M27" s="35"/>
      <c r="N27" s="7"/>
      <c r="O27" s="7"/>
      <c r="P27" s="7"/>
      <c r="Q27" s="7"/>
      <c r="R27" s="7"/>
      <c r="S27" s="7"/>
      <c r="T27" s="7"/>
      <c r="U27" s="7"/>
      <c r="V27" s="7"/>
    </row>
    <row r="28" ht="15.75" customHeight="1">
      <c r="A28" t="s" s="17">
        <v>56</v>
      </c>
      <c r="B28" s="31">
        <v>4.55</v>
      </c>
      <c r="C28" s="18">
        <f>MAX(0,C27+$C$5-B28)</f>
        <v>0</v>
      </c>
      <c r="D28" s="34">
        <f>B28-$C$5</f>
        <v>0.75</v>
      </c>
      <c r="E28" s="34">
        <f>F27+D28</f>
        <v>5.96</v>
      </c>
      <c r="F28" s="18">
        <f>MIN($C$19,F27+B28-$C$5)</f>
        <v>5.21</v>
      </c>
      <c r="G28" s="36">
        <f>MAX(0,E28-F28)</f>
        <v>0.75</v>
      </c>
      <c r="H28" t="s" s="17">
        <v>53</v>
      </c>
      <c r="I28" s="33"/>
      <c r="J28" s="18">
        <v>19</v>
      </c>
      <c r="K28" s="18">
        <f>K27+B28</f>
        <v>99.38</v>
      </c>
      <c r="L28" s="18">
        <f>K28+$C$19</f>
        <v>104.59</v>
      </c>
      <c r="M28" s="35"/>
      <c r="N28" s="7"/>
      <c r="O28" s="7"/>
      <c r="P28" s="7"/>
      <c r="Q28" s="7"/>
      <c r="R28" s="7"/>
      <c r="S28" s="7"/>
      <c r="T28" s="7"/>
      <c r="U28" s="7"/>
      <c r="V28" s="7"/>
    </row>
    <row r="29" ht="15.75" customHeight="1">
      <c r="A29" t="s" s="17">
        <v>59</v>
      </c>
      <c r="B29" s="31">
        <v>5.68</v>
      </c>
      <c r="C29" s="18">
        <f>MAX(0,C28+$C$5-B29)</f>
        <v>0</v>
      </c>
      <c r="D29" s="34">
        <f>B29-$C$5</f>
        <v>1.88</v>
      </c>
      <c r="E29" s="34">
        <f>F28+D29</f>
        <v>7.09</v>
      </c>
      <c r="F29" s="18">
        <f>MIN($C$19,F28+B29-$C$5)</f>
        <v>5.21</v>
      </c>
      <c r="G29" s="36">
        <f>MAX(0,E29-F29)</f>
        <v>1.88</v>
      </c>
      <c r="H29" t="s" s="17">
        <v>53</v>
      </c>
      <c r="I29" s="33"/>
      <c r="J29" s="18">
        <v>20</v>
      </c>
      <c r="K29" s="18">
        <f>K28+B29</f>
        <v>105.06</v>
      </c>
      <c r="L29" s="18">
        <f>K29+$C$19</f>
        <v>110.27</v>
      </c>
      <c r="M29" s="35"/>
      <c r="N29" s="7"/>
      <c r="O29" s="7"/>
      <c r="P29" s="7"/>
      <c r="Q29" s="7"/>
      <c r="R29" s="7"/>
      <c r="S29" s="7"/>
      <c r="T29" s="7"/>
      <c r="U29" s="7"/>
      <c r="V29" s="7"/>
    </row>
    <row r="30" ht="15.75" customHeight="1">
      <c r="A30" t="s" s="17">
        <v>61</v>
      </c>
      <c r="B30" s="31">
        <v>4.16</v>
      </c>
      <c r="C30" s="18">
        <f>MAX(0,C29+$C$5-B30)</f>
        <v>0</v>
      </c>
      <c r="D30" s="34">
        <f>B30-$C$5</f>
        <v>0.36</v>
      </c>
      <c r="E30" s="34">
        <f>F29+D30</f>
        <v>5.57</v>
      </c>
      <c r="F30" s="18">
        <f>MIN($C$19,F29+B30-$C$5)</f>
        <v>5.21</v>
      </c>
      <c r="G30" s="36">
        <f>MAX(0,E30-F30)</f>
        <v>0.36</v>
      </c>
      <c r="H30" t="s" s="17">
        <v>53</v>
      </c>
      <c r="I30" s="33"/>
      <c r="J30" s="18">
        <v>21</v>
      </c>
      <c r="K30" s="18">
        <f>K29+B30</f>
        <v>109.22</v>
      </c>
      <c r="L30" s="18">
        <f>K30+$C$19</f>
        <v>114.43</v>
      </c>
      <c r="M30" s="35"/>
      <c r="N30" s="7"/>
      <c r="O30" s="7"/>
      <c r="P30" s="7"/>
      <c r="Q30" s="7"/>
      <c r="R30" s="7"/>
      <c r="S30" s="7"/>
      <c r="T30" s="7"/>
      <c r="U30" s="7"/>
      <c r="V30" s="7"/>
    </row>
    <row r="31" ht="15.75" customHeight="1">
      <c r="A31" t="s" s="17">
        <v>62</v>
      </c>
      <c r="B31" s="31">
        <v>5.02</v>
      </c>
      <c r="C31" s="18">
        <f>MAX(0,C30+$C$5-B31)</f>
        <v>0</v>
      </c>
      <c r="D31" s="34">
        <f>B31-$C$5</f>
        <v>1.22</v>
      </c>
      <c r="E31" s="34">
        <f>F30+D31</f>
        <v>6.43</v>
      </c>
      <c r="F31" s="18">
        <f>MIN($C$19,F30+B31-$C$5)</f>
        <v>5.21</v>
      </c>
      <c r="G31" s="36">
        <f>MAX(0,E31-F31)</f>
        <v>1.22</v>
      </c>
      <c r="H31" t="s" s="17">
        <v>53</v>
      </c>
      <c r="I31" s="33"/>
      <c r="J31" s="18">
        <v>22</v>
      </c>
      <c r="K31" s="18">
        <f>K30+B31</f>
        <v>114.24</v>
      </c>
      <c r="L31" s="18">
        <f>K31+$C$19</f>
        <v>119.45</v>
      </c>
      <c r="M31" s="35"/>
      <c r="N31" s="7"/>
      <c r="O31" s="7"/>
      <c r="P31" s="7"/>
      <c r="Q31" s="7"/>
      <c r="R31" s="7"/>
      <c r="S31" s="7"/>
      <c r="T31" s="7"/>
      <c r="U31" s="7"/>
      <c r="V31" s="7"/>
    </row>
    <row r="32" ht="15.75" customHeight="1">
      <c r="A32" t="s" s="17">
        <v>64</v>
      </c>
      <c r="B32" s="31">
        <v>4.23</v>
      </c>
      <c r="C32" s="18">
        <f>MAX(0,C31+$C$5-B32)</f>
        <v>0</v>
      </c>
      <c r="D32" s="34">
        <f>B32-$C$5</f>
        <v>0.43</v>
      </c>
      <c r="E32" s="34">
        <f>F31+D32</f>
        <v>5.64</v>
      </c>
      <c r="F32" s="18">
        <f>MIN($C$19,F31+B32-$C$5)</f>
        <v>5.21</v>
      </c>
      <c r="G32" s="36">
        <f>MAX(0,E32-F32)</f>
        <v>0.43</v>
      </c>
      <c r="H32" t="s" s="17">
        <v>53</v>
      </c>
      <c r="I32" s="33"/>
      <c r="J32" s="18">
        <v>23</v>
      </c>
      <c r="K32" s="18">
        <f>K31+B32</f>
        <v>118.47</v>
      </c>
      <c r="L32" s="18">
        <f>K32+$C$19</f>
        <v>123.68</v>
      </c>
      <c r="M32" s="35"/>
      <c r="N32" s="7"/>
      <c r="O32" s="7"/>
      <c r="P32" s="7"/>
      <c r="Q32" s="7"/>
      <c r="R32" s="7"/>
      <c r="S32" s="7"/>
      <c r="T32" s="7"/>
      <c r="U32" s="7"/>
      <c r="V32" s="7"/>
    </row>
    <row r="33" ht="15.75" customHeight="1">
      <c r="A33" t="s" s="17">
        <v>66</v>
      </c>
      <c r="B33" s="31">
        <v>5.41</v>
      </c>
      <c r="C33" s="18">
        <f>MAX(0,C32+$C$5-B33)</f>
        <v>0</v>
      </c>
      <c r="D33" s="34">
        <f>B33-$C$5</f>
        <v>1.61</v>
      </c>
      <c r="E33" s="34">
        <f>F32+D33</f>
        <v>6.82</v>
      </c>
      <c r="F33" s="18">
        <f>MIN($C$19,F32+B33-$C$5)</f>
        <v>5.21</v>
      </c>
      <c r="G33" s="36">
        <f>MAX(0,E33-F33)</f>
        <v>1.61</v>
      </c>
      <c r="H33" t="s" s="17">
        <v>53</v>
      </c>
      <c r="I33" s="33"/>
      <c r="J33" s="18">
        <v>24</v>
      </c>
      <c r="K33" s="18">
        <f>K32+B33</f>
        <v>123.88</v>
      </c>
      <c r="L33" s="18">
        <f>K33+$C$19</f>
        <v>129.09</v>
      </c>
      <c r="M33" s="35"/>
      <c r="N33" s="7"/>
      <c r="O33" s="7"/>
      <c r="P33" s="7"/>
      <c r="Q33" s="7"/>
      <c r="R33" s="7"/>
      <c r="S33" s="7"/>
      <c r="T33" s="7"/>
      <c r="U33" s="7"/>
      <c r="V33" s="7"/>
    </row>
    <row r="34" ht="15.75" customHeight="1">
      <c r="A34" t="s" s="17">
        <v>67</v>
      </c>
      <c r="B34" s="18">
        <f>SUM(B10:B33)</f>
        <v>123.88</v>
      </c>
      <c r="C34" s="16"/>
      <c r="D34" s="16"/>
      <c r="E34" s="16"/>
      <c r="F34" s="16"/>
      <c r="G34" s="36">
        <f>SUM(G10:G33)</f>
        <v>32.68</v>
      </c>
      <c r="H34" s="16"/>
      <c r="I34" s="33"/>
      <c r="J34" s="33"/>
      <c r="K34" s="33"/>
      <c r="L34" s="33"/>
      <c r="M34" s="7"/>
      <c r="N34" s="7"/>
      <c r="O34" s="7"/>
      <c r="P34" s="7"/>
      <c r="Q34" s="7"/>
      <c r="R34" s="7"/>
      <c r="S34" s="7"/>
      <c r="T34" s="7"/>
      <c r="U34" s="7"/>
      <c r="V34" s="7"/>
    </row>
    <row r="35" ht="15.75" customHeight="1">
      <c r="A35" s="33"/>
      <c r="B35" t="s" s="17">
        <v>44</v>
      </c>
      <c r="C35" s="18">
        <f>C19*30*24*3600</f>
        <v>13504320</v>
      </c>
      <c r="D35" t="s" s="17">
        <v>45</v>
      </c>
      <c r="E35" s="16"/>
      <c r="F35" s="16"/>
      <c r="G35" s="16"/>
      <c r="H35" s="33"/>
      <c r="I35" s="33"/>
      <c r="J35" s="33"/>
      <c r="K35" s="33"/>
      <c r="L35" s="33"/>
      <c r="M35" s="7"/>
      <c r="N35" s="7"/>
      <c r="O35" s="7"/>
      <c r="P35" s="7"/>
      <c r="Q35" s="7"/>
      <c r="R35" s="7"/>
      <c r="S35" s="7"/>
      <c r="T35" s="7"/>
      <c r="U35" s="7"/>
      <c r="V35" s="7"/>
    </row>
    <row r="36" ht="15.75" customHeight="1">
      <c r="A36" s="33"/>
      <c r="B36" s="33"/>
      <c r="C36" s="33"/>
      <c r="D36" s="33"/>
      <c r="E36" t="s" s="17">
        <v>6</v>
      </c>
      <c r="F36" s="36">
        <f>(F33-F9+B34-G34)/24</f>
        <v>3.8</v>
      </c>
      <c r="G36" t="s" s="17">
        <v>43</v>
      </c>
      <c r="H36" s="33"/>
      <c r="I36" s="33"/>
      <c r="J36" s="33"/>
      <c r="K36" s="33"/>
      <c r="L36" s="33"/>
      <c r="M36" s="7"/>
      <c r="N36" s="7"/>
      <c r="O36" s="7"/>
      <c r="P36" s="7"/>
      <c r="Q36" s="7"/>
      <c r="R36" s="7"/>
      <c r="S36" s="7"/>
      <c r="T36" s="7"/>
      <c r="U36" s="7"/>
      <c r="V36" s="7"/>
    </row>
    <row r="37" ht="14.25" customHeight="1">
      <c r="A37" s="33"/>
      <c r="B37" s="33"/>
      <c r="C37" s="33"/>
      <c r="D37" s="33"/>
      <c r="E37" s="33"/>
      <c r="F37" t="s" s="25">
        <v>46</v>
      </c>
      <c r="G37" s="33"/>
      <c r="H37" s="33"/>
      <c r="I37" s="33"/>
      <c r="J37" s="33"/>
      <c r="K37" s="33"/>
      <c r="L37" s="33"/>
      <c r="M37" s="7"/>
      <c r="N37" s="7"/>
      <c r="O37" s="7"/>
      <c r="P37" s="7"/>
      <c r="Q37" s="7"/>
      <c r="R37" s="7"/>
      <c r="S37" s="7"/>
      <c r="T37" s="7"/>
      <c r="U37" s="7"/>
      <c r="V37" s="7"/>
    </row>
    <row r="38" ht="12.75" customHeight="1">
      <c r="A38" s="7"/>
      <c r="B38" s="7"/>
      <c r="C38" s="7"/>
      <c r="D38" s="7"/>
      <c r="E38" s="7"/>
      <c r="F38" t="s" s="25">
        <v>47</v>
      </c>
      <c r="G38" s="7"/>
      <c r="H38" s="7"/>
      <c r="I38" s="7"/>
      <c r="J38" s="7"/>
      <c r="K38" s="7"/>
      <c r="L38" s="7"/>
      <c r="M38" s="7"/>
      <c r="N38" s="7"/>
      <c r="O38" s="7"/>
      <c r="P38" s="7"/>
      <c r="Q38" s="7"/>
      <c r="R38" s="7"/>
      <c r="S38" s="7"/>
      <c r="T38" s="7"/>
      <c r="U38" s="7"/>
      <c r="V38" s="7"/>
    </row>
  </sheetData>
  <pageMargins left="0.511811" right="0.511811" top="0.787402" bottom="0.787402" header="0.314961" footer="0.314961"/>
  <pageSetup firstPageNumber="1" fitToHeight="1" fitToWidth="1" scale="100" useFirstPageNumber="0" orientation="portrait"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AC134"/>
  <sheetViews>
    <sheetView workbookViewId="0" showGridLines="0" defaultGridColor="1"/>
  </sheetViews>
  <sheetFormatPr defaultColWidth="9" defaultRowHeight="15.75" customHeight="1" outlineLevelRow="0" outlineLevelCol="0"/>
  <cols>
    <col min="1" max="1" width="10.6016" style="37" customWidth="1"/>
    <col min="2" max="3" width="7.21094" style="37" customWidth="1"/>
    <col min="4" max="5" width="10" style="37" customWidth="1"/>
    <col min="6" max="15" width="9.21094" style="37" customWidth="1"/>
    <col min="16" max="16" width="7.21094" style="37" customWidth="1"/>
    <col min="17" max="17" width="10" style="37" customWidth="1"/>
    <col min="18" max="18" width="13.2109" style="37" customWidth="1"/>
    <col min="19" max="19" width="11.2109" style="37" customWidth="1"/>
    <col min="20" max="25" width="9.21094" style="37" customWidth="1"/>
    <col min="26" max="29" width="9" style="37" customWidth="1"/>
    <col min="30" max="16384" width="9" style="37" customWidth="1"/>
  </cols>
  <sheetData>
    <row r="1" ht="15.75" customHeight="1">
      <c r="A1" s="7"/>
      <c r="B1" t="s" s="8">
        <v>69</v>
      </c>
      <c r="C1" s="7"/>
      <c r="D1" s="7"/>
      <c r="E1" s="7"/>
      <c r="F1" s="7"/>
      <c r="G1" s="7"/>
      <c r="H1" s="7"/>
      <c r="I1" s="7"/>
      <c r="J1" s="7"/>
      <c r="K1" s="7"/>
      <c r="L1" s="7"/>
      <c r="M1" s="7"/>
      <c r="N1" s="7"/>
      <c r="O1" s="7"/>
      <c r="P1" t="s" s="8">
        <v>70</v>
      </c>
      <c r="Q1" s="7"/>
      <c r="R1" s="7"/>
      <c r="S1" s="7"/>
      <c r="T1" s="7"/>
      <c r="U1" s="7"/>
      <c r="V1" s="7"/>
      <c r="W1" s="7"/>
      <c r="X1" s="7"/>
      <c r="Y1" s="7"/>
      <c r="Z1" s="7"/>
      <c r="AA1" s="7"/>
      <c r="AB1" s="7"/>
      <c r="AC1" s="7"/>
    </row>
    <row r="2" ht="15.75" customHeight="1">
      <c r="A2" s="7"/>
      <c r="B2" s="7"/>
      <c r="C2" s="7"/>
      <c r="D2" t="s" s="38">
        <v>71</v>
      </c>
      <c r="E2" s="7"/>
      <c r="F2" s="7"/>
      <c r="G2" s="7"/>
      <c r="H2" s="7"/>
      <c r="I2" s="7"/>
      <c r="J2" s="7"/>
      <c r="K2" s="7"/>
      <c r="L2" s="7"/>
      <c r="M2" s="7"/>
      <c r="N2" s="7"/>
      <c r="O2" s="7"/>
      <c r="P2" s="7"/>
      <c r="Q2" s="7"/>
      <c r="R2" s="7"/>
      <c r="S2" s="7"/>
      <c r="T2" s="7"/>
      <c r="U2" s="7"/>
      <c r="V2" s="7"/>
      <c r="W2" s="7"/>
      <c r="X2" s="7"/>
      <c r="Y2" s="7"/>
      <c r="Z2" s="7"/>
      <c r="AA2" s="7"/>
      <c r="AB2" s="7"/>
      <c r="AC2" s="7"/>
    </row>
    <row r="3" ht="15.75" customHeight="1">
      <c r="A3" s="7"/>
      <c r="B3" t="s" s="38">
        <v>72</v>
      </c>
      <c r="C3" s="9">
        <v>104.97</v>
      </c>
      <c r="D3" s="9">
        <v>80</v>
      </c>
      <c r="E3" s="7"/>
      <c r="F3" s="7"/>
      <c r="G3" s="7"/>
      <c r="H3" s="7"/>
      <c r="I3" s="7"/>
      <c r="J3" s="7"/>
      <c r="K3" s="7"/>
      <c r="L3" s="7"/>
      <c r="M3" s="7"/>
      <c r="N3" s="7"/>
      <c r="O3" s="7"/>
      <c r="P3" t="s" s="38">
        <v>72</v>
      </c>
      <c r="Q3" s="7"/>
      <c r="R3" t="s" s="39">
        <v>73</v>
      </c>
      <c r="S3" t="s" s="8">
        <v>74</v>
      </c>
      <c r="T3" t="s" s="8">
        <v>75</v>
      </c>
      <c r="U3" s="7"/>
      <c r="V3" s="7"/>
      <c r="W3" s="7"/>
      <c r="X3" s="7"/>
      <c r="Y3" s="7"/>
      <c r="Z3" s="7"/>
      <c r="AA3" s="7"/>
      <c r="AB3" s="7"/>
      <c r="AC3" s="7"/>
    </row>
    <row r="4" ht="15.75" customHeight="1">
      <c r="A4" s="7"/>
      <c r="B4" t="s" s="8">
        <v>76</v>
      </c>
      <c r="C4" t="s" s="38">
        <v>76</v>
      </c>
      <c r="D4" t="s" s="38">
        <v>77</v>
      </c>
      <c r="E4" t="s" s="38">
        <v>78</v>
      </c>
      <c r="F4" t="s" s="38">
        <v>79</v>
      </c>
      <c r="G4" s="7"/>
      <c r="H4" t="s" s="8">
        <v>80</v>
      </c>
      <c r="I4" s="7"/>
      <c r="J4" s="7"/>
      <c r="K4" s="7"/>
      <c r="L4" s="7"/>
      <c r="M4" s="7"/>
      <c r="N4" s="7"/>
      <c r="O4" s="7"/>
      <c r="P4" t="s" s="8">
        <v>76</v>
      </c>
      <c r="Q4" t="s" s="38">
        <v>81</v>
      </c>
      <c r="R4" t="s" s="38">
        <v>82</v>
      </c>
      <c r="S4" t="s" s="8">
        <v>83</v>
      </c>
      <c r="T4" t="s" s="8">
        <v>84</v>
      </c>
      <c r="U4" s="7"/>
      <c r="V4" s="7"/>
      <c r="W4" s="7"/>
      <c r="X4" s="7"/>
      <c r="Y4" s="7"/>
      <c r="Z4" s="7"/>
      <c r="AA4" s="7"/>
      <c r="AB4" s="7"/>
      <c r="AC4" s="7"/>
    </row>
    <row r="5" ht="15.75" customHeight="1">
      <c r="A5" s="9">
        <v>1952</v>
      </c>
      <c r="B5" t="s" s="8">
        <v>56</v>
      </c>
      <c r="C5" s="9">
        <v>1</v>
      </c>
      <c r="D5" s="9">
        <v>148</v>
      </c>
      <c r="E5" s="9">
        <f>D5</f>
        <v>148</v>
      </c>
      <c r="F5" s="9">
        <f>MAX(0,0+$G$4-D5)</f>
        <v>0</v>
      </c>
      <c r="G5" s="7"/>
      <c r="H5" s="7"/>
      <c r="I5" s="7"/>
      <c r="J5" s="7"/>
      <c r="K5" s="7"/>
      <c r="L5" s="7"/>
      <c r="M5" s="7"/>
      <c r="N5" s="7"/>
      <c r="O5" s="7"/>
      <c r="P5" t="s" s="8">
        <v>56</v>
      </c>
      <c r="Q5" s="9">
        <f>D5-$D$3</f>
        <v>68</v>
      </c>
      <c r="R5" s="9">
        <f>Q5</f>
        <v>68</v>
      </c>
      <c r="S5" s="7"/>
      <c r="T5" s="7"/>
      <c r="U5" s="7"/>
      <c r="V5" s="7"/>
      <c r="W5" s="7"/>
      <c r="X5" s="7"/>
      <c r="Y5" s="7"/>
      <c r="Z5" s="7"/>
      <c r="AA5" s="7"/>
      <c r="AB5" s="7"/>
      <c r="AC5" s="7"/>
    </row>
    <row r="6" ht="15.75" customHeight="1">
      <c r="A6" s="7"/>
      <c r="B6" t="s" s="8">
        <v>57</v>
      </c>
      <c r="C6" s="9">
        <v>2</v>
      </c>
      <c r="D6" s="9">
        <v>223</v>
      </c>
      <c r="E6" s="9">
        <f>E5+D6</f>
        <v>371</v>
      </c>
      <c r="F6" s="9">
        <f>MAX(0,F5+$D$3-D6)</f>
        <v>0</v>
      </c>
      <c r="G6" s="7"/>
      <c r="H6" s="7"/>
      <c r="I6" s="7"/>
      <c r="J6" s="7"/>
      <c r="K6" s="7"/>
      <c r="L6" s="7"/>
      <c r="M6" s="7"/>
      <c r="N6" s="7"/>
      <c r="O6" s="7"/>
      <c r="P6" t="s" s="8">
        <v>57</v>
      </c>
      <c r="Q6" s="9">
        <f>D6-$D$3</f>
        <v>143</v>
      </c>
      <c r="R6" s="9">
        <f>R5+Q6</f>
        <v>211</v>
      </c>
      <c r="S6" s="7"/>
      <c r="T6" s="7"/>
      <c r="U6" s="7"/>
      <c r="V6" s="7"/>
      <c r="W6" s="7"/>
      <c r="X6" s="7"/>
      <c r="Y6" s="7"/>
      <c r="Z6" s="7"/>
      <c r="AA6" s="7"/>
      <c r="AB6" s="7"/>
      <c r="AC6" s="7"/>
    </row>
    <row r="7" ht="15.75" customHeight="1">
      <c r="A7" s="7"/>
      <c r="B7" t="s" s="8">
        <v>58</v>
      </c>
      <c r="C7" s="9">
        <v>3</v>
      </c>
      <c r="D7" s="9">
        <v>324</v>
      </c>
      <c r="E7" s="9">
        <f>E6+D7</f>
        <v>695</v>
      </c>
      <c r="F7" s="9">
        <f>MAX(0,F6+$D$3-D7)</f>
        <v>0</v>
      </c>
      <c r="G7" s="7"/>
      <c r="H7" s="7"/>
      <c r="I7" s="7"/>
      <c r="J7" s="7"/>
      <c r="K7" s="7"/>
      <c r="L7" s="7"/>
      <c r="M7" s="7"/>
      <c r="N7" s="7"/>
      <c r="O7" s="7"/>
      <c r="P7" t="s" s="8">
        <v>58</v>
      </c>
      <c r="Q7" s="9">
        <f>D7-$D$3</f>
        <v>244</v>
      </c>
      <c r="R7" s="9">
        <f>R6+Q7</f>
        <v>455</v>
      </c>
      <c r="S7" s="7"/>
      <c r="T7" s="7"/>
      <c r="U7" s="7"/>
      <c r="V7" s="7"/>
      <c r="W7" s="7"/>
      <c r="X7" s="7"/>
      <c r="Y7" s="7"/>
      <c r="Z7" s="7"/>
      <c r="AA7" s="7"/>
      <c r="AB7" s="7"/>
      <c r="AC7" s="7"/>
    </row>
    <row r="8" ht="15.75" customHeight="1">
      <c r="A8" s="7"/>
      <c r="B8" t="s" s="8">
        <v>59</v>
      </c>
      <c r="C8" s="9">
        <v>4</v>
      </c>
      <c r="D8" s="9">
        <v>183</v>
      </c>
      <c r="E8" s="9">
        <f>E7+D8</f>
        <v>878</v>
      </c>
      <c r="F8" s="9">
        <f>MAX(0,F7+$D$3-D8)</f>
        <v>0</v>
      </c>
      <c r="G8" s="7"/>
      <c r="H8" s="7"/>
      <c r="I8" s="7"/>
      <c r="J8" s="7"/>
      <c r="K8" s="7"/>
      <c r="L8" s="7"/>
      <c r="M8" s="7"/>
      <c r="N8" s="7"/>
      <c r="O8" s="7"/>
      <c r="P8" t="s" s="8">
        <v>59</v>
      </c>
      <c r="Q8" s="9">
        <f>D8-$D$3</f>
        <v>103</v>
      </c>
      <c r="R8" s="9">
        <f>R7+Q8</f>
        <v>558</v>
      </c>
      <c r="S8" s="7"/>
      <c r="T8" s="7"/>
      <c r="U8" s="7"/>
      <c r="V8" s="7"/>
      <c r="W8" s="7"/>
      <c r="X8" s="7"/>
      <c r="Y8" s="7"/>
      <c r="Z8" s="7"/>
      <c r="AA8" s="7"/>
      <c r="AB8" s="7"/>
      <c r="AC8" s="7"/>
    </row>
    <row r="9" ht="15.75" customHeight="1">
      <c r="A9" s="7"/>
      <c r="B9" t="s" s="8">
        <v>58</v>
      </c>
      <c r="C9" s="9">
        <v>5</v>
      </c>
      <c r="D9" s="9">
        <v>105</v>
      </c>
      <c r="E9" s="9">
        <f>E8+D9</f>
        <v>983</v>
      </c>
      <c r="F9" s="9">
        <f>MAX(0,F8+$D$3-D9)</f>
        <v>0</v>
      </c>
      <c r="G9" s="7"/>
      <c r="H9" s="7"/>
      <c r="I9" s="7"/>
      <c r="J9" s="7"/>
      <c r="K9" s="7"/>
      <c r="L9" s="7"/>
      <c r="M9" s="7"/>
      <c r="N9" s="7"/>
      <c r="O9" s="7"/>
      <c r="P9" t="s" s="8">
        <v>58</v>
      </c>
      <c r="Q9" s="9">
        <f>D9-$D$3</f>
        <v>25</v>
      </c>
      <c r="R9" s="9">
        <f>R8+Q9</f>
        <v>583</v>
      </c>
      <c r="S9" s="7"/>
      <c r="T9" s="7"/>
      <c r="U9" s="7"/>
      <c r="V9" s="7"/>
      <c r="W9" s="7"/>
      <c r="X9" s="7"/>
      <c r="Y9" s="7"/>
      <c r="Z9" s="7"/>
      <c r="AA9" s="7"/>
      <c r="AB9" s="7"/>
      <c r="AC9" s="7"/>
    </row>
    <row r="10" ht="15.75" customHeight="1">
      <c r="A10" s="7"/>
      <c r="B10" t="s" s="8">
        <v>56</v>
      </c>
      <c r="C10" s="9">
        <v>6</v>
      </c>
      <c r="D10" s="9">
        <v>106</v>
      </c>
      <c r="E10" s="9">
        <f>E9+D10</f>
        <v>1089</v>
      </c>
      <c r="F10" s="9">
        <f>MAX(0,F9+$D$3-D10)</f>
        <v>0</v>
      </c>
      <c r="G10" s="7"/>
      <c r="H10" s="7"/>
      <c r="I10" s="7"/>
      <c r="J10" s="7"/>
      <c r="K10" s="7"/>
      <c r="L10" s="7"/>
      <c r="M10" s="7"/>
      <c r="N10" s="7"/>
      <c r="O10" s="7"/>
      <c r="P10" t="s" s="8">
        <v>56</v>
      </c>
      <c r="Q10" s="9">
        <f>D10-$D$3</f>
        <v>26</v>
      </c>
      <c r="R10" s="9">
        <f>R9+Q10</f>
        <v>609</v>
      </c>
      <c r="S10" s="7"/>
      <c r="T10" s="7"/>
      <c r="U10" s="7"/>
      <c r="V10" s="7"/>
      <c r="W10" s="7"/>
      <c r="X10" s="7"/>
      <c r="Y10" s="7"/>
      <c r="Z10" s="7"/>
      <c r="AA10" s="7"/>
      <c r="AB10" s="7"/>
      <c r="AC10" s="7"/>
    </row>
    <row r="11" ht="15.75" customHeight="1">
      <c r="A11" s="7"/>
      <c r="B11" t="s" s="8">
        <v>56</v>
      </c>
      <c r="C11" s="9">
        <v>7</v>
      </c>
      <c r="D11" s="9">
        <v>81.40000000000001</v>
      </c>
      <c r="E11" s="9">
        <f>E10+D11</f>
        <v>1170.4</v>
      </c>
      <c r="F11" s="9">
        <f>MAX(0,F10+$D$3-D11)</f>
        <v>0</v>
      </c>
      <c r="G11" s="7"/>
      <c r="H11" s="7"/>
      <c r="I11" s="7"/>
      <c r="J11" s="7"/>
      <c r="K11" s="7"/>
      <c r="L11" s="7"/>
      <c r="M11" s="7"/>
      <c r="N11" s="7"/>
      <c r="O11" s="7"/>
      <c r="P11" t="s" s="8">
        <v>56</v>
      </c>
      <c r="Q11" s="9">
        <f>D11-$D$3</f>
        <v>1.4</v>
      </c>
      <c r="R11" s="40">
        <f>R10+Q11</f>
        <v>610.4</v>
      </c>
      <c r="S11" s="9">
        <f>MIN(R12:R33)</f>
        <v>418.3</v>
      </c>
      <c r="T11" s="41">
        <f>R11-S11</f>
        <v>192.1</v>
      </c>
      <c r="U11" t="s" s="42">
        <v>85</v>
      </c>
      <c r="V11" s="7"/>
      <c r="W11" s="7"/>
      <c r="X11" s="7"/>
      <c r="Y11" s="7"/>
      <c r="Z11" s="7"/>
      <c r="AA11" s="7"/>
      <c r="AB11" s="7"/>
      <c r="AC11" s="7"/>
    </row>
    <row r="12" ht="15.75" customHeight="1">
      <c r="A12" s="7"/>
      <c r="B12" t="s" s="8">
        <v>59</v>
      </c>
      <c r="C12" s="9">
        <v>8</v>
      </c>
      <c r="D12" s="9">
        <v>64.3</v>
      </c>
      <c r="E12" s="9">
        <f>E11+D12</f>
        <v>1234.7</v>
      </c>
      <c r="F12" s="9">
        <f>MAX(0,F11+$D$3-D12)</f>
        <v>15.7</v>
      </c>
      <c r="G12" s="7"/>
      <c r="H12" s="7"/>
      <c r="I12" s="7"/>
      <c r="J12" s="7"/>
      <c r="K12" s="7"/>
      <c r="L12" s="7"/>
      <c r="M12" s="7"/>
      <c r="N12" s="7"/>
      <c r="O12" s="7"/>
      <c r="P12" t="s" s="8">
        <v>59</v>
      </c>
      <c r="Q12" s="9">
        <f>D12-$D$3</f>
        <v>-15.7</v>
      </c>
      <c r="R12" s="9">
        <f>R11+Q12</f>
        <v>594.7</v>
      </c>
      <c r="S12" s="7"/>
      <c r="T12" s="7"/>
      <c r="U12" s="7"/>
      <c r="V12" s="7"/>
      <c r="W12" s="7"/>
      <c r="X12" s="7"/>
      <c r="Y12" s="7"/>
      <c r="Z12" s="7"/>
      <c r="AA12" s="7"/>
      <c r="AB12" s="7"/>
      <c r="AC12" s="7"/>
    </row>
    <row r="13" ht="15.75" customHeight="1">
      <c r="A13" s="7"/>
      <c r="B13" t="s" s="8">
        <v>61</v>
      </c>
      <c r="C13" s="9">
        <v>9</v>
      </c>
      <c r="D13" s="9">
        <v>56.2</v>
      </c>
      <c r="E13" s="9">
        <f>E12+D13</f>
        <v>1290.9</v>
      </c>
      <c r="F13" s="9">
        <f>MAX(0,F12+$D$3-D13)</f>
        <v>39.5</v>
      </c>
      <c r="G13" s="7"/>
      <c r="H13" s="7"/>
      <c r="I13" s="7"/>
      <c r="J13" s="7"/>
      <c r="K13" s="7"/>
      <c r="L13" s="7"/>
      <c r="M13" s="7"/>
      <c r="N13" s="7"/>
      <c r="O13" s="7"/>
      <c r="P13" t="s" s="8">
        <v>61</v>
      </c>
      <c r="Q13" s="9">
        <f>D13-$D$3</f>
        <v>-23.8</v>
      </c>
      <c r="R13" s="9">
        <f>R12+Q13</f>
        <v>570.9</v>
      </c>
      <c r="S13" s="7"/>
      <c r="T13" s="7"/>
      <c r="U13" s="7"/>
      <c r="V13" s="7"/>
      <c r="W13" s="7"/>
      <c r="X13" s="7"/>
      <c r="Y13" s="7"/>
      <c r="Z13" s="7"/>
      <c r="AA13" s="7"/>
      <c r="AB13" s="7"/>
      <c r="AC13" s="7"/>
    </row>
    <row r="14" ht="15.75" customHeight="1">
      <c r="A14" s="7"/>
      <c r="B14" t="s" s="8">
        <v>62</v>
      </c>
      <c r="C14" s="9">
        <v>10</v>
      </c>
      <c r="D14" s="9">
        <v>66.90000000000001</v>
      </c>
      <c r="E14" s="9">
        <f>E13+D14</f>
        <v>1357.8</v>
      </c>
      <c r="F14" s="9">
        <f>MAX(0,F13+$D$3-D14)</f>
        <v>52.6</v>
      </c>
      <c r="G14" s="7"/>
      <c r="H14" s="7"/>
      <c r="I14" s="7"/>
      <c r="J14" s="7"/>
      <c r="K14" s="7"/>
      <c r="L14" s="7"/>
      <c r="M14" s="7"/>
      <c r="N14" s="7"/>
      <c r="O14" s="7"/>
      <c r="P14" t="s" s="8">
        <v>62</v>
      </c>
      <c r="Q14" s="9">
        <f>D14-$D$3</f>
        <v>-13.1</v>
      </c>
      <c r="R14" s="9">
        <f>R13+Q14</f>
        <v>557.8</v>
      </c>
      <c r="S14" s="7"/>
      <c r="T14" s="7"/>
      <c r="U14" s="7"/>
      <c r="V14" s="7"/>
      <c r="W14" s="7"/>
      <c r="X14" s="7"/>
      <c r="Y14" s="7"/>
      <c r="Z14" s="7"/>
      <c r="AA14" s="7"/>
      <c r="AB14" s="7"/>
      <c r="AC14" s="7"/>
    </row>
    <row r="15" ht="15.75" customHeight="1">
      <c r="A15" s="7"/>
      <c r="B15" t="s" s="8">
        <v>64</v>
      </c>
      <c r="C15" s="9">
        <v>11</v>
      </c>
      <c r="D15" s="9">
        <v>91</v>
      </c>
      <c r="E15" s="9">
        <f>E14+D15</f>
        <v>1448.8</v>
      </c>
      <c r="F15" s="9">
        <f>MAX(0,F14+$D$3-D15)</f>
        <v>41.6</v>
      </c>
      <c r="G15" s="7"/>
      <c r="H15" s="7"/>
      <c r="I15" s="7"/>
      <c r="J15" s="7"/>
      <c r="K15" s="7"/>
      <c r="L15" s="7"/>
      <c r="M15" s="7"/>
      <c r="N15" s="7"/>
      <c r="O15" s="7"/>
      <c r="P15" t="s" s="8">
        <v>64</v>
      </c>
      <c r="Q15" s="9">
        <f>D15-$D$3</f>
        <v>11</v>
      </c>
      <c r="R15" s="9">
        <f>R14+Q15</f>
        <v>568.8</v>
      </c>
      <c r="S15" s="7"/>
      <c r="T15" s="7"/>
      <c r="U15" s="7"/>
      <c r="V15" s="7"/>
      <c r="W15" s="7"/>
      <c r="X15" s="7"/>
      <c r="Y15" s="7"/>
      <c r="Z15" s="7"/>
      <c r="AA15" s="7"/>
      <c r="AB15" s="7"/>
      <c r="AC15" s="7"/>
    </row>
    <row r="16" ht="15.75" customHeight="1">
      <c r="A16" s="7"/>
      <c r="B16" t="s" s="8">
        <v>66</v>
      </c>
      <c r="C16" s="9">
        <v>12</v>
      </c>
      <c r="D16" s="9">
        <v>69.2</v>
      </c>
      <c r="E16" s="9">
        <f>E15+D16</f>
        <v>1518</v>
      </c>
      <c r="F16" s="9">
        <f>MAX(0,F15+$D$3-D16)</f>
        <v>52.4</v>
      </c>
      <c r="G16" s="7"/>
      <c r="H16" s="7"/>
      <c r="I16" s="7"/>
      <c r="J16" s="7"/>
      <c r="K16" s="7"/>
      <c r="L16" s="7"/>
      <c r="M16" s="7"/>
      <c r="N16" s="7"/>
      <c r="O16" s="7"/>
      <c r="P16" t="s" s="8">
        <v>66</v>
      </c>
      <c r="Q16" s="9">
        <f>D16-$D$3</f>
        <v>-10.8</v>
      </c>
      <c r="R16" s="9">
        <f>R15+Q16</f>
        <v>558</v>
      </c>
      <c r="S16" s="7"/>
      <c r="T16" s="7"/>
      <c r="U16" s="7"/>
      <c r="V16" s="7"/>
      <c r="W16" s="7"/>
      <c r="X16" s="7"/>
      <c r="Y16" s="7"/>
      <c r="Z16" s="7"/>
      <c r="AA16" s="7"/>
      <c r="AB16" s="7"/>
      <c r="AC16" s="7"/>
    </row>
    <row r="17" ht="15.75" customHeight="1">
      <c r="A17" s="9">
        <v>1953</v>
      </c>
      <c r="B17" t="s" s="8">
        <v>56</v>
      </c>
      <c r="C17" s="9">
        <v>13</v>
      </c>
      <c r="D17" s="9">
        <v>71.90000000000001</v>
      </c>
      <c r="E17" s="9">
        <f>E16+D17</f>
        <v>1589.9</v>
      </c>
      <c r="F17" s="9">
        <f>MAX(0,F16+$D$3-D17)</f>
        <v>60.5</v>
      </c>
      <c r="G17" s="7"/>
      <c r="H17" s="7"/>
      <c r="I17" s="7"/>
      <c r="J17" s="7"/>
      <c r="K17" s="7"/>
      <c r="L17" s="7"/>
      <c r="M17" s="7"/>
      <c r="N17" s="7"/>
      <c r="O17" s="7"/>
      <c r="P17" t="s" s="8">
        <v>56</v>
      </c>
      <c r="Q17" s="9">
        <f>D17-$D$3</f>
        <v>-8.1</v>
      </c>
      <c r="R17" s="9">
        <f>R16+Q17</f>
        <v>549.9</v>
      </c>
      <c r="S17" s="7"/>
      <c r="T17" s="7"/>
      <c r="U17" s="7"/>
      <c r="V17" s="7"/>
      <c r="W17" s="7"/>
      <c r="X17" s="7"/>
      <c r="Y17" s="7"/>
      <c r="Z17" s="7"/>
      <c r="AA17" s="7"/>
      <c r="AB17" s="7"/>
      <c r="AC17" s="7"/>
    </row>
    <row r="18" ht="15.75" customHeight="1">
      <c r="A18" s="7"/>
      <c r="B18" t="s" s="8">
        <v>57</v>
      </c>
      <c r="C18" s="9">
        <v>14</v>
      </c>
      <c r="D18" s="9">
        <v>82.59999999999999</v>
      </c>
      <c r="E18" s="9">
        <f>E17+D18</f>
        <v>1672.5</v>
      </c>
      <c r="F18" s="9">
        <f>MAX(0,F17+$D$3-D18)</f>
        <v>57.9</v>
      </c>
      <c r="G18" s="7"/>
      <c r="H18" s="7"/>
      <c r="I18" s="7"/>
      <c r="J18" s="7"/>
      <c r="K18" s="7"/>
      <c r="L18" s="7"/>
      <c r="M18" s="7"/>
      <c r="N18" s="7"/>
      <c r="O18" s="7"/>
      <c r="P18" t="s" s="8">
        <v>57</v>
      </c>
      <c r="Q18" s="9">
        <f>D18-$D$3</f>
        <v>2.6</v>
      </c>
      <c r="R18" s="9">
        <f>R17+Q18</f>
        <v>552.5</v>
      </c>
      <c r="S18" s="7"/>
      <c r="T18" s="7"/>
      <c r="U18" s="7"/>
      <c r="V18" s="7"/>
      <c r="W18" s="7"/>
      <c r="X18" s="7"/>
      <c r="Y18" s="7"/>
      <c r="Z18" s="7"/>
      <c r="AA18" s="7"/>
      <c r="AB18" s="7"/>
      <c r="AC18" s="7"/>
    </row>
    <row r="19" ht="15.75" customHeight="1">
      <c r="A19" s="7"/>
      <c r="B19" t="s" s="8">
        <v>58</v>
      </c>
      <c r="C19" s="9">
        <v>15</v>
      </c>
      <c r="D19" s="9">
        <v>87.3</v>
      </c>
      <c r="E19" s="9">
        <f>E18+D19</f>
        <v>1759.8</v>
      </c>
      <c r="F19" s="9">
        <f>MAX(0,F18+$D$3-D19)</f>
        <v>50.6</v>
      </c>
      <c r="G19" s="7"/>
      <c r="H19" s="7"/>
      <c r="I19" s="7"/>
      <c r="J19" s="7"/>
      <c r="K19" s="7"/>
      <c r="L19" s="7"/>
      <c r="M19" s="7"/>
      <c r="N19" s="7"/>
      <c r="O19" s="7"/>
      <c r="P19" t="s" s="8">
        <v>58</v>
      </c>
      <c r="Q19" s="9">
        <f>D19-$D$3</f>
        <v>7.3</v>
      </c>
      <c r="R19" s="9">
        <f>R18+Q19</f>
        <v>559.8</v>
      </c>
      <c r="S19" s="7"/>
      <c r="T19" s="7"/>
      <c r="U19" s="7"/>
      <c r="V19" s="7"/>
      <c r="W19" s="7"/>
      <c r="X19" s="7"/>
      <c r="Y19" s="7"/>
      <c r="Z19" s="7"/>
      <c r="AA19" s="7"/>
      <c r="AB19" s="7"/>
      <c r="AC19" s="7"/>
    </row>
    <row r="20" ht="15.75" customHeight="1">
      <c r="A20" s="7"/>
      <c r="B20" t="s" s="8">
        <v>59</v>
      </c>
      <c r="C20" s="9">
        <v>16</v>
      </c>
      <c r="D20" s="9">
        <v>119</v>
      </c>
      <c r="E20" s="9">
        <f>E19+D20</f>
        <v>1878.8</v>
      </c>
      <c r="F20" s="9">
        <f>MAX(0,F19+$D$3-D20)</f>
        <v>11.6</v>
      </c>
      <c r="G20" s="7"/>
      <c r="H20" s="7"/>
      <c r="I20" s="7"/>
      <c r="J20" s="7"/>
      <c r="K20" s="7"/>
      <c r="L20" s="7"/>
      <c r="M20" s="7"/>
      <c r="N20" s="7"/>
      <c r="O20" s="7"/>
      <c r="P20" t="s" s="8">
        <v>59</v>
      </c>
      <c r="Q20" s="9">
        <f>D20-$D$3</f>
        <v>39</v>
      </c>
      <c r="R20" s="9">
        <f>R19+Q20</f>
        <v>598.8</v>
      </c>
      <c r="S20" s="7"/>
      <c r="T20" s="7"/>
      <c r="U20" s="7"/>
      <c r="V20" s="7"/>
      <c r="W20" s="7"/>
      <c r="X20" s="7"/>
      <c r="Y20" s="7"/>
      <c r="Z20" s="7"/>
      <c r="AA20" s="7"/>
      <c r="AB20" s="7"/>
      <c r="AC20" s="7"/>
    </row>
    <row r="21" ht="15.75" customHeight="1">
      <c r="A21" s="7"/>
      <c r="B21" t="s" s="8">
        <v>58</v>
      </c>
      <c r="C21" s="9">
        <v>17</v>
      </c>
      <c r="D21" s="9">
        <v>61.5</v>
      </c>
      <c r="E21" s="9">
        <f>E20+D21</f>
        <v>1940.3</v>
      </c>
      <c r="F21" s="9">
        <f>MAX(0,F20+$D$3-D21)</f>
        <v>30.1</v>
      </c>
      <c r="G21" s="7"/>
      <c r="H21" s="7"/>
      <c r="I21" s="7"/>
      <c r="J21" s="7"/>
      <c r="K21" s="7"/>
      <c r="L21" s="7"/>
      <c r="M21" s="7"/>
      <c r="N21" s="7"/>
      <c r="O21" s="7"/>
      <c r="P21" t="s" s="8">
        <v>58</v>
      </c>
      <c r="Q21" s="9">
        <f>D21-$D$3</f>
        <v>-18.5</v>
      </c>
      <c r="R21" s="9">
        <f>R20+Q21</f>
        <v>580.3</v>
      </c>
      <c r="S21" s="7"/>
      <c r="T21" s="7"/>
      <c r="U21" s="7"/>
      <c r="V21" s="7"/>
      <c r="W21" s="7"/>
      <c r="X21" s="7"/>
      <c r="Y21" s="7"/>
      <c r="Z21" s="7"/>
      <c r="AA21" s="7"/>
      <c r="AB21" s="7"/>
      <c r="AC21" s="7"/>
    </row>
    <row r="22" ht="15.75" customHeight="1">
      <c r="A22" s="7"/>
      <c r="B22" t="s" s="8">
        <v>56</v>
      </c>
      <c r="C22" s="9">
        <v>18</v>
      </c>
      <c r="D22" s="9">
        <v>59.5</v>
      </c>
      <c r="E22" s="9">
        <f>E21+D22</f>
        <v>1999.8</v>
      </c>
      <c r="F22" s="9">
        <f>MAX(0,F21+$D$3-D22)</f>
        <v>50.6</v>
      </c>
      <c r="G22" s="7"/>
      <c r="H22" s="7"/>
      <c r="I22" s="7"/>
      <c r="J22" s="7"/>
      <c r="K22" s="7"/>
      <c r="L22" s="7"/>
      <c r="M22" s="7"/>
      <c r="N22" s="7"/>
      <c r="O22" s="7"/>
      <c r="P22" t="s" s="8">
        <v>56</v>
      </c>
      <c r="Q22" s="9">
        <f>D22-$D$3</f>
        <v>-20.5</v>
      </c>
      <c r="R22" s="9">
        <f>R21+Q22</f>
        <v>559.8</v>
      </c>
      <c r="S22" s="7"/>
      <c r="T22" s="7"/>
      <c r="U22" s="7"/>
      <c r="V22" s="7"/>
      <c r="W22" s="7"/>
      <c r="X22" s="7"/>
      <c r="Y22" s="7"/>
      <c r="Z22" s="7"/>
      <c r="AA22" s="7"/>
      <c r="AB22" s="7"/>
      <c r="AC22" s="7"/>
    </row>
    <row r="23" ht="15.75" customHeight="1">
      <c r="A23" s="7"/>
      <c r="B23" t="s" s="8">
        <v>56</v>
      </c>
      <c r="C23" s="9">
        <v>19</v>
      </c>
      <c r="D23" s="9">
        <v>51.7</v>
      </c>
      <c r="E23" s="9">
        <f>E22+D23</f>
        <v>2051.5</v>
      </c>
      <c r="F23" s="9">
        <f>MAX(0,F22+$D$3-D23)</f>
        <v>78.90000000000001</v>
      </c>
      <c r="G23" s="7"/>
      <c r="H23" s="7"/>
      <c r="I23" s="7"/>
      <c r="J23" s="7"/>
      <c r="K23" s="7"/>
      <c r="L23" s="7"/>
      <c r="M23" s="7"/>
      <c r="N23" s="7"/>
      <c r="O23" s="7"/>
      <c r="P23" t="s" s="8">
        <v>56</v>
      </c>
      <c r="Q23" s="9">
        <f>D23-$D$3</f>
        <v>-28.3</v>
      </c>
      <c r="R23" s="9">
        <f>R22+Q23</f>
        <v>531.5</v>
      </c>
      <c r="S23" s="7"/>
      <c r="T23" s="7"/>
      <c r="U23" s="7"/>
      <c r="V23" s="7"/>
      <c r="W23" s="7"/>
      <c r="X23" s="7"/>
      <c r="Y23" s="7"/>
      <c r="Z23" s="7"/>
      <c r="AA23" s="7"/>
      <c r="AB23" s="7"/>
      <c r="AC23" s="7"/>
    </row>
    <row r="24" ht="15.75" customHeight="1">
      <c r="A24" s="7"/>
      <c r="B24" t="s" s="8">
        <v>59</v>
      </c>
      <c r="C24" s="9">
        <v>20</v>
      </c>
      <c r="D24" s="9">
        <v>41.8</v>
      </c>
      <c r="E24" s="9">
        <f>E23+D24</f>
        <v>2093.3</v>
      </c>
      <c r="F24" s="9">
        <f>MAX(0,F23+$D$3-D24)</f>
        <v>117.1</v>
      </c>
      <c r="G24" s="7"/>
      <c r="H24" s="7"/>
      <c r="I24" s="7"/>
      <c r="J24" s="7"/>
      <c r="K24" s="7"/>
      <c r="L24" s="7"/>
      <c r="M24" s="7"/>
      <c r="N24" s="7"/>
      <c r="O24" s="7"/>
      <c r="P24" t="s" s="8">
        <v>59</v>
      </c>
      <c r="Q24" s="9">
        <f>D24-$D$3</f>
        <v>-38.2</v>
      </c>
      <c r="R24" s="9">
        <f>R23+Q24</f>
        <v>493.3</v>
      </c>
      <c r="S24" s="7"/>
      <c r="T24" s="7"/>
      <c r="U24" s="7"/>
      <c r="V24" s="7"/>
      <c r="W24" s="7"/>
      <c r="X24" s="7"/>
      <c r="Y24" s="7"/>
      <c r="Z24" s="7"/>
      <c r="AA24" s="7"/>
      <c r="AB24" s="7"/>
      <c r="AC24" s="7"/>
    </row>
    <row r="25" ht="15.75" customHeight="1">
      <c r="A25" s="7"/>
      <c r="B25" t="s" s="8">
        <v>61</v>
      </c>
      <c r="C25" s="9">
        <v>21</v>
      </c>
      <c r="D25" s="9">
        <v>45.5</v>
      </c>
      <c r="E25" s="9">
        <f>E24+D25</f>
        <v>2138.8</v>
      </c>
      <c r="F25" s="9">
        <f>MAX(0,F24+$D$3-D25)</f>
        <v>151.6</v>
      </c>
      <c r="G25" s="7"/>
      <c r="H25" s="7"/>
      <c r="I25" s="7"/>
      <c r="J25" s="7"/>
      <c r="K25" s="7"/>
      <c r="L25" s="7"/>
      <c r="M25" s="7"/>
      <c r="N25" s="7"/>
      <c r="O25" s="7"/>
      <c r="P25" t="s" s="8">
        <v>61</v>
      </c>
      <c r="Q25" s="9">
        <f>D25-$D$3</f>
        <v>-34.5</v>
      </c>
      <c r="R25" s="9">
        <f>R24+Q25</f>
        <v>458.8</v>
      </c>
      <c r="S25" s="7"/>
      <c r="T25" s="7"/>
      <c r="U25" s="7"/>
      <c r="V25" s="7"/>
      <c r="W25" s="7"/>
      <c r="X25" s="7"/>
      <c r="Y25" s="7"/>
      <c r="Z25" s="7"/>
      <c r="AA25" s="7"/>
      <c r="AB25" s="7"/>
      <c r="AC25" s="7"/>
    </row>
    <row r="26" ht="15.75" customHeight="1">
      <c r="A26" s="7"/>
      <c r="B26" t="s" s="8">
        <v>62</v>
      </c>
      <c r="C26" s="9">
        <v>22</v>
      </c>
      <c r="D26" s="9">
        <v>51.3</v>
      </c>
      <c r="E26" s="9">
        <f>E25+D26</f>
        <v>2190.1</v>
      </c>
      <c r="F26" s="9">
        <f>MAX(0,F25+$D$3-D26)</f>
        <v>180.3</v>
      </c>
      <c r="G26" s="7"/>
      <c r="H26" s="7"/>
      <c r="I26" s="7"/>
      <c r="J26" s="7"/>
      <c r="K26" s="7"/>
      <c r="L26" s="7"/>
      <c r="M26" s="7"/>
      <c r="N26" s="7"/>
      <c r="O26" s="7"/>
      <c r="P26" t="s" s="8">
        <v>62</v>
      </c>
      <c r="Q26" s="9">
        <f>D26-$D$3</f>
        <v>-28.7</v>
      </c>
      <c r="R26" s="9">
        <f>R25+Q26</f>
        <v>430.1</v>
      </c>
      <c r="S26" s="7"/>
      <c r="T26" s="7"/>
      <c r="U26" s="7"/>
      <c r="V26" s="7"/>
      <c r="W26" s="7"/>
      <c r="X26" s="7"/>
      <c r="Y26" s="7"/>
      <c r="Z26" s="7"/>
      <c r="AA26" s="7"/>
      <c r="AB26" s="7"/>
      <c r="AC26" s="7"/>
    </row>
    <row r="27" ht="15.75" customHeight="1">
      <c r="A27" s="7"/>
      <c r="B27" t="s" s="8">
        <v>64</v>
      </c>
      <c r="C27" s="9">
        <v>23</v>
      </c>
      <c r="D27" s="9">
        <v>68.2</v>
      </c>
      <c r="E27" s="9">
        <f>E26+D27</f>
        <v>2258.3</v>
      </c>
      <c r="F27" s="43">
        <f>MAX(0,F26+$D$3-D27)</f>
        <v>192.1</v>
      </c>
      <c r="G27" s="7"/>
      <c r="H27" s="7"/>
      <c r="I27" s="44"/>
      <c r="J27" s="7"/>
      <c r="K27" s="7"/>
      <c r="L27" s="7"/>
      <c r="M27" s="7"/>
      <c r="N27" s="7"/>
      <c r="O27" s="7"/>
      <c r="P27" t="s" s="8">
        <v>64</v>
      </c>
      <c r="Q27" s="9">
        <f>D27-$D$3</f>
        <v>-11.8</v>
      </c>
      <c r="R27" s="9">
        <f>R26+Q27</f>
        <v>418.3</v>
      </c>
      <c r="S27" s="7"/>
      <c r="T27" s="7"/>
      <c r="U27" s="7"/>
      <c r="V27" s="7"/>
      <c r="W27" s="7"/>
      <c r="X27" s="7"/>
      <c r="Y27" s="7"/>
      <c r="Z27" s="7"/>
      <c r="AA27" s="7"/>
      <c r="AB27" s="7"/>
      <c r="AC27" s="7"/>
    </row>
    <row r="28" ht="15.75" customHeight="1">
      <c r="A28" s="7"/>
      <c r="B28" t="s" s="8">
        <v>66</v>
      </c>
      <c r="C28" s="9">
        <v>24</v>
      </c>
      <c r="D28" s="9">
        <v>98.09999999999999</v>
      </c>
      <c r="E28" s="9">
        <f>E27+D28</f>
        <v>2356.4</v>
      </c>
      <c r="F28" s="9">
        <f>MAX(0,F27+$D$3-D28)</f>
        <v>174</v>
      </c>
      <c r="G28" s="7"/>
      <c r="H28" s="7"/>
      <c r="I28" s="7"/>
      <c r="J28" s="7"/>
      <c r="K28" s="7"/>
      <c r="L28" s="7"/>
      <c r="M28" s="7"/>
      <c r="N28" s="7"/>
      <c r="O28" s="7"/>
      <c r="P28" t="s" s="8">
        <v>66</v>
      </c>
      <c r="Q28" s="9">
        <f>D28-$D$3</f>
        <v>18.1</v>
      </c>
      <c r="R28" s="9">
        <f>R27+Q28</f>
        <v>436.4</v>
      </c>
      <c r="S28" s="7"/>
      <c r="T28" s="7"/>
      <c r="U28" s="7"/>
      <c r="V28" s="7"/>
      <c r="W28" s="7"/>
      <c r="X28" s="7"/>
      <c r="Y28" s="7"/>
      <c r="Z28" s="7"/>
      <c r="AA28" s="7"/>
      <c r="AB28" s="7"/>
      <c r="AC28" s="7"/>
    </row>
    <row r="29" ht="15.75" customHeight="1">
      <c r="A29" s="9">
        <v>1954</v>
      </c>
      <c r="B29" t="s" s="8">
        <v>56</v>
      </c>
      <c r="C29" s="9">
        <v>25</v>
      </c>
      <c r="D29" s="9">
        <v>108</v>
      </c>
      <c r="E29" s="9">
        <f>E28+D29</f>
        <v>2464.4</v>
      </c>
      <c r="F29" s="9">
        <f>MAX(0,F28+$D$3-D29)</f>
        <v>146</v>
      </c>
      <c r="G29" s="7"/>
      <c r="H29" s="7"/>
      <c r="I29" s="7"/>
      <c r="J29" s="7"/>
      <c r="K29" s="7"/>
      <c r="L29" s="7"/>
      <c r="M29" s="7"/>
      <c r="N29" s="7"/>
      <c r="O29" s="7"/>
      <c r="P29" t="s" s="8">
        <v>56</v>
      </c>
      <c r="Q29" s="9">
        <f>D29-$D$3</f>
        <v>28</v>
      </c>
      <c r="R29" s="9">
        <f>R28+Q29</f>
        <v>464.4</v>
      </c>
      <c r="S29" s="7"/>
      <c r="T29" s="7"/>
      <c r="U29" s="7"/>
      <c r="V29" s="7"/>
      <c r="W29" s="7"/>
      <c r="X29" s="7"/>
      <c r="Y29" s="7"/>
      <c r="Z29" s="7"/>
      <c r="AA29" s="7"/>
      <c r="AB29" s="7"/>
      <c r="AC29" s="7"/>
    </row>
    <row r="30" ht="15.75" customHeight="1">
      <c r="A30" s="7"/>
      <c r="B30" t="s" s="8">
        <v>57</v>
      </c>
      <c r="C30" s="9">
        <v>26</v>
      </c>
      <c r="D30" s="9">
        <v>229</v>
      </c>
      <c r="E30" s="9">
        <f>E29+D30</f>
        <v>2693.4</v>
      </c>
      <c r="F30" s="9">
        <f>MAX(0,F29+$D$3-D30)</f>
        <v>0</v>
      </c>
      <c r="G30" s="7"/>
      <c r="H30" s="7"/>
      <c r="I30" s="7"/>
      <c r="J30" s="7"/>
      <c r="K30" s="7"/>
      <c r="L30" s="7"/>
      <c r="M30" s="7"/>
      <c r="N30" s="7"/>
      <c r="O30" s="7"/>
      <c r="P30" t="s" s="8">
        <v>57</v>
      </c>
      <c r="Q30" s="9">
        <f>D30-$D$3</f>
        <v>149</v>
      </c>
      <c r="R30" s="9">
        <f>R29+Q30</f>
        <v>613.4</v>
      </c>
      <c r="S30" s="7"/>
      <c r="T30" s="7"/>
      <c r="U30" s="7"/>
      <c r="V30" s="7"/>
      <c r="W30" s="7"/>
      <c r="X30" s="7"/>
      <c r="Y30" s="7"/>
      <c r="Z30" s="7"/>
      <c r="AA30" s="7"/>
      <c r="AB30" s="7"/>
      <c r="AC30" s="7"/>
    </row>
    <row r="31" ht="15.75" customHeight="1">
      <c r="A31" s="7"/>
      <c r="B31" t="s" s="8">
        <v>58</v>
      </c>
      <c r="C31" s="9">
        <v>27</v>
      </c>
      <c r="D31" s="9">
        <v>109</v>
      </c>
      <c r="E31" s="9">
        <f>E30+D31</f>
        <v>2802.4</v>
      </c>
      <c r="F31" s="9">
        <f>MAX(0,F30+$D$3-D31)</f>
        <v>0</v>
      </c>
      <c r="G31" s="7"/>
      <c r="H31" s="7"/>
      <c r="I31" s="7"/>
      <c r="J31" s="7"/>
      <c r="K31" s="7"/>
      <c r="L31" s="7"/>
      <c r="M31" s="7"/>
      <c r="N31" s="7"/>
      <c r="O31" s="7"/>
      <c r="P31" t="s" s="8">
        <v>58</v>
      </c>
      <c r="Q31" s="9">
        <f>D31-$D$3</f>
        <v>29</v>
      </c>
      <c r="R31" s="9">
        <f>R30+Q31</f>
        <v>642.4</v>
      </c>
      <c r="S31" s="7"/>
      <c r="T31" s="7"/>
      <c r="U31" s="7"/>
      <c r="V31" s="7"/>
      <c r="W31" s="7"/>
      <c r="X31" s="7"/>
      <c r="Y31" s="7"/>
      <c r="Z31" s="7"/>
      <c r="AA31" s="7"/>
      <c r="AB31" s="7"/>
      <c r="AC31" s="7"/>
    </row>
    <row r="32" ht="15.75" customHeight="1">
      <c r="A32" s="7"/>
      <c r="B32" t="s" s="8">
        <v>59</v>
      </c>
      <c r="C32" s="9">
        <v>28</v>
      </c>
      <c r="D32" s="9">
        <v>91.7</v>
      </c>
      <c r="E32" s="9">
        <f>E31+D32</f>
        <v>2894.1</v>
      </c>
      <c r="F32" s="9">
        <f>MAX(0,F31+$D$3-D32)</f>
        <v>0</v>
      </c>
      <c r="G32" s="7"/>
      <c r="H32" s="7"/>
      <c r="I32" s="7"/>
      <c r="J32" s="7"/>
      <c r="K32" s="7"/>
      <c r="L32" s="7"/>
      <c r="M32" s="7"/>
      <c r="N32" s="7"/>
      <c r="O32" s="7"/>
      <c r="P32" t="s" s="8">
        <v>59</v>
      </c>
      <c r="Q32" s="9">
        <f>D32-$D$3</f>
        <v>11.7</v>
      </c>
      <c r="R32" s="9">
        <f>R31+Q32</f>
        <v>654.1</v>
      </c>
      <c r="S32" s="7"/>
      <c r="T32" s="7"/>
      <c r="U32" s="7"/>
      <c r="V32" s="7"/>
      <c r="W32" s="7"/>
      <c r="X32" s="7"/>
      <c r="Y32" s="7"/>
      <c r="Z32" s="7"/>
      <c r="AA32" s="7"/>
      <c r="AB32" s="7"/>
      <c r="AC32" s="7"/>
    </row>
    <row r="33" ht="15.75" customHeight="1">
      <c r="A33" s="7"/>
      <c r="B33" t="s" s="8">
        <v>58</v>
      </c>
      <c r="C33" s="9">
        <v>29</v>
      </c>
      <c r="D33" s="9">
        <v>118</v>
      </c>
      <c r="E33" s="9">
        <f>E32+D33</f>
        <v>3012.1</v>
      </c>
      <c r="F33" s="9">
        <f>MAX(0,F32+$D$3-D33)</f>
        <v>0</v>
      </c>
      <c r="G33" s="7"/>
      <c r="H33" s="7"/>
      <c r="I33" s="7"/>
      <c r="J33" s="7"/>
      <c r="K33" s="7"/>
      <c r="L33" s="7"/>
      <c r="M33" s="7"/>
      <c r="N33" s="7"/>
      <c r="O33" s="7"/>
      <c r="P33" t="s" s="8">
        <v>58</v>
      </c>
      <c r="Q33" s="9">
        <f>D33-$D$3</f>
        <v>38</v>
      </c>
      <c r="R33" s="9">
        <f>R32+Q33</f>
        <v>692.1</v>
      </c>
      <c r="S33" s="7"/>
      <c r="T33" s="7"/>
      <c r="U33" s="7"/>
      <c r="V33" s="7"/>
      <c r="W33" s="7"/>
      <c r="X33" s="7"/>
      <c r="Y33" s="7"/>
      <c r="Z33" s="7"/>
      <c r="AA33" s="7"/>
      <c r="AB33" s="7"/>
      <c r="AC33" s="7"/>
    </row>
    <row r="34" ht="15.75" customHeight="1">
      <c r="A34" s="7"/>
      <c r="B34" t="s" s="8">
        <v>56</v>
      </c>
      <c r="C34" s="9">
        <v>30</v>
      </c>
      <c r="D34" s="9">
        <v>86.5</v>
      </c>
      <c r="E34" s="9">
        <f>E33+D34</f>
        <v>3098.6</v>
      </c>
      <c r="F34" s="9">
        <f>MAX(0,F33+$D$3-D34)</f>
        <v>0</v>
      </c>
      <c r="G34" s="7"/>
      <c r="H34" s="7"/>
      <c r="I34" s="7"/>
      <c r="J34" s="7"/>
      <c r="K34" s="7"/>
      <c r="L34" s="7"/>
      <c r="M34" s="7"/>
      <c r="N34" s="7"/>
      <c r="O34" s="7"/>
      <c r="P34" t="s" s="8">
        <v>56</v>
      </c>
      <c r="Q34" s="9">
        <f>D34-$D$3</f>
        <v>6.5</v>
      </c>
      <c r="R34" s="40">
        <f>R33+Q34</f>
        <v>698.6</v>
      </c>
      <c r="S34" s="9">
        <f>MIN(R35:R43)</f>
        <v>520.4</v>
      </c>
      <c r="T34" s="9">
        <f>R34-S34</f>
        <v>178.2</v>
      </c>
      <c r="U34" s="7"/>
      <c r="V34" s="7"/>
      <c r="W34" s="7"/>
      <c r="X34" s="7"/>
      <c r="Y34" s="7"/>
      <c r="Z34" s="7"/>
      <c r="AA34" s="7"/>
      <c r="AB34" s="7"/>
      <c r="AC34" s="7"/>
    </row>
    <row r="35" ht="15.75" customHeight="1">
      <c r="A35" s="7"/>
      <c r="B35" t="s" s="8">
        <v>56</v>
      </c>
      <c r="C35" s="9">
        <v>31</v>
      </c>
      <c r="D35" s="9">
        <v>60.2</v>
      </c>
      <c r="E35" s="9">
        <f>E34+D35</f>
        <v>3158.8</v>
      </c>
      <c r="F35" s="9">
        <f>MAX(0,F34+$D$3-D35)</f>
        <v>19.8</v>
      </c>
      <c r="G35" s="7"/>
      <c r="H35" s="7"/>
      <c r="I35" s="7"/>
      <c r="J35" s="7"/>
      <c r="K35" s="7"/>
      <c r="L35" s="7"/>
      <c r="M35" s="7"/>
      <c r="N35" s="7"/>
      <c r="O35" s="7"/>
      <c r="P35" t="s" s="8">
        <v>56</v>
      </c>
      <c r="Q35" s="9">
        <f>D35-$D$3</f>
        <v>-19.8</v>
      </c>
      <c r="R35" s="9">
        <f>R34+Q35</f>
        <v>678.8</v>
      </c>
      <c r="S35" s="7"/>
      <c r="T35" s="7"/>
      <c r="U35" s="7"/>
      <c r="V35" s="7"/>
      <c r="W35" s="7"/>
      <c r="X35" s="7"/>
      <c r="Y35" s="7"/>
      <c r="Z35" s="7"/>
      <c r="AA35" s="7"/>
      <c r="AB35" s="7"/>
      <c r="AC35" s="7"/>
    </row>
    <row r="36" ht="15.75" customHeight="1">
      <c r="A36" s="7"/>
      <c r="B36" t="s" s="8">
        <v>59</v>
      </c>
      <c r="C36" s="9">
        <v>32</v>
      </c>
      <c r="D36" s="9">
        <v>44.2</v>
      </c>
      <c r="E36" s="9">
        <f>E35+D36</f>
        <v>3203</v>
      </c>
      <c r="F36" s="9">
        <f>MAX(0,F35+$D$3-D36)</f>
        <v>55.6</v>
      </c>
      <c r="G36" s="7"/>
      <c r="H36" s="7"/>
      <c r="I36" s="7"/>
      <c r="J36" s="7"/>
      <c r="K36" s="7"/>
      <c r="L36" s="7"/>
      <c r="M36" s="7"/>
      <c r="N36" s="7"/>
      <c r="O36" s="7"/>
      <c r="P36" t="s" s="8">
        <v>59</v>
      </c>
      <c r="Q36" s="9">
        <f>D36-$D$3</f>
        <v>-35.8</v>
      </c>
      <c r="R36" s="9">
        <f>R35+Q36</f>
        <v>643</v>
      </c>
      <c r="S36" s="7"/>
      <c r="T36" s="7"/>
      <c r="U36" s="7"/>
      <c r="V36" s="7"/>
      <c r="W36" s="7"/>
      <c r="X36" s="7"/>
      <c r="Y36" s="7"/>
      <c r="Z36" s="7"/>
      <c r="AA36" s="7"/>
      <c r="AB36" s="7"/>
      <c r="AC36" s="7"/>
    </row>
    <row r="37" ht="15.75" customHeight="1">
      <c r="A37" s="7"/>
      <c r="B37" t="s" s="8">
        <v>61</v>
      </c>
      <c r="C37" s="9">
        <v>33</v>
      </c>
      <c r="D37" s="9">
        <v>34</v>
      </c>
      <c r="E37" s="9">
        <f>E36+D37</f>
        <v>3237</v>
      </c>
      <c r="F37" s="9">
        <f>MAX(0,F36+$D$3-D37)</f>
        <v>101.6</v>
      </c>
      <c r="G37" s="7"/>
      <c r="H37" s="7"/>
      <c r="I37" s="7"/>
      <c r="J37" s="7"/>
      <c r="K37" s="7"/>
      <c r="L37" s="7"/>
      <c r="M37" s="7"/>
      <c r="N37" s="7"/>
      <c r="O37" s="7"/>
      <c r="P37" t="s" s="8">
        <v>61</v>
      </c>
      <c r="Q37" s="9">
        <f>D37-$D$3</f>
        <v>-46</v>
      </c>
      <c r="R37" s="9">
        <f>R36+Q37</f>
        <v>597</v>
      </c>
      <c r="S37" s="7"/>
      <c r="T37" s="7"/>
      <c r="U37" s="7"/>
      <c r="V37" s="7"/>
      <c r="W37" s="7"/>
      <c r="X37" s="7"/>
      <c r="Y37" s="7"/>
      <c r="Z37" s="7"/>
      <c r="AA37" s="7"/>
      <c r="AB37" s="7"/>
      <c r="AC37" s="7"/>
    </row>
    <row r="38" ht="15.75" customHeight="1">
      <c r="A38" s="7"/>
      <c r="B38" t="s" s="8">
        <v>62</v>
      </c>
      <c r="C38" s="9">
        <v>34</v>
      </c>
      <c r="D38" s="9">
        <v>41.6</v>
      </c>
      <c r="E38" s="9">
        <f>E37+D38</f>
        <v>3278.6</v>
      </c>
      <c r="F38" s="9">
        <f>MAX(0,F37+$D$3-D38)</f>
        <v>140</v>
      </c>
      <c r="G38" s="7"/>
      <c r="H38" s="7"/>
      <c r="I38" s="7"/>
      <c r="J38" s="7"/>
      <c r="K38" s="7"/>
      <c r="L38" s="7"/>
      <c r="M38" s="7"/>
      <c r="N38" s="7"/>
      <c r="O38" s="7"/>
      <c r="P38" t="s" s="8">
        <v>62</v>
      </c>
      <c r="Q38" s="9">
        <f>D38-$D$3</f>
        <v>-38.4</v>
      </c>
      <c r="R38" s="9">
        <f>R37+Q38</f>
        <v>558.6</v>
      </c>
      <c r="S38" s="7"/>
      <c r="T38" s="7"/>
      <c r="U38" s="7"/>
      <c r="V38" s="7"/>
      <c r="W38" s="7"/>
      <c r="X38" s="7"/>
      <c r="Y38" s="7"/>
      <c r="Z38" s="7"/>
      <c r="AA38" s="7"/>
      <c r="AB38" s="7"/>
      <c r="AC38" s="7"/>
    </row>
    <row r="39" ht="15.75" customHeight="1">
      <c r="A39" s="7"/>
      <c r="B39" t="s" s="8">
        <v>64</v>
      </c>
      <c r="C39" s="9">
        <v>35</v>
      </c>
      <c r="D39" s="9">
        <v>41.8</v>
      </c>
      <c r="E39" s="9">
        <f>E38+D39</f>
        <v>3320.4</v>
      </c>
      <c r="F39" s="9">
        <f>MAX(0,F38+$D$3-D39)</f>
        <v>178.2</v>
      </c>
      <c r="G39" s="7"/>
      <c r="H39" s="7"/>
      <c r="I39" s="7"/>
      <c r="J39" s="7"/>
      <c r="K39" s="7"/>
      <c r="L39" s="7"/>
      <c r="M39" s="7"/>
      <c r="N39" s="7"/>
      <c r="O39" s="7"/>
      <c r="P39" t="s" s="8">
        <v>64</v>
      </c>
      <c r="Q39" s="9">
        <f>D39-$D$3</f>
        <v>-38.2</v>
      </c>
      <c r="R39" s="9">
        <f>R38+Q39</f>
        <v>520.4</v>
      </c>
      <c r="S39" s="7"/>
      <c r="T39" s="7"/>
      <c r="U39" s="7"/>
      <c r="V39" s="7"/>
      <c r="W39" s="7"/>
      <c r="X39" s="7"/>
      <c r="Y39" s="7"/>
      <c r="Z39" s="7"/>
      <c r="AA39" s="7"/>
      <c r="AB39" s="7"/>
      <c r="AC39" s="7"/>
    </row>
    <row r="40" ht="15.75" customHeight="1">
      <c r="A40" s="7"/>
      <c r="B40" t="s" s="8">
        <v>66</v>
      </c>
      <c r="C40" s="9">
        <v>36</v>
      </c>
      <c r="D40" s="9">
        <v>109</v>
      </c>
      <c r="E40" s="9">
        <f>E39+D40</f>
        <v>3429.4</v>
      </c>
      <c r="F40" s="9">
        <f>MAX(0,F39+$D$3-D40)</f>
        <v>149.2</v>
      </c>
      <c r="G40" s="7"/>
      <c r="H40" s="7"/>
      <c r="I40" s="7"/>
      <c r="J40" s="7"/>
      <c r="K40" s="7"/>
      <c r="L40" s="7"/>
      <c r="M40" s="7"/>
      <c r="N40" s="7"/>
      <c r="O40" s="7"/>
      <c r="P40" t="s" s="8">
        <v>66</v>
      </c>
      <c r="Q40" s="9">
        <f>D40-$D$3</f>
        <v>29</v>
      </c>
      <c r="R40" s="9">
        <f>R39+Q40</f>
        <v>549.4</v>
      </c>
      <c r="S40" s="7"/>
      <c r="T40" s="7"/>
      <c r="U40" s="7"/>
      <c r="V40" s="7"/>
      <c r="W40" s="7"/>
      <c r="X40" s="7"/>
      <c r="Y40" s="7"/>
      <c r="Z40" s="7"/>
      <c r="AA40" s="7"/>
      <c r="AB40" s="7"/>
      <c r="AC40" s="7"/>
    </row>
    <row r="41" ht="15.75" customHeight="1">
      <c r="A41" s="9">
        <v>1955</v>
      </c>
      <c r="B41" t="s" s="8">
        <v>56</v>
      </c>
      <c r="C41" s="9">
        <v>37</v>
      </c>
      <c r="D41" s="9">
        <v>170</v>
      </c>
      <c r="E41" s="9">
        <f>E40+D41</f>
        <v>3599.4</v>
      </c>
      <c r="F41" s="9">
        <f>MAX(0,F40+$D$3-D41)</f>
        <v>59.2</v>
      </c>
      <c r="G41" s="7"/>
      <c r="H41" s="7"/>
      <c r="I41" s="7"/>
      <c r="J41" s="7"/>
      <c r="K41" s="7"/>
      <c r="L41" s="7"/>
      <c r="M41" s="7"/>
      <c r="N41" s="7"/>
      <c r="O41" s="7"/>
      <c r="P41" t="s" s="8">
        <v>56</v>
      </c>
      <c r="Q41" s="9">
        <f>D41-$D$3</f>
        <v>90</v>
      </c>
      <c r="R41" s="9">
        <f>R40+Q41</f>
        <v>639.4</v>
      </c>
      <c r="S41" s="7"/>
      <c r="T41" s="7"/>
      <c r="U41" s="7"/>
      <c r="V41" s="7"/>
      <c r="W41" s="7"/>
      <c r="X41" s="7"/>
      <c r="Y41" s="7"/>
      <c r="Z41" s="7"/>
      <c r="AA41" s="7"/>
      <c r="AB41" s="7"/>
      <c r="AC41" s="7"/>
    </row>
    <row r="42" ht="15.75" customHeight="1">
      <c r="A42" s="7"/>
      <c r="B42" t="s" s="8">
        <v>57</v>
      </c>
      <c r="C42" s="9">
        <v>38</v>
      </c>
      <c r="D42" s="9">
        <v>95.8</v>
      </c>
      <c r="E42" s="9">
        <f>E41+D42</f>
        <v>3695.2</v>
      </c>
      <c r="F42" s="9">
        <f>MAX(0,F41+$D$3-D42)</f>
        <v>43.4</v>
      </c>
      <c r="G42" s="7"/>
      <c r="H42" s="7"/>
      <c r="I42" s="7"/>
      <c r="J42" s="7"/>
      <c r="K42" s="7"/>
      <c r="L42" s="7"/>
      <c r="M42" s="7"/>
      <c r="N42" s="7"/>
      <c r="O42" s="7"/>
      <c r="P42" t="s" s="8">
        <v>57</v>
      </c>
      <c r="Q42" s="9">
        <f>D42-$D$3</f>
        <v>15.8</v>
      </c>
      <c r="R42" s="9">
        <f>R41+Q42</f>
        <v>655.2</v>
      </c>
      <c r="S42" s="7"/>
      <c r="T42" s="7"/>
      <c r="U42" s="7"/>
      <c r="V42" s="7"/>
      <c r="W42" s="7"/>
      <c r="X42" s="7"/>
      <c r="Y42" s="7"/>
      <c r="Z42" s="7"/>
      <c r="AA42" s="7"/>
      <c r="AB42" s="7"/>
      <c r="AC42" s="7"/>
    </row>
    <row r="43" ht="15.75" customHeight="1">
      <c r="A43" s="7"/>
      <c r="B43" t="s" s="8">
        <v>58</v>
      </c>
      <c r="C43" s="9">
        <v>39</v>
      </c>
      <c r="D43" s="9">
        <v>142</v>
      </c>
      <c r="E43" s="9">
        <f>E42+D43</f>
        <v>3837.2</v>
      </c>
      <c r="F43" s="9">
        <f>MAX(0,F42+$D$3-D43)</f>
        <v>0</v>
      </c>
      <c r="G43" s="7"/>
      <c r="H43" s="7"/>
      <c r="I43" s="7"/>
      <c r="J43" s="7"/>
      <c r="K43" s="7"/>
      <c r="L43" s="7"/>
      <c r="M43" s="7"/>
      <c r="N43" s="7"/>
      <c r="O43" s="7"/>
      <c r="P43" t="s" s="8">
        <v>58</v>
      </c>
      <c r="Q43" s="9">
        <f>D43-$D$3</f>
        <v>62</v>
      </c>
      <c r="R43" s="9">
        <f>R42+Q43</f>
        <v>717.2</v>
      </c>
      <c r="S43" s="7"/>
      <c r="T43" s="7"/>
      <c r="U43" s="7"/>
      <c r="V43" s="7"/>
      <c r="W43" s="7"/>
      <c r="X43" s="7"/>
      <c r="Y43" s="7"/>
      <c r="Z43" s="7"/>
      <c r="AA43" s="7"/>
      <c r="AB43" s="7"/>
      <c r="AC43" s="7"/>
    </row>
    <row r="44" ht="15.75" customHeight="1">
      <c r="A44" s="7"/>
      <c r="B44" t="s" s="8">
        <v>59</v>
      </c>
      <c r="C44" s="9">
        <v>40</v>
      </c>
      <c r="D44" s="9">
        <v>125</v>
      </c>
      <c r="E44" s="9">
        <f>E43+D44</f>
        <v>3962.2</v>
      </c>
      <c r="F44" s="9">
        <f>MAX(0,F43+$D$3-D44)</f>
        <v>0</v>
      </c>
      <c r="G44" s="7"/>
      <c r="H44" s="7"/>
      <c r="I44" s="7"/>
      <c r="J44" s="7"/>
      <c r="K44" s="7"/>
      <c r="L44" s="7"/>
      <c r="M44" s="7"/>
      <c r="N44" s="7"/>
      <c r="O44" s="7"/>
      <c r="P44" t="s" s="8">
        <v>59</v>
      </c>
      <c r="Q44" s="9">
        <f>D44-$D$3</f>
        <v>45</v>
      </c>
      <c r="R44" s="40">
        <f>R43+Q44</f>
        <v>762.2</v>
      </c>
      <c r="S44" s="9">
        <f>MIN(R45:R57)</f>
        <v>573.3</v>
      </c>
      <c r="T44" s="9">
        <f>R44-S44</f>
        <v>188.9</v>
      </c>
      <c r="U44" s="7"/>
      <c r="V44" s="7"/>
      <c r="W44" s="7"/>
      <c r="X44" s="7"/>
      <c r="Y44" s="7"/>
      <c r="Z44" s="7"/>
      <c r="AA44" s="7"/>
      <c r="AB44" s="7"/>
      <c r="AC44" s="7"/>
    </row>
    <row r="45" ht="15.75" customHeight="1">
      <c r="A45" s="7"/>
      <c r="B45" t="s" s="8">
        <v>58</v>
      </c>
      <c r="C45" s="9">
        <v>41</v>
      </c>
      <c r="D45" s="9">
        <v>72</v>
      </c>
      <c r="E45" s="9">
        <f>E44+D45</f>
        <v>4034.2</v>
      </c>
      <c r="F45" s="9">
        <f>MAX(0,F44+$D$3-D45)</f>
        <v>8</v>
      </c>
      <c r="G45" s="7"/>
      <c r="H45" s="7"/>
      <c r="I45" s="7"/>
      <c r="J45" s="7"/>
      <c r="K45" s="7"/>
      <c r="L45" s="7"/>
      <c r="M45" s="7"/>
      <c r="N45" s="7"/>
      <c r="O45" s="7"/>
      <c r="P45" t="s" s="8">
        <v>58</v>
      </c>
      <c r="Q45" s="9">
        <f>D45-$D$3</f>
        <v>-8</v>
      </c>
      <c r="R45" s="9">
        <f>R44+Q45</f>
        <v>754.2</v>
      </c>
      <c r="S45" s="7"/>
      <c r="T45" s="7"/>
      <c r="U45" s="7"/>
      <c r="V45" s="7"/>
      <c r="W45" s="7"/>
      <c r="X45" s="7"/>
      <c r="Y45" s="7"/>
      <c r="Z45" s="7"/>
      <c r="AA45" s="7"/>
      <c r="AB45" s="7"/>
      <c r="AC45" s="7"/>
    </row>
    <row r="46" ht="15.75" customHeight="1">
      <c r="A46" s="7"/>
      <c r="B46" t="s" s="8">
        <v>56</v>
      </c>
      <c r="C46" s="9">
        <v>42</v>
      </c>
      <c r="D46" s="9">
        <v>67.40000000000001</v>
      </c>
      <c r="E46" s="9">
        <f>E45+D46</f>
        <v>4101.6</v>
      </c>
      <c r="F46" s="9">
        <f>MAX(0,F45+$D$3-D46)</f>
        <v>20.6</v>
      </c>
      <c r="G46" s="7"/>
      <c r="H46" s="7"/>
      <c r="I46" s="7"/>
      <c r="J46" s="7"/>
      <c r="K46" s="7"/>
      <c r="L46" s="7"/>
      <c r="M46" s="7"/>
      <c r="N46" s="7"/>
      <c r="O46" s="7"/>
      <c r="P46" t="s" s="8">
        <v>56</v>
      </c>
      <c r="Q46" s="9">
        <f>D46-$D$3</f>
        <v>-12.6</v>
      </c>
      <c r="R46" s="9">
        <f>R45+Q46</f>
        <v>741.6</v>
      </c>
      <c r="S46" s="7"/>
      <c r="T46" s="7"/>
      <c r="U46" s="7"/>
      <c r="V46" s="7"/>
      <c r="W46" s="7"/>
      <c r="X46" s="7"/>
      <c r="Y46" s="7"/>
      <c r="Z46" s="7"/>
      <c r="AA46" s="7"/>
      <c r="AB46" s="7"/>
      <c r="AC46" s="7"/>
    </row>
    <row r="47" ht="15.75" customHeight="1">
      <c r="A47" s="7"/>
      <c r="B47" t="s" s="8">
        <v>56</v>
      </c>
      <c r="C47" s="9">
        <v>43</v>
      </c>
      <c r="D47" s="9">
        <v>46.1</v>
      </c>
      <c r="E47" s="9">
        <f>E46+D47</f>
        <v>4147.7</v>
      </c>
      <c r="F47" s="9">
        <f>MAX(0,F46+$D$3-D47)</f>
        <v>54.5</v>
      </c>
      <c r="G47" s="7"/>
      <c r="H47" s="7"/>
      <c r="I47" s="7"/>
      <c r="J47" s="7"/>
      <c r="K47" s="7"/>
      <c r="L47" s="7"/>
      <c r="M47" s="7"/>
      <c r="N47" s="7"/>
      <c r="O47" s="7"/>
      <c r="P47" t="s" s="8">
        <v>56</v>
      </c>
      <c r="Q47" s="9">
        <f>D47-$D$3</f>
        <v>-33.9</v>
      </c>
      <c r="R47" s="9">
        <f>R46+Q47</f>
        <v>707.7</v>
      </c>
      <c r="S47" s="7"/>
      <c r="T47" s="7"/>
      <c r="U47" s="7"/>
      <c r="V47" s="7"/>
      <c r="W47" s="7"/>
      <c r="X47" s="7"/>
      <c r="Y47" s="7"/>
      <c r="Z47" s="7"/>
      <c r="AA47" s="7"/>
      <c r="AB47" s="7"/>
      <c r="AC47" s="7"/>
    </row>
    <row r="48" ht="15.75" customHeight="1">
      <c r="A48" s="7"/>
      <c r="B48" t="s" s="8">
        <v>59</v>
      </c>
      <c r="C48" s="9">
        <v>44</v>
      </c>
      <c r="D48" s="9">
        <v>40.4</v>
      </c>
      <c r="E48" s="9">
        <f>E47+D48</f>
        <v>4188.1</v>
      </c>
      <c r="F48" s="9">
        <f>MAX(0,F47+$D$3-D48)</f>
        <v>94.09999999999999</v>
      </c>
      <c r="G48" s="7"/>
      <c r="H48" s="7"/>
      <c r="I48" s="7"/>
      <c r="J48" s="7"/>
      <c r="K48" s="7"/>
      <c r="L48" s="7"/>
      <c r="M48" s="7"/>
      <c r="N48" s="7"/>
      <c r="O48" s="7"/>
      <c r="P48" t="s" s="8">
        <v>59</v>
      </c>
      <c r="Q48" s="9">
        <f>D48-$D$3</f>
        <v>-39.6</v>
      </c>
      <c r="R48" s="9">
        <f>R47+Q48</f>
        <v>668.1</v>
      </c>
      <c r="S48" s="7"/>
      <c r="T48" s="7"/>
      <c r="U48" s="7"/>
      <c r="V48" s="7"/>
      <c r="W48" s="7"/>
      <c r="X48" s="7"/>
      <c r="Y48" s="7"/>
      <c r="Z48" s="7"/>
      <c r="AA48" s="7"/>
      <c r="AB48" s="7"/>
      <c r="AC48" s="7"/>
    </row>
    <row r="49" ht="15.75" customHeight="1">
      <c r="A49" s="7"/>
      <c r="B49" t="s" s="8">
        <v>61</v>
      </c>
      <c r="C49" s="9">
        <v>45</v>
      </c>
      <c r="D49" s="9">
        <v>43.3</v>
      </c>
      <c r="E49" s="9">
        <f>E48+D49</f>
        <v>4231.4</v>
      </c>
      <c r="F49" s="9">
        <f>MAX(0,F48+$D$3-D49)</f>
        <v>130.8</v>
      </c>
      <c r="G49" s="7"/>
      <c r="H49" s="7"/>
      <c r="I49" s="7"/>
      <c r="J49" s="7"/>
      <c r="K49" s="7"/>
      <c r="L49" s="7"/>
      <c r="M49" s="7"/>
      <c r="N49" s="7"/>
      <c r="O49" s="7"/>
      <c r="P49" t="s" s="8">
        <v>61</v>
      </c>
      <c r="Q49" s="9">
        <f>D49-$D$3</f>
        <v>-36.7</v>
      </c>
      <c r="R49" s="9">
        <f>R48+Q49</f>
        <v>631.4</v>
      </c>
      <c r="S49" s="7"/>
      <c r="T49" s="7"/>
      <c r="U49" s="7"/>
      <c r="V49" s="7"/>
      <c r="W49" s="7"/>
      <c r="X49" s="7"/>
      <c r="Y49" s="7"/>
      <c r="Z49" s="7"/>
      <c r="AA49" s="7"/>
      <c r="AB49" s="7"/>
      <c r="AC49" s="7"/>
    </row>
    <row r="50" ht="15.75" customHeight="1">
      <c r="A50" s="7"/>
      <c r="B50" t="s" s="8">
        <v>62</v>
      </c>
      <c r="C50" s="9">
        <v>46</v>
      </c>
      <c r="D50" s="9">
        <v>40.7</v>
      </c>
      <c r="E50" s="9">
        <f>E49+D50</f>
        <v>4272.1</v>
      </c>
      <c r="F50" s="9">
        <f>MAX(0,F49+$D$3-D50)</f>
        <v>170.1</v>
      </c>
      <c r="G50" s="7"/>
      <c r="H50" s="7"/>
      <c r="I50" s="7"/>
      <c r="J50" s="7"/>
      <c r="K50" s="7"/>
      <c r="L50" s="7"/>
      <c r="M50" s="7"/>
      <c r="N50" s="7"/>
      <c r="O50" s="7"/>
      <c r="P50" t="s" s="8">
        <v>62</v>
      </c>
      <c r="Q50" s="9">
        <f>D50-$D$3</f>
        <v>-39.3</v>
      </c>
      <c r="R50" s="9">
        <f>R49+Q50</f>
        <v>592.1</v>
      </c>
      <c r="S50" s="7"/>
      <c r="T50" s="7"/>
      <c r="U50" s="7"/>
      <c r="V50" s="7"/>
      <c r="W50" s="7"/>
      <c r="X50" s="7"/>
      <c r="Y50" s="7"/>
      <c r="Z50" s="7"/>
      <c r="AA50" s="7"/>
      <c r="AB50" s="7"/>
      <c r="AC50" s="7"/>
    </row>
    <row r="51" ht="15.75" customHeight="1">
      <c r="A51" s="7"/>
      <c r="B51" t="s" s="8">
        <v>64</v>
      </c>
      <c r="C51" s="9">
        <v>47</v>
      </c>
      <c r="D51" s="9">
        <v>61.2</v>
      </c>
      <c r="E51" s="9">
        <f>E50+D51</f>
        <v>4333.3</v>
      </c>
      <c r="F51" s="9">
        <f>MAX(0,F50+$D$3-D51)</f>
        <v>188.9</v>
      </c>
      <c r="G51" s="7"/>
      <c r="H51" s="7"/>
      <c r="I51" s="7"/>
      <c r="J51" s="7"/>
      <c r="K51" s="7"/>
      <c r="L51" s="7"/>
      <c r="M51" s="7"/>
      <c r="N51" s="7"/>
      <c r="O51" s="7"/>
      <c r="P51" t="s" s="8">
        <v>64</v>
      </c>
      <c r="Q51" s="9">
        <f>D51-$D$3</f>
        <v>-18.8</v>
      </c>
      <c r="R51" s="9">
        <f>R50+Q51</f>
        <v>573.3</v>
      </c>
      <c r="S51" s="7"/>
      <c r="T51" s="7"/>
      <c r="U51" s="7"/>
      <c r="V51" s="7"/>
      <c r="W51" s="7"/>
      <c r="X51" s="7"/>
      <c r="Y51" s="7"/>
      <c r="Z51" s="7"/>
      <c r="AA51" s="7"/>
      <c r="AB51" s="7"/>
      <c r="AC51" s="7"/>
    </row>
    <row r="52" ht="15.75" customHeight="1">
      <c r="A52" s="7"/>
      <c r="B52" t="s" s="8">
        <v>66</v>
      </c>
      <c r="C52" s="9">
        <v>48</v>
      </c>
      <c r="D52" s="9">
        <v>182</v>
      </c>
      <c r="E52" s="9">
        <f>E51+D52</f>
        <v>4515.3</v>
      </c>
      <c r="F52" s="9">
        <f>MAX(0,F51+$D$3-D52)</f>
        <v>86.90000000000001</v>
      </c>
      <c r="G52" s="7"/>
      <c r="H52" s="7"/>
      <c r="I52" s="7"/>
      <c r="J52" s="7"/>
      <c r="K52" s="7"/>
      <c r="L52" s="7"/>
      <c r="M52" s="7"/>
      <c r="N52" s="7"/>
      <c r="O52" s="7"/>
      <c r="P52" t="s" s="8">
        <v>66</v>
      </c>
      <c r="Q52" s="9">
        <f>D52-$D$3</f>
        <v>102</v>
      </c>
      <c r="R52" s="9">
        <f>R51+Q52</f>
        <v>675.3</v>
      </c>
      <c r="S52" s="7"/>
      <c r="T52" s="7"/>
      <c r="U52" s="7"/>
      <c r="V52" s="7"/>
      <c r="W52" s="7"/>
      <c r="X52" s="7"/>
      <c r="Y52" s="7"/>
      <c r="Z52" s="7"/>
      <c r="AA52" s="7"/>
      <c r="AB52" s="7"/>
      <c r="AC52" s="7"/>
    </row>
    <row r="53" ht="15.75" customHeight="1">
      <c r="A53" s="9">
        <v>1956</v>
      </c>
      <c r="B53" t="s" s="8">
        <v>56</v>
      </c>
      <c r="C53" s="9">
        <v>49</v>
      </c>
      <c r="D53" s="9">
        <v>167</v>
      </c>
      <c r="E53" s="9">
        <f>E52+D53</f>
        <v>4682.3</v>
      </c>
      <c r="F53" s="9">
        <f>MAX(0,F52+$D$3-D53)</f>
        <v>0</v>
      </c>
      <c r="G53" s="7"/>
      <c r="H53" s="7"/>
      <c r="I53" s="7"/>
      <c r="J53" s="7"/>
      <c r="K53" s="7"/>
      <c r="L53" s="7"/>
      <c r="M53" s="7"/>
      <c r="N53" s="7"/>
      <c r="O53" s="7"/>
      <c r="P53" t="s" s="8">
        <v>56</v>
      </c>
      <c r="Q53" s="9">
        <f>D53-$D$3</f>
        <v>87</v>
      </c>
      <c r="R53" s="9">
        <f>R52+Q53</f>
        <v>762.3</v>
      </c>
      <c r="S53" s="7"/>
      <c r="T53" s="7"/>
      <c r="U53" s="7"/>
      <c r="V53" s="7"/>
      <c r="W53" s="7"/>
      <c r="X53" s="7"/>
      <c r="Y53" s="7"/>
      <c r="Z53" s="7"/>
      <c r="AA53" s="7"/>
      <c r="AB53" s="7"/>
      <c r="AC53" s="7"/>
    </row>
    <row r="54" ht="15.75" customHeight="1">
      <c r="A54" s="7"/>
      <c r="B54" t="s" s="8">
        <v>57</v>
      </c>
      <c r="C54" s="9">
        <v>50</v>
      </c>
      <c r="D54" s="9">
        <v>115</v>
      </c>
      <c r="E54" s="9">
        <f>E53+D54</f>
        <v>4797.3</v>
      </c>
      <c r="F54" s="9">
        <f>MAX(0,F53+$D$3-D54)</f>
        <v>0</v>
      </c>
      <c r="G54" s="7"/>
      <c r="H54" s="7"/>
      <c r="I54" s="7"/>
      <c r="J54" s="7"/>
      <c r="K54" s="7"/>
      <c r="L54" s="7"/>
      <c r="M54" s="7"/>
      <c r="N54" s="7"/>
      <c r="O54" s="7"/>
      <c r="P54" t="s" s="8">
        <v>57</v>
      </c>
      <c r="Q54" s="9">
        <f>D54-$D$3</f>
        <v>35</v>
      </c>
      <c r="R54" s="9">
        <f>R53+Q54</f>
        <v>797.3</v>
      </c>
      <c r="S54" s="7"/>
      <c r="T54" s="7"/>
      <c r="U54" s="7"/>
      <c r="V54" s="7"/>
      <c r="W54" s="7"/>
      <c r="X54" s="7"/>
      <c r="Y54" s="7"/>
      <c r="Z54" s="7"/>
      <c r="AA54" s="7"/>
      <c r="AB54" s="7"/>
      <c r="AC54" s="7"/>
    </row>
    <row r="55" ht="15.75" customHeight="1">
      <c r="A55" s="7"/>
      <c r="B55" t="s" s="8">
        <v>58</v>
      </c>
      <c r="C55" s="9">
        <v>51</v>
      </c>
      <c r="D55" s="9">
        <v>137</v>
      </c>
      <c r="E55" s="9">
        <f>E54+D55</f>
        <v>4934.3</v>
      </c>
      <c r="F55" s="9">
        <f>MAX(0,F54+$D$3-D55)</f>
        <v>0</v>
      </c>
      <c r="G55" s="7"/>
      <c r="H55" s="7"/>
      <c r="I55" s="7"/>
      <c r="J55" s="7"/>
      <c r="K55" s="7"/>
      <c r="L55" s="7"/>
      <c r="M55" s="7"/>
      <c r="N55" s="7"/>
      <c r="O55" s="7"/>
      <c r="P55" t="s" s="8">
        <v>58</v>
      </c>
      <c r="Q55" s="9">
        <f>D55-$D$3</f>
        <v>57</v>
      </c>
      <c r="R55" s="9">
        <f>R54+Q55</f>
        <v>854.3</v>
      </c>
      <c r="S55" s="7"/>
      <c r="T55" s="7"/>
      <c r="U55" s="7"/>
      <c r="V55" s="7"/>
      <c r="W55" s="7"/>
      <c r="X55" s="7"/>
      <c r="Y55" s="7"/>
      <c r="Z55" s="7"/>
      <c r="AA55" s="7"/>
      <c r="AB55" s="7"/>
      <c r="AC55" s="7"/>
    </row>
    <row r="56" ht="15.75" customHeight="1">
      <c r="A56" s="7"/>
      <c r="B56" t="s" s="8">
        <v>59</v>
      </c>
      <c r="C56" s="9">
        <v>52</v>
      </c>
      <c r="D56" s="9">
        <v>85.09999999999999</v>
      </c>
      <c r="E56" s="9">
        <f>E55+D56</f>
        <v>5019.4</v>
      </c>
      <c r="F56" s="9">
        <f>MAX(0,F55+$D$3-D56)</f>
        <v>0</v>
      </c>
      <c r="G56" s="7"/>
      <c r="H56" s="7"/>
      <c r="I56" s="7"/>
      <c r="J56" s="7"/>
      <c r="K56" s="7"/>
      <c r="L56" s="7"/>
      <c r="M56" s="7"/>
      <c r="N56" s="7"/>
      <c r="O56" s="7"/>
      <c r="P56" t="s" s="8">
        <v>59</v>
      </c>
      <c r="Q56" s="9">
        <f>D56-$D$3</f>
        <v>5.1</v>
      </c>
      <c r="R56" s="9">
        <f>R55+Q56</f>
        <v>859.4</v>
      </c>
      <c r="S56" s="7"/>
      <c r="T56" s="7"/>
      <c r="U56" s="7"/>
      <c r="V56" s="7"/>
      <c r="W56" s="7"/>
      <c r="X56" s="7"/>
      <c r="Y56" s="7"/>
      <c r="Z56" s="7"/>
      <c r="AA56" s="7"/>
      <c r="AB56" s="7"/>
      <c r="AC56" s="7"/>
    </row>
    <row r="57" ht="15.75" customHeight="1">
      <c r="A57" s="7"/>
      <c r="B57" t="s" s="8">
        <v>58</v>
      </c>
      <c r="C57" s="9">
        <v>53</v>
      </c>
      <c r="D57" s="9">
        <v>92.40000000000001</v>
      </c>
      <c r="E57" s="9">
        <f>E56+D57</f>
        <v>5111.8</v>
      </c>
      <c r="F57" s="9">
        <f>MAX(0,F56+$D$3-D57)</f>
        <v>0</v>
      </c>
      <c r="G57" s="7"/>
      <c r="H57" s="7"/>
      <c r="I57" s="7"/>
      <c r="J57" s="7"/>
      <c r="K57" s="7"/>
      <c r="L57" s="7"/>
      <c r="M57" s="7"/>
      <c r="N57" s="7"/>
      <c r="O57" s="7"/>
      <c r="P57" t="s" s="8">
        <v>58</v>
      </c>
      <c r="Q57" s="9">
        <f>D57-$D$3</f>
        <v>12.4</v>
      </c>
      <c r="R57" s="9">
        <f>R56+Q57</f>
        <v>871.8</v>
      </c>
      <c r="S57" s="7"/>
      <c r="T57" s="7"/>
      <c r="U57" s="7"/>
      <c r="V57" s="7"/>
      <c r="W57" s="7"/>
      <c r="X57" s="7"/>
      <c r="Y57" s="7"/>
      <c r="Z57" s="7"/>
      <c r="AA57" s="7"/>
      <c r="AB57" s="7"/>
      <c r="AC57" s="7"/>
    </row>
    <row r="58" ht="15.75" customHeight="1">
      <c r="A58" s="7"/>
      <c r="B58" t="s" s="8">
        <v>56</v>
      </c>
      <c r="C58" s="9">
        <v>54</v>
      </c>
      <c r="D58" s="9">
        <v>96.40000000000001</v>
      </c>
      <c r="E58" s="9">
        <f>E57+D58</f>
        <v>5208.2</v>
      </c>
      <c r="F58" s="9">
        <f>MAX(0,F57+$D$3-D58)</f>
        <v>0</v>
      </c>
      <c r="G58" s="7"/>
      <c r="H58" s="7"/>
      <c r="I58" s="7"/>
      <c r="J58" s="7"/>
      <c r="K58" s="7"/>
      <c r="L58" s="7"/>
      <c r="M58" s="7"/>
      <c r="N58" s="7"/>
      <c r="O58" s="7"/>
      <c r="P58" t="s" s="8">
        <v>56</v>
      </c>
      <c r="Q58" s="9">
        <f>D58-$D$3</f>
        <v>16.4</v>
      </c>
      <c r="R58" s="40">
        <f>R57+Q58</f>
        <v>888.2</v>
      </c>
      <c r="S58" s="9">
        <f>MIN(R59:R75)</f>
        <v>828.1</v>
      </c>
      <c r="T58" s="9">
        <f>R58-S58</f>
        <v>60.1</v>
      </c>
      <c r="U58" s="7"/>
      <c r="V58" s="7"/>
      <c r="W58" s="7"/>
      <c r="X58" s="7"/>
      <c r="Y58" s="7"/>
      <c r="Z58" s="7"/>
      <c r="AA58" s="7"/>
      <c r="AB58" s="7"/>
      <c r="AC58" s="7"/>
    </row>
    <row r="59" ht="15.75" customHeight="1">
      <c r="A59" s="7"/>
      <c r="B59" t="s" s="8">
        <v>56</v>
      </c>
      <c r="C59" s="9">
        <v>55</v>
      </c>
      <c r="D59" s="9">
        <v>68.40000000000001</v>
      </c>
      <c r="E59" s="9">
        <f>E58+D59</f>
        <v>5276.6</v>
      </c>
      <c r="F59" s="9">
        <f>MAX(0,F58+$D$3-D59)</f>
        <v>11.6</v>
      </c>
      <c r="G59" s="7"/>
      <c r="H59" s="7"/>
      <c r="I59" s="7"/>
      <c r="J59" s="7"/>
      <c r="K59" s="7"/>
      <c r="L59" s="7"/>
      <c r="M59" s="7"/>
      <c r="N59" s="7"/>
      <c r="O59" s="7"/>
      <c r="P59" t="s" s="8">
        <v>56</v>
      </c>
      <c r="Q59" s="9">
        <f>D59-$D$3</f>
        <v>-11.6</v>
      </c>
      <c r="R59" s="9">
        <f>R58+Q59</f>
        <v>876.6</v>
      </c>
      <c r="S59" s="7"/>
      <c r="T59" s="7"/>
      <c r="U59" s="7"/>
      <c r="V59" s="7"/>
      <c r="W59" s="7"/>
      <c r="X59" s="7"/>
      <c r="Y59" s="7"/>
      <c r="Z59" s="7"/>
      <c r="AA59" s="7"/>
      <c r="AB59" s="7"/>
      <c r="AC59" s="7"/>
    </row>
    <row r="60" ht="15.75" customHeight="1">
      <c r="A60" s="7"/>
      <c r="B60" t="s" s="8">
        <v>59</v>
      </c>
      <c r="C60" s="9">
        <v>56</v>
      </c>
      <c r="D60" s="9">
        <v>84.09999999999999</v>
      </c>
      <c r="E60" s="9">
        <f>E59+D60</f>
        <v>5360.7</v>
      </c>
      <c r="F60" s="9">
        <f>MAX(0,F59+$D$3-D60)</f>
        <v>7.5</v>
      </c>
      <c r="G60" s="7"/>
      <c r="H60" s="7"/>
      <c r="I60" s="7"/>
      <c r="J60" s="7"/>
      <c r="K60" s="7"/>
      <c r="L60" s="7"/>
      <c r="M60" s="7"/>
      <c r="N60" s="7"/>
      <c r="O60" s="7"/>
      <c r="P60" t="s" s="8">
        <v>59</v>
      </c>
      <c r="Q60" s="9">
        <f>D60-$D$3</f>
        <v>4.1</v>
      </c>
      <c r="R60" s="9">
        <f>R59+Q60</f>
        <v>880.7</v>
      </c>
      <c r="S60" s="7"/>
      <c r="T60" s="7"/>
      <c r="U60" s="7"/>
      <c r="V60" s="7"/>
      <c r="W60" s="7"/>
      <c r="X60" s="7"/>
      <c r="Y60" s="7"/>
      <c r="Z60" s="7"/>
      <c r="AA60" s="7"/>
      <c r="AB60" s="7"/>
      <c r="AC60" s="7"/>
    </row>
    <row r="61" ht="15.75" customHeight="1">
      <c r="A61" s="7"/>
      <c r="B61" t="s" s="8">
        <v>61</v>
      </c>
      <c r="C61" s="9">
        <v>57</v>
      </c>
      <c r="D61" s="9">
        <v>61.6</v>
      </c>
      <c r="E61" s="9">
        <f>E60+D61</f>
        <v>5422.3</v>
      </c>
      <c r="F61" s="9">
        <f>MAX(0,F60+$D$3-D61)</f>
        <v>25.9</v>
      </c>
      <c r="G61" s="7"/>
      <c r="H61" s="7"/>
      <c r="I61" s="7"/>
      <c r="J61" s="7"/>
      <c r="K61" s="7"/>
      <c r="L61" s="7"/>
      <c r="M61" s="7"/>
      <c r="N61" s="7"/>
      <c r="O61" s="7"/>
      <c r="P61" t="s" s="8">
        <v>61</v>
      </c>
      <c r="Q61" s="9">
        <f>D61-$D$3</f>
        <v>-18.4</v>
      </c>
      <c r="R61" s="9">
        <f>R60+Q61</f>
        <v>862.3</v>
      </c>
      <c r="S61" s="7"/>
      <c r="T61" s="7"/>
      <c r="U61" s="7"/>
      <c r="V61" s="7"/>
      <c r="W61" s="7"/>
      <c r="X61" s="7"/>
      <c r="Y61" s="7"/>
      <c r="Z61" s="7"/>
      <c r="AA61" s="7"/>
      <c r="AB61" s="7"/>
      <c r="AC61" s="7"/>
    </row>
    <row r="62" ht="15.75" customHeight="1">
      <c r="A62" s="7"/>
      <c r="B62" t="s" s="8">
        <v>62</v>
      </c>
      <c r="C62" s="9">
        <v>58</v>
      </c>
      <c r="D62" s="9">
        <v>59.8</v>
      </c>
      <c r="E62" s="9">
        <f>E61+D62</f>
        <v>5482.1</v>
      </c>
      <c r="F62" s="9">
        <f>MAX(0,F61+$D$3-D62)</f>
        <v>46.1</v>
      </c>
      <c r="G62" s="7"/>
      <c r="H62" s="7"/>
      <c r="I62" s="7"/>
      <c r="J62" s="7"/>
      <c r="K62" s="7"/>
      <c r="L62" s="7"/>
      <c r="M62" s="7"/>
      <c r="N62" s="7"/>
      <c r="O62" s="7"/>
      <c r="P62" t="s" s="8">
        <v>62</v>
      </c>
      <c r="Q62" s="9">
        <f>D62-$D$3</f>
        <v>-20.2</v>
      </c>
      <c r="R62" s="9">
        <f>R61+Q62</f>
        <v>842.1</v>
      </c>
      <c r="S62" s="7"/>
      <c r="T62" s="7"/>
      <c r="U62" s="7"/>
      <c r="V62" s="7"/>
      <c r="W62" s="7"/>
      <c r="X62" s="7"/>
      <c r="Y62" s="7"/>
      <c r="Z62" s="7"/>
      <c r="AA62" s="7"/>
      <c r="AB62" s="7"/>
      <c r="AC62" s="7"/>
    </row>
    <row r="63" ht="15.75" customHeight="1">
      <c r="A63" s="7"/>
      <c r="B63" t="s" s="8">
        <v>64</v>
      </c>
      <c r="C63" s="9">
        <v>59</v>
      </c>
      <c r="D63" s="9">
        <v>66</v>
      </c>
      <c r="E63" s="9">
        <f>E62+D63</f>
        <v>5548.1</v>
      </c>
      <c r="F63" s="9">
        <f>MAX(0,F62+$D$3-D63)</f>
        <v>60.1</v>
      </c>
      <c r="G63" s="7"/>
      <c r="H63" s="7"/>
      <c r="I63" s="7"/>
      <c r="J63" s="7"/>
      <c r="K63" s="7"/>
      <c r="L63" s="7"/>
      <c r="M63" s="7"/>
      <c r="N63" s="7"/>
      <c r="O63" s="7"/>
      <c r="P63" t="s" s="8">
        <v>64</v>
      </c>
      <c r="Q63" s="9">
        <f>D63-$D$3</f>
        <v>-14</v>
      </c>
      <c r="R63" s="9">
        <f>R62+Q63</f>
        <v>828.1</v>
      </c>
      <c r="S63" s="7"/>
      <c r="T63" s="7"/>
      <c r="U63" s="7"/>
      <c r="V63" s="7"/>
      <c r="W63" s="7"/>
      <c r="X63" s="7"/>
      <c r="Y63" s="7"/>
      <c r="Z63" s="7"/>
      <c r="AA63" s="7"/>
      <c r="AB63" s="7"/>
      <c r="AC63" s="7"/>
    </row>
    <row r="64" ht="15.75" customHeight="1">
      <c r="A64" s="7"/>
      <c r="B64" t="s" s="8">
        <v>66</v>
      </c>
      <c r="C64" s="9">
        <v>60</v>
      </c>
      <c r="D64" s="9">
        <v>148</v>
      </c>
      <c r="E64" s="9">
        <f>E63+D64</f>
        <v>5696.1</v>
      </c>
      <c r="F64" s="9">
        <f>MAX(0,F63+$D$3-D64)</f>
        <v>0</v>
      </c>
      <c r="G64" s="7"/>
      <c r="H64" s="7"/>
      <c r="I64" s="7"/>
      <c r="J64" s="7"/>
      <c r="K64" s="7"/>
      <c r="L64" s="7"/>
      <c r="M64" s="7"/>
      <c r="N64" s="7"/>
      <c r="O64" s="7"/>
      <c r="P64" t="s" s="8">
        <v>66</v>
      </c>
      <c r="Q64" s="9">
        <f>D64-$D$3</f>
        <v>68</v>
      </c>
      <c r="R64" s="9">
        <f>R63+Q64</f>
        <v>896.1</v>
      </c>
      <c r="S64" s="7"/>
      <c r="T64" s="7"/>
      <c r="U64" s="7"/>
      <c r="V64" s="7"/>
      <c r="W64" s="7"/>
      <c r="X64" s="7"/>
      <c r="Y64" s="7"/>
      <c r="Z64" s="7"/>
      <c r="AA64" s="7"/>
      <c r="AB64" s="7"/>
      <c r="AC64" s="7"/>
    </row>
    <row r="65" ht="15.75" customHeight="1">
      <c r="A65" s="9">
        <v>1957</v>
      </c>
      <c r="B65" t="s" s="8">
        <v>56</v>
      </c>
      <c r="C65" s="9">
        <v>61</v>
      </c>
      <c r="D65" s="9">
        <v>217</v>
      </c>
      <c r="E65" s="9">
        <f>E64+D65</f>
        <v>5913.1</v>
      </c>
      <c r="F65" s="9">
        <f>MAX(0,F64+$D$3-D65)</f>
        <v>0</v>
      </c>
      <c r="G65" s="7"/>
      <c r="H65" s="7"/>
      <c r="I65" s="7"/>
      <c r="J65" s="7"/>
      <c r="K65" s="7"/>
      <c r="L65" s="7"/>
      <c r="M65" s="7"/>
      <c r="N65" s="7"/>
      <c r="O65" s="7"/>
      <c r="P65" t="s" s="8">
        <v>56</v>
      </c>
      <c r="Q65" s="9">
        <f>D65-$D$3</f>
        <v>137</v>
      </c>
      <c r="R65" s="9">
        <f>R64+Q65</f>
        <v>1033.1</v>
      </c>
      <c r="S65" s="7"/>
      <c r="T65" s="7"/>
      <c r="U65" s="7"/>
      <c r="V65" s="7"/>
      <c r="W65" s="7"/>
      <c r="X65" s="7"/>
      <c r="Y65" s="7"/>
      <c r="Z65" s="7"/>
      <c r="AA65" s="7"/>
      <c r="AB65" s="7"/>
      <c r="AC65" s="7"/>
    </row>
    <row r="66" ht="15.75" customHeight="1">
      <c r="A66" s="7"/>
      <c r="B66" t="s" s="8">
        <v>57</v>
      </c>
      <c r="C66" s="9">
        <v>62</v>
      </c>
      <c r="D66" s="9">
        <v>256</v>
      </c>
      <c r="E66" s="9">
        <f>E65+D66</f>
        <v>6169.1</v>
      </c>
      <c r="F66" s="9">
        <f>MAX(0,F65+$D$3-D66)</f>
        <v>0</v>
      </c>
      <c r="G66" s="7"/>
      <c r="H66" s="7"/>
      <c r="I66" s="7"/>
      <c r="J66" s="7"/>
      <c r="K66" s="7"/>
      <c r="L66" s="7"/>
      <c r="M66" s="7"/>
      <c r="N66" s="7"/>
      <c r="O66" s="7"/>
      <c r="P66" t="s" s="8">
        <v>57</v>
      </c>
      <c r="Q66" s="9">
        <f>D66-$D$3</f>
        <v>176</v>
      </c>
      <c r="R66" s="9">
        <f>R65+Q66</f>
        <v>1209.1</v>
      </c>
      <c r="S66" s="7"/>
      <c r="T66" s="7"/>
      <c r="U66" s="7"/>
      <c r="V66" s="7"/>
      <c r="W66" s="7"/>
      <c r="X66" s="7"/>
      <c r="Y66" s="7"/>
      <c r="Z66" s="7"/>
      <c r="AA66" s="7"/>
      <c r="AB66" s="7"/>
      <c r="AC66" s="7"/>
    </row>
    <row r="67" ht="15.75" customHeight="1">
      <c r="A67" s="7"/>
      <c r="B67" t="s" s="8">
        <v>58</v>
      </c>
      <c r="C67" s="9">
        <v>63</v>
      </c>
      <c r="D67" s="9">
        <v>290</v>
      </c>
      <c r="E67" s="9">
        <f>E66+D67</f>
        <v>6459.1</v>
      </c>
      <c r="F67" s="9">
        <f>MAX(0,F66+$D$3-D67)</f>
        <v>0</v>
      </c>
      <c r="G67" s="7"/>
      <c r="H67" s="7"/>
      <c r="I67" s="7"/>
      <c r="J67" s="7"/>
      <c r="K67" s="7"/>
      <c r="L67" s="7"/>
      <c r="M67" s="7"/>
      <c r="N67" s="7"/>
      <c r="O67" s="7"/>
      <c r="P67" t="s" s="8">
        <v>58</v>
      </c>
      <c r="Q67" s="9">
        <f>D67-$D$3</f>
        <v>210</v>
      </c>
      <c r="R67" s="9">
        <f>R66+Q67</f>
        <v>1419.1</v>
      </c>
      <c r="S67" s="7"/>
      <c r="T67" s="7"/>
      <c r="U67" s="7"/>
      <c r="V67" s="7"/>
      <c r="W67" s="7"/>
      <c r="X67" s="7"/>
      <c r="Y67" s="7"/>
      <c r="Z67" s="7"/>
      <c r="AA67" s="7"/>
      <c r="AB67" s="7"/>
      <c r="AC67" s="7"/>
    </row>
    <row r="68" ht="15.75" customHeight="1">
      <c r="A68" s="7"/>
      <c r="B68" t="s" s="8">
        <v>59</v>
      </c>
      <c r="C68" s="9">
        <v>64</v>
      </c>
      <c r="D68" s="9">
        <v>213</v>
      </c>
      <c r="E68" s="9">
        <f>E67+D68</f>
        <v>6672.1</v>
      </c>
      <c r="F68" s="9">
        <f>MAX(0,F67+$D$3-D68)</f>
        <v>0</v>
      </c>
      <c r="G68" s="7"/>
      <c r="H68" s="7"/>
      <c r="I68" s="7"/>
      <c r="J68" s="7"/>
      <c r="K68" s="7"/>
      <c r="L68" s="7"/>
      <c r="M68" s="7"/>
      <c r="N68" s="7"/>
      <c r="O68" s="7"/>
      <c r="P68" t="s" s="8">
        <v>59</v>
      </c>
      <c r="Q68" s="9">
        <f>D68-$D$3</f>
        <v>133</v>
      </c>
      <c r="R68" s="9">
        <f>R67+Q68</f>
        <v>1552.1</v>
      </c>
      <c r="S68" s="7"/>
      <c r="T68" s="7"/>
      <c r="U68" s="7"/>
      <c r="V68" s="7"/>
      <c r="W68" s="7"/>
      <c r="X68" s="7"/>
      <c r="Y68" s="7"/>
      <c r="Z68" s="7"/>
      <c r="AA68" s="7"/>
      <c r="AB68" s="7"/>
      <c r="AC68" s="7"/>
    </row>
    <row r="69" ht="15.75" customHeight="1">
      <c r="A69" s="7"/>
      <c r="B69" t="s" s="8">
        <v>58</v>
      </c>
      <c r="C69" s="9">
        <v>65</v>
      </c>
      <c r="D69" s="9">
        <v>151</v>
      </c>
      <c r="E69" s="9">
        <f>E68+D69</f>
        <v>6823.1</v>
      </c>
      <c r="F69" s="9">
        <f>MAX(0,F68+$D$3-D69)</f>
        <v>0</v>
      </c>
      <c r="G69" s="7"/>
      <c r="H69" s="7"/>
      <c r="I69" s="7"/>
      <c r="J69" s="7"/>
      <c r="K69" s="7"/>
      <c r="L69" s="7"/>
      <c r="M69" s="7"/>
      <c r="N69" s="7"/>
      <c r="O69" s="7"/>
      <c r="P69" t="s" s="8">
        <v>58</v>
      </c>
      <c r="Q69" s="9">
        <f>D69-$D$3</f>
        <v>71</v>
      </c>
      <c r="R69" s="9">
        <f>R68+Q69</f>
        <v>1623.1</v>
      </c>
      <c r="S69" s="7"/>
      <c r="T69" s="7"/>
      <c r="U69" s="7"/>
      <c r="V69" s="7"/>
      <c r="W69" s="7"/>
      <c r="X69" s="7"/>
      <c r="Y69" s="7"/>
      <c r="Z69" s="7"/>
      <c r="AA69" s="7"/>
      <c r="AB69" s="7"/>
      <c r="AC69" s="7"/>
    </row>
    <row r="70" ht="15.75" customHeight="1">
      <c r="A70" t="s" s="8">
        <v>86</v>
      </c>
      <c r="B70" s="7"/>
      <c r="C70" s="9">
        <v>66</v>
      </c>
      <c r="D70" s="9">
        <v>148</v>
      </c>
      <c r="E70" s="7"/>
      <c r="F70" s="7"/>
      <c r="G70" s="7"/>
      <c r="H70" s="7"/>
      <c r="I70" s="7"/>
      <c r="J70" s="7"/>
      <c r="K70" s="7"/>
      <c r="L70" s="7"/>
      <c r="M70" s="7"/>
      <c r="N70" s="7"/>
      <c r="O70" s="7"/>
      <c r="P70" s="7"/>
      <c r="Q70" s="9">
        <f>D70-$D$3</f>
        <v>68</v>
      </c>
      <c r="R70" s="9">
        <f>R69+Q70</f>
        <v>1691.1</v>
      </c>
      <c r="S70" s="7"/>
      <c r="T70" s="7"/>
      <c r="U70" s="7"/>
      <c r="V70" s="7"/>
      <c r="W70" s="7"/>
      <c r="X70" s="7"/>
      <c r="Y70" s="7"/>
      <c r="Z70" s="7"/>
      <c r="AA70" s="7"/>
      <c r="AB70" s="7"/>
      <c r="AC70" s="7"/>
    </row>
    <row r="71" ht="15.75" customHeight="1">
      <c r="A71" s="7"/>
      <c r="B71" s="7"/>
      <c r="C71" s="9">
        <v>67</v>
      </c>
      <c r="D71" s="9">
        <v>223</v>
      </c>
      <c r="E71" s="7"/>
      <c r="F71" s="7"/>
      <c r="G71" s="7"/>
      <c r="H71" s="7"/>
      <c r="I71" s="7"/>
      <c r="J71" s="7"/>
      <c r="K71" s="7"/>
      <c r="L71" s="7"/>
      <c r="M71" s="7"/>
      <c r="N71" s="7"/>
      <c r="O71" s="7"/>
      <c r="P71" s="7"/>
      <c r="Q71" s="9">
        <f>D71-$D$3</f>
        <v>143</v>
      </c>
      <c r="R71" s="9">
        <f>R70+Q71</f>
        <v>1834.1</v>
      </c>
      <c r="S71" s="7"/>
      <c r="T71" s="7"/>
      <c r="U71" s="7"/>
      <c r="V71" s="7"/>
      <c r="W71" s="7"/>
      <c r="X71" s="7"/>
      <c r="Y71" s="7"/>
      <c r="Z71" s="7"/>
      <c r="AA71" s="7"/>
      <c r="AB71" s="7"/>
      <c r="AC71" s="7"/>
    </row>
    <row r="72" ht="15.75" customHeight="1">
      <c r="A72" s="7"/>
      <c r="B72" s="7"/>
      <c r="C72" s="9">
        <v>68</v>
      </c>
      <c r="D72" s="9">
        <v>324</v>
      </c>
      <c r="E72" s="7"/>
      <c r="F72" s="45"/>
      <c r="G72" s="7"/>
      <c r="H72" s="7"/>
      <c r="I72" s="7"/>
      <c r="J72" s="7"/>
      <c r="K72" s="7"/>
      <c r="L72" s="7"/>
      <c r="M72" s="7"/>
      <c r="N72" s="7"/>
      <c r="O72" s="7"/>
      <c r="P72" s="45"/>
      <c r="Q72" s="9">
        <f>D72-$D$3</f>
        <v>244</v>
      </c>
      <c r="R72" s="9">
        <f>R71+Q72</f>
        <v>2078.1</v>
      </c>
      <c r="S72" s="7"/>
      <c r="T72" s="7"/>
      <c r="U72" s="7"/>
      <c r="V72" s="7"/>
      <c r="W72" s="7"/>
      <c r="X72" s="7"/>
      <c r="Y72" s="7"/>
      <c r="Z72" s="7"/>
      <c r="AA72" s="7"/>
      <c r="AB72" s="7"/>
      <c r="AC72" s="7"/>
    </row>
    <row r="73" ht="15.75" customHeight="1">
      <c r="A73" s="7"/>
      <c r="B73" s="7"/>
      <c r="C73" s="9">
        <v>69</v>
      </c>
      <c r="D73" s="9">
        <v>183</v>
      </c>
      <c r="E73" s="7"/>
      <c r="F73" s="7"/>
      <c r="G73" s="7"/>
      <c r="H73" s="7"/>
      <c r="I73" s="7"/>
      <c r="J73" s="7"/>
      <c r="K73" s="7"/>
      <c r="L73" s="7"/>
      <c r="M73" s="7"/>
      <c r="N73" s="7"/>
      <c r="O73" s="7"/>
      <c r="P73" s="7"/>
      <c r="Q73" s="9">
        <f>D73-$D$3</f>
        <v>103</v>
      </c>
      <c r="R73" s="9">
        <f>R72+Q73</f>
        <v>2181.1</v>
      </c>
      <c r="S73" s="7"/>
      <c r="T73" s="7"/>
      <c r="U73" s="7"/>
      <c r="V73" s="7"/>
      <c r="W73" s="7"/>
      <c r="X73" s="7"/>
      <c r="Y73" s="7"/>
      <c r="Z73" s="7"/>
      <c r="AA73" s="7"/>
      <c r="AB73" s="7"/>
      <c r="AC73" s="7"/>
    </row>
    <row r="74" ht="15.75" customHeight="1">
      <c r="A74" s="7"/>
      <c r="B74" s="7"/>
      <c r="C74" s="9">
        <v>70</v>
      </c>
      <c r="D74" s="9">
        <v>105</v>
      </c>
      <c r="E74" s="7"/>
      <c r="F74" s="7"/>
      <c r="G74" s="7"/>
      <c r="H74" s="7"/>
      <c r="I74" s="7"/>
      <c r="J74" s="7"/>
      <c r="K74" s="7"/>
      <c r="L74" s="7"/>
      <c r="M74" s="7"/>
      <c r="N74" s="7"/>
      <c r="O74" s="7"/>
      <c r="P74" s="7"/>
      <c r="Q74" s="9">
        <f>D74-$D$3</f>
        <v>25</v>
      </c>
      <c r="R74" s="9">
        <f>R73+Q74</f>
        <v>2206.1</v>
      </c>
      <c r="S74" s="7"/>
      <c r="T74" s="7"/>
      <c r="U74" s="7"/>
      <c r="V74" s="7"/>
      <c r="W74" s="7"/>
      <c r="X74" s="7"/>
      <c r="Y74" s="7"/>
      <c r="Z74" s="7"/>
      <c r="AA74" s="7"/>
      <c r="AB74" s="7"/>
      <c r="AC74" s="7"/>
    </row>
    <row r="75" ht="15.75" customHeight="1">
      <c r="A75" s="7"/>
      <c r="B75" s="7"/>
      <c r="C75" s="9">
        <v>71</v>
      </c>
      <c r="D75" s="9">
        <v>106</v>
      </c>
      <c r="E75" s="7"/>
      <c r="F75" s="7"/>
      <c r="G75" s="7"/>
      <c r="H75" s="7"/>
      <c r="I75" s="7"/>
      <c r="J75" s="7"/>
      <c r="K75" s="7"/>
      <c r="L75" s="7"/>
      <c r="M75" s="7"/>
      <c r="N75" s="7"/>
      <c r="O75" s="7"/>
      <c r="P75" s="7"/>
      <c r="Q75" s="9">
        <f>D75-$D$3</f>
        <v>26</v>
      </c>
      <c r="R75" s="9">
        <f>R74+Q75</f>
        <v>2232.1</v>
      </c>
      <c r="S75" s="7"/>
      <c r="T75" s="7"/>
      <c r="U75" s="7"/>
      <c r="V75" s="7"/>
      <c r="W75" s="7"/>
      <c r="X75" s="7"/>
      <c r="Y75" s="7"/>
      <c r="Z75" s="7"/>
      <c r="AA75" s="7"/>
      <c r="AB75" s="7"/>
      <c r="AC75" s="7"/>
    </row>
    <row r="76" ht="15.75" customHeight="1">
      <c r="A76" s="7"/>
      <c r="B76" s="7"/>
      <c r="C76" s="9">
        <v>72</v>
      </c>
      <c r="D76" s="9">
        <v>81.40000000000001</v>
      </c>
      <c r="E76" s="7"/>
      <c r="F76" s="7"/>
      <c r="G76" s="7"/>
      <c r="H76" s="7"/>
      <c r="I76" s="7"/>
      <c r="J76" s="7"/>
      <c r="K76" s="7"/>
      <c r="L76" s="7"/>
      <c r="M76" s="7"/>
      <c r="N76" s="7"/>
      <c r="O76" s="7"/>
      <c r="P76" s="7"/>
      <c r="Q76" s="9">
        <f>D76-$D$3</f>
        <v>1.4</v>
      </c>
      <c r="R76" s="40">
        <f>R75+Q76</f>
        <v>2233.5</v>
      </c>
      <c r="S76" s="9">
        <f>MIN(R77:R98)</f>
        <v>2041.4</v>
      </c>
      <c r="T76" s="9">
        <f>R76-S76</f>
        <v>192.1</v>
      </c>
      <c r="U76" s="7"/>
      <c r="V76" s="7"/>
      <c r="W76" s="7"/>
      <c r="X76" s="7"/>
      <c r="Y76" s="7"/>
      <c r="Z76" s="7"/>
      <c r="AA76" s="7"/>
      <c r="AB76" s="7"/>
      <c r="AC76" s="7"/>
    </row>
    <row r="77" ht="15.75" customHeight="1">
      <c r="A77" s="7"/>
      <c r="B77" s="7"/>
      <c r="C77" s="9">
        <v>73</v>
      </c>
      <c r="D77" s="9">
        <v>64.3</v>
      </c>
      <c r="E77" s="7"/>
      <c r="F77" s="7"/>
      <c r="G77" s="7"/>
      <c r="H77" s="7"/>
      <c r="I77" s="7"/>
      <c r="J77" s="7"/>
      <c r="K77" s="7"/>
      <c r="L77" s="7"/>
      <c r="M77" s="7"/>
      <c r="N77" s="7"/>
      <c r="O77" s="7"/>
      <c r="P77" s="7"/>
      <c r="Q77" s="9">
        <f>D77-$D$3</f>
        <v>-15.7</v>
      </c>
      <c r="R77" s="9">
        <f>R76+Q77</f>
        <v>2217.8</v>
      </c>
      <c r="S77" s="7"/>
      <c r="T77" s="7"/>
      <c r="U77" s="7"/>
      <c r="V77" s="7"/>
      <c r="W77" s="7"/>
      <c r="X77" s="7"/>
      <c r="Y77" s="7"/>
      <c r="Z77" s="7"/>
      <c r="AA77" s="7"/>
      <c r="AB77" s="7"/>
      <c r="AC77" s="7"/>
    </row>
    <row r="78" ht="15.75" customHeight="1">
      <c r="A78" s="7"/>
      <c r="B78" s="7"/>
      <c r="C78" s="9">
        <v>74</v>
      </c>
      <c r="D78" s="9">
        <v>56.2</v>
      </c>
      <c r="E78" s="7"/>
      <c r="F78" s="7"/>
      <c r="G78" s="7"/>
      <c r="H78" s="7"/>
      <c r="I78" s="7"/>
      <c r="J78" s="7"/>
      <c r="K78" s="7"/>
      <c r="L78" s="7"/>
      <c r="M78" s="7"/>
      <c r="N78" s="7"/>
      <c r="O78" s="7"/>
      <c r="P78" s="7"/>
      <c r="Q78" s="9">
        <f>D78-$D$3</f>
        <v>-23.8</v>
      </c>
      <c r="R78" s="9">
        <f>R77+Q78</f>
        <v>2194</v>
      </c>
      <c r="S78" s="7"/>
      <c r="T78" s="7"/>
      <c r="U78" s="7"/>
      <c r="V78" s="7"/>
      <c r="W78" s="7"/>
      <c r="X78" s="7"/>
      <c r="Y78" s="7"/>
      <c r="Z78" s="7"/>
      <c r="AA78" s="7"/>
      <c r="AB78" s="7"/>
      <c r="AC78" s="7"/>
    </row>
    <row r="79" ht="15.75" customHeight="1">
      <c r="A79" s="7"/>
      <c r="B79" s="7"/>
      <c r="C79" s="9">
        <v>75</v>
      </c>
      <c r="D79" s="9">
        <v>66.90000000000001</v>
      </c>
      <c r="E79" s="7"/>
      <c r="F79" s="7"/>
      <c r="G79" s="7"/>
      <c r="H79" s="7"/>
      <c r="I79" s="7"/>
      <c r="J79" s="7"/>
      <c r="K79" s="7"/>
      <c r="L79" s="7"/>
      <c r="M79" s="7"/>
      <c r="N79" s="7"/>
      <c r="O79" s="7"/>
      <c r="P79" s="7"/>
      <c r="Q79" s="9">
        <f>D79-$D$3</f>
        <v>-13.1</v>
      </c>
      <c r="R79" s="9">
        <f>R78+Q79</f>
        <v>2180.9</v>
      </c>
      <c r="S79" s="7"/>
      <c r="T79" s="7"/>
      <c r="U79" s="7"/>
      <c r="V79" s="7"/>
      <c r="W79" s="7"/>
      <c r="X79" s="7"/>
      <c r="Y79" s="7"/>
      <c r="Z79" s="7"/>
      <c r="AA79" s="7"/>
      <c r="AB79" s="7"/>
      <c r="AC79" s="7"/>
    </row>
    <row r="80" ht="15.75" customHeight="1">
      <c r="A80" s="7"/>
      <c r="B80" s="7"/>
      <c r="C80" s="9">
        <v>76</v>
      </c>
      <c r="D80" s="9">
        <v>91</v>
      </c>
      <c r="E80" s="7"/>
      <c r="F80" s="7"/>
      <c r="G80" s="7"/>
      <c r="H80" s="7"/>
      <c r="I80" s="7"/>
      <c r="J80" s="7"/>
      <c r="K80" s="7"/>
      <c r="L80" s="7"/>
      <c r="M80" s="7"/>
      <c r="N80" s="7"/>
      <c r="O80" s="7"/>
      <c r="P80" s="7"/>
      <c r="Q80" s="9">
        <f>D80-$D$3</f>
        <v>11</v>
      </c>
      <c r="R80" s="9">
        <f>R79+Q80</f>
        <v>2191.9</v>
      </c>
      <c r="S80" s="7"/>
      <c r="T80" s="7"/>
      <c r="U80" s="7"/>
      <c r="V80" s="7"/>
      <c r="W80" s="7"/>
      <c r="X80" s="7"/>
      <c r="Y80" s="7"/>
      <c r="Z80" s="7"/>
      <c r="AA80" s="7"/>
      <c r="AB80" s="7"/>
      <c r="AC80" s="7"/>
    </row>
    <row r="81" ht="15.75" customHeight="1">
      <c r="A81" s="7"/>
      <c r="B81" s="7"/>
      <c r="C81" s="9">
        <v>77</v>
      </c>
      <c r="D81" s="9">
        <v>69.2</v>
      </c>
      <c r="E81" s="7"/>
      <c r="F81" s="7"/>
      <c r="G81" s="7"/>
      <c r="H81" s="7"/>
      <c r="I81" s="7"/>
      <c r="J81" s="7"/>
      <c r="K81" s="7"/>
      <c r="L81" s="7"/>
      <c r="M81" s="7"/>
      <c r="N81" s="7"/>
      <c r="O81" s="7"/>
      <c r="P81" s="7"/>
      <c r="Q81" s="9">
        <f>D81-$D$3</f>
        <v>-10.8</v>
      </c>
      <c r="R81" s="9">
        <f>R80+Q81</f>
        <v>2181.1</v>
      </c>
      <c r="S81" s="7"/>
      <c r="T81" s="7"/>
      <c r="U81" s="7"/>
      <c r="V81" s="7"/>
      <c r="W81" s="7"/>
      <c r="X81" s="7"/>
      <c r="Y81" s="7"/>
      <c r="Z81" s="7"/>
      <c r="AA81" s="7"/>
      <c r="AB81" s="7"/>
      <c r="AC81" s="7"/>
    </row>
    <row r="82" ht="15.75" customHeight="1">
      <c r="A82" s="7"/>
      <c r="B82" s="7"/>
      <c r="C82" s="9">
        <v>78</v>
      </c>
      <c r="D82" s="9">
        <v>71.90000000000001</v>
      </c>
      <c r="E82" s="7"/>
      <c r="F82" s="7"/>
      <c r="G82" s="7"/>
      <c r="H82" s="7"/>
      <c r="I82" s="7"/>
      <c r="J82" s="7"/>
      <c r="K82" s="7"/>
      <c r="L82" s="7"/>
      <c r="M82" s="7"/>
      <c r="N82" s="7"/>
      <c r="O82" s="7"/>
      <c r="P82" s="7"/>
      <c r="Q82" s="9">
        <f>D82-$D$3</f>
        <v>-8.1</v>
      </c>
      <c r="R82" s="9">
        <f>R81+Q82</f>
        <v>2173</v>
      </c>
      <c r="S82" s="7"/>
      <c r="T82" s="7"/>
      <c r="U82" s="7"/>
      <c r="V82" s="7"/>
      <c r="W82" s="7"/>
      <c r="X82" s="7"/>
      <c r="Y82" s="7"/>
      <c r="Z82" s="7"/>
      <c r="AA82" s="7"/>
      <c r="AB82" s="7"/>
      <c r="AC82" s="7"/>
    </row>
    <row r="83" ht="15.75" customHeight="1">
      <c r="A83" s="7"/>
      <c r="B83" s="7"/>
      <c r="C83" s="9">
        <v>79</v>
      </c>
      <c r="D83" s="9">
        <v>82.59999999999999</v>
      </c>
      <c r="E83" s="7"/>
      <c r="F83" s="7"/>
      <c r="G83" s="7"/>
      <c r="H83" s="7"/>
      <c r="I83" s="7"/>
      <c r="J83" s="7"/>
      <c r="K83" s="7"/>
      <c r="L83" s="7"/>
      <c r="M83" s="7"/>
      <c r="N83" s="7"/>
      <c r="O83" s="7"/>
      <c r="P83" s="7"/>
      <c r="Q83" s="9">
        <f>D83-$D$3</f>
        <v>2.6</v>
      </c>
      <c r="R83" s="9">
        <f>R82+Q83</f>
        <v>2175.6</v>
      </c>
      <c r="S83" s="7"/>
      <c r="T83" s="7"/>
      <c r="U83" s="7"/>
      <c r="V83" s="7"/>
      <c r="W83" s="7"/>
      <c r="X83" s="7"/>
      <c r="Y83" s="7"/>
      <c r="Z83" s="7"/>
      <c r="AA83" s="7"/>
      <c r="AB83" s="7"/>
      <c r="AC83" s="7"/>
    </row>
    <row r="84" ht="15.75" customHeight="1">
      <c r="A84" s="7"/>
      <c r="B84" s="7"/>
      <c r="C84" s="9">
        <v>80</v>
      </c>
      <c r="D84" s="9">
        <v>87.3</v>
      </c>
      <c r="E84" s="7"/>
      <c r="F84" s="7"/>
      <c r="G84" s="7"/>
      <c r="H84" s="7"/>
      <c r="I84" s="7"/>
      <c r="J84" s="7"/>
      <c r="K84" s="7"/>
      <c r="L84" s="7"/>
      <c r="M84" s="7"/>
      <c r="N84" s="7"/>
      <c r="O84" s="7"/>
      <c r="P84" s="7"/>
      <c r="Q84" s="9">
        <f>D84-$D$3</f>
        <v>7.3</v>
      </c>
      <c r="R84" s="9">
        <f>R83+Q84</f>
        <v>2182.9</v>
      </c>
      <c r="S84" s="7"/>
      <c r="T84" s="7"/>
      <c r="U84" s="7"/>
      <c r="V84" s="7"/>
      <c r="W84" s="7"/>
      <c r="X84" s="7"/>
      <c r="Y84" s="7"/>
      <c r="Z84" s="7"/>
      <c r="AA84" s="7"/>
      <c r="AB84" s="7"/>
      <c r="AC84" s="7"/>
    </row>
    <row r="85" ht="15.75" customHeight="1">
      <c r="A85" s="7"/>
      <c r="B85" s="7"/>
      <c r="C85" s="9">
        <v>81</v>
      </c>
      <c r="D85" s="9">
        <v>119</v>
      </c>
      <c r="E85" s="7"/>
      <c r="F85" s="7"/>
      <c r="G85" s="7"/>
      <c r="H85" s="7"/>
      <c r="I85" s="7"/>
      <c r="J85" s="7"/>
      <c r="K85" s="7"/>
      <c r="L85" s="7"/>
      <c r="M85" s="7"/>
      <c r="N85" s="7"/>
      <c r="O85" s="7"/>
      <c r="P85" s="7"/>
      <c r="Q85" s="9">
        <f>D85-$D$3</f>
        <v>39</v>
      </c>
      <c r="R85" s="9">
        <f>R84+Q85</f>
        <v>2221.9</v>
      </c>
      <c r="S85" s="7"/>
      <c r="T85" s="7"/>
      <c r="U85" s="7"/>
      <c r="V85" s="7"/>
      <c r="W85" s="7"/>
      <c r="X85" s="7"/>
      <c r="Y85" s="7"/>
      <c r="Z85" s="7"/>
      <c r="AA85" s="7"/>
      <c r="AB85" s="7"/>
      <c r="AC85" s="7"/>
    </row>
    <row r="86" ht="15.75" customHeight="1">
      <c r="A86" s="7"/>
      <c r="B86" s="7"/>
      <c r="C86" s="9">
        <v>82</v>
      </c>
      <c r="D86" s="9">
        <v>61.5</v>
      </c>
      <c r="E86" s="7"/>
      <c r="F86" s="7"/>
      <c r="G86" s="7"/>
      <c r="H86" s="7"/>
      <c r="I86" s="7"/>
      <c r="J86" s="7"/>
      <c r="K86" s="7"/>
      <c r="L86" s="7"/>
      <c r="M86" s="7"/>
      <c r="N86" s="7"/>
      <c r="O86" s="7"/>
      <c r="P86" s="7"/>
      <c r="Q86" s="9">
        <f>D86-$D$3</f>
        <v>-18.5</v>
      </c>
      <c r="R86" s="9">
        <f>R85+Q86</f>
        <v>2203.4</v>
      </c>
      <c r="S86" s="7"/>
      <c r="T86" s="7"/>
      <c r="U86" s="7"/>
      <c r="V86" s="7"/>
      <c r="W86" s="7"/>
      <c r="X86" s="7"/>
      <c r="Y86" s="7"/>
      <c r="Z86" s="7"/>
      <c r="AA86" s="7"/>
      <c r="AB86" s="7"/>
      <c r="AC86" s="7"/>
    </row>
    <row r="87" ht="15.75" customHeight="1">
      <c r="A87" s="7"/>
      <c r="B87" s="7"/>
      <c r="C87" s="9">
        <v>83</v>
      </c>
      <c r="D87" s="9">
        <v>59.5</v>
      </c>
      <c r="E87" s="7"/>
      <c r="F87" s="7"/>
      <c r="G87" s="7"/>
      <c r="H87" s="7"/>
      <c r="I87" s="7"/>
      <c r="J87" s="7"/>
      <c r="K87" s="7"/>
      <c r="L87" s="7"/>
      <c r="M87" s="7"/>
      <c r="N87" s="7"/>
      <c r="O87" s="7"/>
      <c r="P87" s="7"/>
      <c r="Q87" s="9">
        <f>D87-$D$3</f>
        <v>-20.5</v>
      </c>
      <c r="R87" s="9">
        <f>R86+Q87</f>
        <v>2182.9</v>
      </c>
      <c r="S87" s="7"/>
      <c r="T87" s="7"/>
      <c r="U87" s="7"/>
      <c r="V87" s="7"/>
      <c r="W87" s="7"/>
      <c r="X87" s="7"/>
      <c r="Y87" s="7"/>
      <c r="Z87" s="7"/>
      <c r="AA87" s="7"/>
      <c r="AB87" s="7"/>
      <c r="AC87" s="7"/>
    </row>
    <row r="88" ht="15.75" customHeight="1">
      <c r="A88" s="7"/>
      <c r="B88" s="7"/>
      <c r="C88" s="9">
        <v>84</v>
      </c>
      <c r="D88" s="9">
        <v>51.7</v>
      </c>
      <c r="E88" s="7"/>
      <c r="F88" s="7"/>
      <c r="G88" s="7"/>
      <c r="H88" s="7"/>
      <c r="I88" s="7"/>
      <c r="J88" s="7"/>
      <c r="K88" s="7"/>
      <c r="L88" s="7"/>
      <c r="M88" s="7"/>
      <c r="N88" s="7"/>
      <c r="O88" s="7"/>
      <c r="P88" s="7"/>
      <c r="Q88" s="9">
        <f>D88-$D$3</f>
        <v>-28.3</v>
      </c>
      <c r="R88" s="9">
        <f>R87+Q88</f>
        <v>2154.6</v>
      </c>
      <c r="S88" s="7"/>
      <c r="T88" s="7"/>
      <c r="U88" s="7"/>
      <c r="V88" s="7"/>
      <c r="W88" s="7"/>
      <c r="X88" s="7"/>
      <c r="Y88" s="7"/>
      <c r="Z88" s="7"/>
      <c r="AA88" s="7"/>
      <c r="AB88" s="7"/>
      <c r="AC88" s="7"/>
    </row>
    <row r="89" ht="15.75" customHeight="1">
      <c r="A89" s="7"/>
      <c r="B89" s="7"/>
      <c r="C89" s="9">
        <v>85</v>
      </c>
      <c r="D89" s="9">
        <v>41.8</v>
      </c>
      <c r="E89" s="7"/>
      <c r="F89" s="7"/>
      <c r="G89" s="7"/>
      <c r="H89" s="7"/>
      <c r="I89" s="7"/>
      <c r="J89" s="7"/>
      <c r="K89" s="7"/>
      <c r="L89" s="7"/>
      <c r="M89" s="7"/>
      <c r="N89" s="7"/>
      <c r="O89" s="7"/>
      <c r="P89" s="7"/>
      <c r="Q89" s="9">
        <f>D89-$D$3</f>
        <v>-38.2</v>
      </c>
      <c r="R89" s="9">
        <f>R88+Q89</f>
        <v>2116.4</v>
      </c>
      <c r="S89" s="7"/>
      <c r="T89" s="7"/>
      <c r="U89" s="7"/>
      <c r="V89" s="7"/>
      <c r="W89" s="7"/>
      <c r="X89" s="7"/>
      <c r="Y89" s="7"/>
      <c r="Z89" s="7"/>
      <c r="AA89" s="7"/>
      <c r="AB89" s="7"/>
      <c r="AC89" s="7"/>
    </row>
    <row r="90" ht="15.75" customHeight="1">
      <c r="A90" s="7"/>
      <c r="B90" s="7"/>
      <c r="C90" s="9">
        <v>86</v>
      </c>
      <c r="D90" s="9">
        <v>45.5</v>
      </c>
      <c r="E90" s="7"/>
      <c r="F90" s="7"/>
      <c r="G90" s="7"/>
      <c r="H90" s="7"/>
      <c r="I90" s="7"/>
      <c r="J90" s="7"/>
      <c r="K90" s="7"/>
      <c r="L90" s="7"/>
      <c r="M90" s="7"/>
      <c r="N90" s="7"/>
      <c r="O90" s="7"/>
      <c r="P90" s="7"/>
      <c r="Q90" s="9">
        <f>D90-$D$3</f>
        <v>-34.5</v>
      </c>
      <c r="R90" s="9">
        <f>R89+Q90</f>
        <v>2081.9</v>
      </c>
      <c r="S90" s="7"/>
      <c r="T90" s="7"/>
      <c r="U90" s="7"/>
      <c r="V90" s="7"/>
      <c r="W90" s="7"/>
      <c r="X90" s="7"/>
      <c r="Y90" s="7"/>
      <c r="Z90" s="7"/>
      <c r="AA90" s="7"/>
      <c r="AB90" s="7"/>
      <c r="AC90" s="7"/>
    </row>
    <row r="91" ht="15.75" customHeight="1">
      <c r="A91" s="7"/>
      <c r="B91" s="7"/>
      <c r="C91" s="9">
        <v>87</v>
      </c>
      <c r="D91" s="9">
        <v>51.3</v>
      </c>
      <c r="E91" s="7"/>
      <c r="F91" s="7"/>
      <c r="G91" s="7"/>
      <c r="H91" s="7"/>
      <c r="I91" s="7"/>
      <c r="J91" s="7"/>
      <c r="K91" s="7"/>
      <c r="L91" s="7"/>
      <c r="M91" s="7"/>
      <c r="N91" s="7"/>
      <c r="O91" s="7"/>
      <c r="P91" s="7"/>
      <c r="Q91" s="9">
        <f>D91-$D$3</f>
        <v>-28.7</v>
      </c>
      <c r="R91" s="9">
        <f>R90+Q91</f>
        <v>2053.2</v>
      </c>
      <c r="S91" s="7"/>
      <c r="T91" s="7"/>
      <c r="U91" s="7"/>
      <c r="V91" s="7"/>
      <c r="W91" s="7"/>
      <c r="X91" s="7"/>
      <c r="Y91" s="7"/>
      <c r="Z91" s="7"/>
      <c r="AA91" s="7"/>
      <c r="AB91" s="7"/>
      <c r="AC91" s="7"/>
    </row>
    <row r="92" ht="15.75" customHeight="1">
      <c r="A92" s="7"/>
      <c r="B92" s="7"/>
      <c r="C92" s="9">
        <v>88</v>
      </c>
      <c r="D92" s="9">
        <v>68.2</v>
      </c>
      <c r="E92" s="7"/>
      <c r="F92" s="7"/>
      <c r="G92" s="7"/>
      <c r="H92" s="7"/>
      <c r="I92" s="7"/>
      <c r="J92" s="7"/>
      <c r="K92" s="7"/>
      <c r="L92" s="7"/>
      <c r="M92" s="7"/>
      <c r="N92" s="7"/>
      <c r="O92" s="7"/>
      <c r="P92" s="7"/>
      <c r="Q92" s="9">
        <f>D92-$D$3</f>
        <v>-11.8</v>
      </c>
      <c r="R92" s="9">
        <f>R91+Q92</f>
        <v>2041.4</v>
      </c>
      <c r="S92" s="7"/>
      <c r="T92" s="7"/>
      <c r="U92" s="7"/>
      <c r="V92" s="7"/>
      <c r="W92" s="7"/>
      <c r="X92" s="7"/>
      <c r="Y92" s="7"/>
      <c r="Z92" s="7"/>
      <c r="AA92" s="7"/>
      <c r="AB92" s="7"/>
      <c r="AC92" s="7"/>
    </row>
    <row r="93" ht="15.75" customHeight="1">
      <c r="A93" s="7"/>
      <c r="B93" s="7"/>
      <c r="C93" s="9">
        <v>89</v>
      </c>
      <c r="D93" s="9">
        <v>98.09999999999999</v>
      </c>
      <c r="E93" s="7"/>
      <c r="F93" s="7"/>
      <c r="G93" s="7"/>
      <c r="H93" s="7"/>
      <c r="I93" s="7"/>
      <c r="J93" s="7"/>
      <c r="K93" s="7"/>
      <c r="L93" s="7"/>
      <c r="M93" s="7"/>
      <c r="N93" s="7"/>
      <c r="O93" s="7"/>
      <c r="P93" s="7"/>
      <c r="Q93" s="9">
        <f>D93-$D$3</f>
        <v>18.1</v>
      </c>
      <c r="R93" s="9">
        <f>R92+Q93</f>
        <v>2059.5</v>
      </c>
      <c r="S93" s="7"/>
      <c r="T93" s="7"/>
      <c r="U93" s="7"/>
      <c r="V93" s="7"/>
      <c r="W93" s="7"/>
      <c r="X93" s="7"/>
      <c r="Y93" s="7"/>
      <c r="Z93" s="7"/>
      <c r="AA93" s="7"/>
      <c r="AB93" s="7"/>
      <c r="AC93" s="7"/>
    </row>
    <row r="94" ht="15.75" customHeight="1">
      <c r="A94" s="7"/>
      <c r="B94" s="7"/>
      <c r="C94" s="9">
        <v>90</v>
      </c>
      <c r="D94" s="9">
        <v>108</v>
      </c>
      <c r="E94" s="7"/>
      <c r="F94" s="7"/>
      <c r="G94" s="7"/>
      <c r="H94" s="7"/>
      <c r="I94" s="7"/>
      <c r="J94" s="7"/>
      <c r="K94" s="7"/>
      <c r="L94" s="7"/>
      <c r="M94" s="7"/>
      <c r="N94" s="7"/>
      <c r="O94" s="7"/>
      <c r="P94" s="7"/>
      <c r="Q94" s="9">
        <f>D94-$D$3</f>
        <v>28</v>
      </c>
      <c r="R94" s="9">
        <f>R93+Q94</f>
        <v>2087.5</v>
      </c>
      <c r="S94" s="7"/>
      <c r="T94" s="7"/>
      <c r="U94" s="7"/>
      <c r="V94" s="7"/>
      <c r="W94" s="7"/>
      <c r="X94" s="7"/>
      <c r="Y94" s="7"/>
      <c r="Z94" s="7"/>
      <c r="AA94" s="7"/>
      <c r="AB94" s="7"/>
      <c r="AC94" s="7"/>
    </row>
    <row r="95" ht="15.75" customHeight="1">
      <c r="A95" s="7"/>
      <c r="B95" s="7"/>
      <c r="C95" s="9">
        <v>91</v>
      </c>
      <c r="D95" s="9">
        <v>229</v>
      </c>
      <c r="E95" s="7"/>
      <c r="F95" s="7"/>
      <c r="G95" s="7"/>
      <c r="H95" s="7"/>
      <c r="I95" s="7"/>
      <c r="J95" s="7"/>
      <c r="K95" s="7"/>
      <c r="L95" s="7"/>
      <c r="M95" s="7"/>
      <c r="N95" s="7"/>
      <c r="O95" s="7"/>
      <c r="P95" s="7"/>
      <c r="Q95" s="9">
        <f>D95-$D$3</f>
        <v>149</v>
      </c>
      <c r="R95" s="9">
        <f>R94+Q95</f>
        <v>2236.5</v>
      </c>
      <c r="S95" s="7"/>
      <c r="T95" s="7"/>
      <c r="U95" s="7"/>
      <c r="V95" s="7"/>
      <c r="W95" s="7"/>
      <c r="X95" s="7"/>
      <c r="Y95" s="7"/>
      <c r="Z95" s="7"/>
      <c r="AA95" s="7"/>
      <c r="AB95" s="7"/>
      <c r="AC95" s="7"/>
    </row>
    <row r="96" ht="15.75" customHeight="1">
      <c r="A96" s="7"/>
      <c r="B96" s="7"/>
      <c r="C96" s="9">
        <v>92</v>
      </c>
      <c r="D96" s="9">
        <v>109</v>
      </c>
      <c r="E96" s="7"/>
      <c r="F96" s="7"/>
      <c r="G96" s="7"/>
      <c r="H96" s="7"/>
      <c r="I96" s="7"/>
      <c r="J96" s="7"/>
      <c r="K96" s="7"/>
      <c r="L96" s="7"/>
      <c r="M96" s="7"/>
      <c r="N96" s="7"/>
      <c r="O96" s="7"/>
      <c r="P96" s="7"/>
      <c r="Q96" s="9">
        <f>D96-$D$3</f>
        <v>29</v>
      </c>
      <c r="R96" s="9">
        <f>R95+Q96</f>
        <v>2265.5</v>
      </c>
      <c r="S96" s="7"/>
      <c r="T96" s="7"/>
      <c r="U96" s="7"/>
      <c r="V96" s="7"/>
      <c r="W96" s="7"/>
      <c r="X96" s="7"/>
      <c r="Y96" s="7"/>
      <c r="Z96" s="7"/>
      <c r="AA96" s="7"/>
      <c r="AB96" s="7"/>
      <c r="AC96" s="7"/>
    </row>
    <row r="97" ht="15.75" customHeight="1">
      <c r="A97" s="7"/>
      <c r="B97" s="7"/>
      <c r="C97" s="9">
        <v>93</v>
      </c>
      <c r="D97" s="9">
        <v>91.7</v>
      </c>
      <c r="E97" s="7"/>
      <c r="F97" s="7"/>
      <c r="G97" s="7"/>
      <c r="H97" s="7"/>
      <c r="I97" s="7"/>
      <c r="J97" s="7"/>
      <c r="K97" s="7"/>
      <c r="L97" s="7"/>
      <c r="M97" s="7"/>
      <c r="N97" s="7"/>
      <c r="O97" s="7"/>
      <c r="P97" s="7"/>
      <c r="Q97" s="9">
        <f>D97-$D$3</f>
        <v>11.7</v>
      </c>
      <c r="R97" s="9">
        <f>R96+Q97</f>
        <v>2277.2</v>
      </c>
      <c r="S97" s="7"/>
      <c r="T97" s="7"/>
      <c r="U97" s="7"/>
      <c r="V97" s="7"/>
      <c r="W97" s="7"/>
      <c r="X97" s="7"/>
      <c r="Y97" s="7"/>
      <c r="Z97" s="7"/>
      <c r="AA97" s="7"/>
      <c r="AB97" s="7"/>
      <c r="AC97" s="7"/>
    </row>
    <row r="98" ht="15.75" customHeight="1">
      <c r="A98" s="7"/>
      <c r="B98" s="7"/>
      <c r="C98" s="9">
        <v>94</v>
      </c>
      <c r="D98" s="9">
        <v>118</v>
      </c>
      <c r="E98" s="7"/>
      <c r="F98" s="7"/>
      <c r="G98" s="7"/>
      <c r="H98" s="7"/>
      <c r="I98" s="7"/>
      <c r="J98" s="7"/>
      <c r="K98" s="7"/>
      <c r="L98" s="7"/>
      <c r="M98" s="7"/>
      <c r="N98" s="7"/>
      <c r="O98" s="7"/>
      <c r="P98" s="7"/>
      <c r="Q98" s="9">
        <f>D98-$D$3</f>
        <v>38</v>
      </c>
      <c r="R98" s="9">
        <f>R97+Q98</f>
        <v>2315.2</v>
      </c>
      <c r="S98" s="7"/>
      <c r="T98" s="7"/>
      <c r="U98" s="7"/>
      <c r="V98" s="7"/>
      <c r="W98" s="7"/>
      <c r="X98" s="7"/>
      <c r="Y98" s="7"/>
      <c r="Z98" s="7"/>
      <c r="AA98" s="7"/>
      <c r="AB98" s="7"/>
      <c r="AC98" s="7"/>
    </row>
    <row r="99" ht="15.75" customHeight="1">
      <c r="A99" s="7"/>
      <c r="B99" s="7"/>
      <c r="C99" s="9">
        <v>95</v>
      </c>
      <c r="D99" s="9">
        <v>86.5</v>
      </c>
      <c r="E99" s="7"/>
      <c r="F99" s="7"/>
      <c r="G99" s="7"/>
      <c r="H99" s="7"/>
      <c r="I99" s="7"/>
      <c r="J99" s="7"/>
      <c r="K99" s="7"/>
      <c r="L99" s="7"/>
      <c r="M99" s="7"/>
      <c r="N99" s="7"/>
      <c r="O99" s="7"/>
      <c r="P99" s="7"/>
      <c r="Q99" s="9">
        <f>D99-$D$3</f>
        <v>6.5</v>
      </c>
      <c r="R99" s="40">
        <f>R98+Q99</f>
        <v>2321.7</v>
      </c>
      <c r="S99" s="9">
        <f>MIN(R100:R108)</f>
        <v>2143.5</v>
      </c>
      <c r="T99" s="9">
        <f>R99-S99</f>
        <v>178.2</v>
      </c>
      <c r="U99" s="7"/>
      <c r="V99" s="7"/>
      <c r="W99" s="7"/>
      <c r="X99" s="7"/>
      <c r="Y99" s="7"/>
      <c r="Z99" s="7"/>
      <c r="AA99" s="7"/>
      <c r="AB99" s="7"/>
      <c r="AC99" s="7"/>
    </row>
    <row r="100" ht="15.75" customHeight="1">
      <c r="A100" s="7"/>
      <c r="B100" s="7"/>
      <c r="C100" s="9">
        <v>96</v>
      </c>
      <c r="D100" s="9">
        <v>60.2</v>
      </c>
      <c r="E100" s="7"/>
      <c r="F100" s="7"/>
      <c r="G100" s="7"/>
      <c r="H100" s="7"/>
      <c r="I100" s="7"/>
      <c r="J100" s="7"/>
      <c r="K100" s="7"/>
      <c r="L100" s="7"/>
      <c r="M100" s="7"/>
      <c r="N100" s="7"/>
      <c r="O100" s="7"/>
      <c r="P100" s="7"/>
      <c r="Q100" s="9">
        <f>D100-$D$3</f>
        <v>-19.8</v>
      </c>
      <c r="R100" s="9">
        <f>R99+Q100</f>
        <v>2301.9</v>
      </c>
      <c r="S100" s="7"/>
      <c r="T100" s="7"/>
      <c r="U100" s="7"/>
      <c r="V100" s="7"/>
      <c r="W100" s="7"/>
      <c r="X100" s="7"/>
      <c r="Y100" s="7"/>
      <c r="Z100" s="7"/>
      <c r="AA100" s="7"/>
      <c r="AB100" s="7"/>
      <c r="AC100" s="7"/>
    </row>
    <row r="101" ht="15.75" customHeight="1">
      <c r="A101" s="7"/>
      <c r="B101" s="7"/>
      <c r="C101" s="9">
        <v>97</v>
      </c>
      <c r="D101" s="9">
        <v>44.2</v>
      </c>
      <c r="E101" s="7"/>
      <c r="F101" s="7"/>
      <c r="G101" s="7"/>
      <c r="H101" s="7"/>
      <c r="I101" s="7"/>
      <c r="J101" s="7"/>
      <c r="K101" s="7"/>
      <c r="L101" s="7"/>
      <c r="M101" s="7"/>
      <c r="N101" s="7"/>
      <c r="O101" s="7"/>
      <c r="P101" s="7"/>
      <c r="Q101" s="9">
        <f>D101-$D$3</f>
        <v>-35.8</v>
      </c>
      <c r="R101" s="9">
        <f>R100+Q101</f>
        <v>2266.1</v>
      </c>
      <c r="S101" s="7"/>
      <c r="T101" s="7"/>
      <c r="U101" s="7"/>
      <c r="V101" s="7"/>
      <c r="W101" s="7"/>
      <c r="X101" s="7"/>
      <c r="Y101" s="7"/>
      <c r="Z101" s="7"/>
      <c r="AA101" s="7"/>
      <c r="AB101" s="7"/>
      <c r="AC101" s="7"/>
    </row>
    <row r="102" ht="15.75" customHeight="1">
      <c r="A102" s="7"/>
      <c r="B102" s="7"/>
      <c r="C102" s="9">
        <v>98</v>
      </c>
      <c r="D102" s="9">
        <v>34</v>
      </c>
      <c r="E102" s="7"/>
      <c r="F102" s="7"/>
      <c r="G102" s="7"/>
      <c r="H102" s="7"/>
      <c r="I102" s="7"/>
      <c r="J102" s="7"/>
      <c r="K102" s="7"/>
      <c r="L102" s="7"/>
      <c r="M102" s="7"/>
      <c r="N102" s="7"/>
      <c r="O102" s="7"/>
      <c r="P102" s="7"/>
      <c r="Q102" s="9">
        <f>D102-$D$3</f>
        <v>-46</v>
      </c>
      <c r="R102" s="9">
        <f>R101+Q102</f>
        <v>2220.1</v>
      </c>
      <c r="S102" s="7"/>
      <c r="T102" s="7"/>
      <c r="U102" s="7"/>
      <c r="V102" s="7"/>
      <c r="W102" s="7"/>
      <c r="X102" s="7"/>
      <c r="Y102" s="7"/>
      <c r="Z102" s="7"/>
      <c r="AA102" s="7"/>
      <c r="AB102" s="7"/>
      <c r="AC102" s="7"/>
    </row>
    <row r="103" ht="15.75" customHeight="1">
      <c r="A103" s="7"/>
      <c r="B103" s="7"/>
      <c r="C103" s="9">
        <v>99</v>
      </c>
      <c r="D103" s="9">
        <v>41.6</v>
      </c>
      <c r="E103" s="7"/>
      <c r="F103" s="7"/>
      <c r="G103" s="7"/>
      <c r="H103" s="7"/>
      <c r="I103" s="7"/>
      <c r="J103" s="7"/>
      <c r="K103" s="7"/>
      <c r="L103" s="7"/>
      <c r="M103" s="7"/>
      <c r="N103" s="7"/>
      <c r="O103" s="7"/>
      <c r="P103" s="7"/>
      <c r="Q103" s="9">
        <f>D103-$D$3</f>
        <v>-38.4</v>
      </c>
      <c r="R103" s="9">
        <f>R102+Q103</f>
        <v>2181.7</v>
      </c>
      <c r="S103" s="7"/>
      <c r="T103" s="7"/>
      <c r="U103" s="7"/>
      <c r="V103" s="7"/>
      <c r="W103" s="7"/>
      <c r="X103" s="7"/>
      <c r="Y103" s="7"/>
      <c r="Z103" s="7"/>
      <c r="AA103" s="7"/>
      <c r="AB103" s="7"/>
      <c r="AC103" s="7"/>
    </row>
    <row r="104" ht="15.75" customHeight="1">
      <c r="A104" s="7"/>
      <c r="B104" s="7"/>
      <c r="C104" s="9">
        <v>100</v>
      </c>
      <c r="D104" s="9">
        <v>41.8</v>
      </c>
      <c r="E104" s="7"/>
      <c r="F104" s="7"/>
      <c r="G104" s="7"/>
      <c r="H104" s="7"/>
      <c r="I104" s="7"/>
      <c r="J104" s="7"/>
      <c r="K104" s="7"/>
      <c r="L104" s="7"/>
      <c r="M104" s="7"/>
      <c r="N104" s="7"/>
      <c r="O104" s="7"/>
      <c r="P104" s="7"/>
      <c r="Q104" s="9">
        <f>D104-$D$3</f>
        <v>-38.2</v>
      </c>
      <c r="R104" s="9">
        <f>R103+Q104</f>
        <v>2143.5</v>
      </c>
      <c r="S104" s="7"/>
      <c r="T104" s="7"/>
      <c r="U104" s="7"/>
      <c r="V104" s="7"/>
      <c r="W104" s="7"/>
      <c r="X104" s="7"/>
      <c r="Y104" s="7"/>
      <c r="Z104" s="7"/>
      <c r="AA104" s="7"/>
      <c r="AB104" s="7"/>
      <c r="AC104" s="7"/>
    </row>
    <row r="105" ht="15.75" customHeight="1">
      <c r="A105" s="7"/>
      <c r="B105" s="7"/>
      <c r="C105" s="9">
        <v>101</v>
      </c>
      <c r="D105" s="9">
        <v>109</v>
      </c>
      <c r="E105" s="7"/>
      <c r="F105" s="7"/>
      <c r="G105" s="7"/>
      <c r="H105" s="7"/>
      <c r="I105" s="7"/>
      <c r="J105" s="7"/>
      <c r="K105" s="7"/>
      <c r="L105" s="7"/>
      <c r="M105" s="7"/>
      <c r="N105" s="7"/>
      <c r="O105" s="7"/>
      <c r="P105" s="7"/>
      <c r="Q105" s="9">
        <f>D105-$D$3</f>
        <v>29</v>
      </c>
      <c r="R105" s="9">
        <f>R104+Q105</f>
        <v>2172.5</v>
      </c>
      <c r="S105" s="7"/>
      <c r="T105" s="7"/>
      <c r="U105" s="7"/>
      <c r="V105" s="7"/>
      <c r="W105" s="7"/>
      <c r="X105" s="7"/>
      <c r="Y105" s="7"/>
      <c r="Z105" s="7"/>
      <c r="AA105" s="7"/>
      <c r="AB105" s="7"/>
      <c r="AC105" s="7"/>
    </row>
    <row r="106" ht="15.75" customHeight="1">
      <c r="A106" s="7"/>
      <c r="B106" s="7"/>
      <c r="C106" s="9">
        <v>102</v>
      </c>
      <c r="D106" s="9">
        <v>170</v>
      </c>
      <c r="E106" s="7"/>
      <c r="F106" s="7"/>
      <c r="G106" s="7"/>
      <c r="H106" s="7"/>
      <c r="I106" s="7"/>
      <c r="J106" s="7"/>
      <c r="K106" s="7"/>
      <c r="L106" s="7"/>
      <c r="M106" s="7"/>
      <c r="N106" s="7"/>
      <c r="O106" s="7"/>
      <c r="P106" s="7"/>
      <c r="Q106" s="9">
        <f>D106-$D$3</f>
        <v>90</v>
      </c>
      <c r="R106" s="9">
        <f>R105+Q106</f>
        <v>2262.5</v>
      </c>
      <c r="S106" s="7"/>
      <c r="T106" s="7"/>
      <c r="U106" s="7"/>
      <c r="V106" s="7"/>
      <c r="W106" s="7"/>
      <c r="X106" s="7"/>
      <c r="Y106" s="7"/>
      <c r="Z106" s="7"/>
      <c r="AA106" s="7"/>
      <c r="AB106" s="7"/>
      <c r="AC106" s="7"/>
    </row>
    <row r="107" ht="15.75" customHeight="1">
      <c r="A107" s="7"/>
      <c r="B107" s="7"/>
      <c r="C107" s="9">
        <v>103</v>
      </c>
      <c r="D107" s="9">
        <v>95.8</v>
      </c>
      <c r="E107" s="7"/>
      <c r="F107" s="7"/>
      <c r="G107" s="7"/>
      <c r="H107" s="7"/>
      <c r="I107" s="7"/>
      <c r="J107" s="7"/>
      <c r="K107" s="7"/>
      <c r="L107" s="7"/>
      <c r="M107" s="7"/>
      <c r="N107" s="7"/>
      <c r="O107" s="7"/>
      <c r="P107" s="7"/>
      <c r="Q107" s="9">
        <f>D107-$D$3</f>
        <v>15.8</v>
      </c>
      <c r="R107" s="9">
        <f>R106+Q107</f>
        <v>2278.3</v>
      </c>
      <c r="S107" s="7"/>
      <c r="T107" s="7"/>
      <c r="U107" s="7"/>
      <c r="V107" s="7"/>
      <c r="W107" s="7"/>
      <c r="X107" s="7"/>
      <c r="Y107" s="7"/>
      <c r="Z107" s="7"/>
      <c r="AA107" s="7"/>
      <c r="AB107" s="7"/>
      <c r="AC107" s="7"/>
    </row>
    <row r="108" ht="15.75" customHeight="1">
      <c r="A108" s="7"/>
      <c r="B108" s="7"/>
      <c r="C108" s="9">
        <v>104</v>
      </c>
      <c r="D108" s="9">
        <v>142</v>
      </c>
      <c r="E108" s="7"/>
      <c r="F108" s="7"/>
      <c r="G108" s="7"/>
      <c r="H108" s="7"/>
      <c r="I108" s="7"/>
      <c r="J108" s="7"/>
      <c r="K108" s="7"/>
      <c r="L108" s="7"/>
      <c r="M108" s="7"/>
      <c r="N108" s="7"/>
      <c r="O108" s="7"/>
      <c r="P108" s="7"/>
      <c r="Q108" s="9">
        <f>D108-$D$3</f>
        <v>62</v>
      </c>
      <c r="R108" s="9">
        <f>R107+Q108</f>
        <v>2340.3</v>
      </c>
      <c r="S108" s="7"/>
      <c r="T108" s="7"/>
      <c r="U108" s="7"/>
      <c r="V108" s="7"/>
      <c r="W108" s="7"/>
      <c r="X108" s="7"/>
      <c r="Y108" s="7"/>
      <c r="Z108" s="7"/>
      <c r="AA108" s="7"/>
      <c r="AB108" s="7"/>
      <c r="AC108" s="7"/>
    </row>
    <row r="109" ht="15.75" customHeight="1">
      <c r="A109" s="7"/>
      <c r="B109" s="7"/>
      <c r="C109" s="9">
        <v>105</v>
      </c>
      <c r="D109" s="9">
        <v>125</v>
      </c>
      <c r="E109" s="7"/>
      <c r="F109" s="7"/>
      <c r="G109" s="7"/>
      <c r="H109" s="7"/>
      <c r="I109" s="7"/>
      <c r="J109" s="7"/>
      <c r="K109" s="7"/>
      <c r="L109" s="7"/>
      <c r="M109" s="7"/>
      <c r="N109" s="7"/>
      <c r="O109" s="7"/>
      <c r="P109" s="7"/>
      <c r="Q109" s="9">
        <f>D109-$D$3</f>
        <v>45</v>
      </c>
      <c r="R109" s="40">
        <f>R108+Q109</f>
        <v>2385.3</v>
      </c>
      <c r="S109" s="9">
        <f>MIN(R110:R122)</f>
        <v>2196.4</v>
      </c>
      <c r="T109" s="9">
        <f>R109-S109</f>
        <v>188.9</v>
      </c>
      <c r="U109" s="7"/>
      <c r="V109" s="7"/>
      <c r="W109" s="7"/>
      <c r="X109" s="7"/>
      <c r="Y109" s="7"/>
      <c r="Z109" s="7"/>
      <c r="AA109" s="7"/>
      <c r="AB109" s="7"/>
      <c r="AC109" s="7"/>
    </row>
    <row r="110" ht="15.75" customHeight="1">
      <c r="A110" s="7"/>
      <c r="B110" s="7"/>
      <c r="C110" s="9">
        <v>106</v>
      </c>
      <c r="D110" s="9">
        <v>72</v>
      </c>
      <c r="E110" s="7"/>
      <c r="F110" s="7"/>
      <c r="G110" s="7"/>
      <c r="H110" s="7"/>
      <c r="I110" s="7"/>
      <c r="J110" s="7"/>
      <c r="K110" s="7"/>
      <c r="L110" s="7"/>
      <c r="M110" s="7"/>
      <c r="N110" s="7"/>
      <c r="O110" s="7"/>
      <c r="P110" s="7"/>
      <c r="Q110" s="9">
        <f>D110-$D$3</f>
        <v>-8</v>
      </c>
      <c r="R110" s="9">
        <f>R109+Q110</f>
        <v>2377.3</v>
      </c>
      <c r="S110" s="7"/>
      <c r="T110" s="7"/>
      <c r="U110" s="7"/>
      <c r="V110" s="7"/>
      <c r="W110" s="7"/>
      <c r="X110" s="7"/>
      <c r="Y110" s="7"/>
      <c r="Z110" s="7"/>
      <c r="AA110" s="7"/>
      <c r="AB110" s="7"/>
      <c r="AC110" s="7"/>
    </row>
    <row r="111" ht="15.75" customHeight="1">
      <c r="A111" s="7"/>
      <c r="B111" s="7"/>
      <c r="C111" s="9">
        <v>107</v>
      </c>
      <c r="D111" s="9">
        <v>67.40000000000001</v>
      </c>
      <c r="E111" s="7"/>
      <c r="F111" s="7"/>
      <c r="G111" s="7"/>
      <c r="H111" s="7"/>
      <c r="I111" s="7"/>
      <c r="J111" s="7"/>
      <c r="K111" s="7"/>
      <c r="L111" s="7"/>
      <c r="M111" s="7"/>
      <c r="N111" s="7"/>
      <c r="O111" s="7"/>
      <c r="P111" s="7"/>
      <c r="Q111" s="9">
        <f>D111-$D$3</f>
        <v>-12.6</v>
      </c>
      <c r="R111" s="9">
        <f>R110+Q111</f>
        <v>2364.7</v>
      </c>
      <c r="S111" s="7"/>
      <c r="T111" s="7"/>
      <c r="U111" s="7"/>
      <c r="V111" s="7"/>
      <c r="W111" s="7"/>
      <c r="X111" s="7"/>
      <c r="Y111" s="7"/>
      <c r="Z111" s="7"/>
      <c r="AA111" s="7"/>
      <c r="AB111" s="7"/>
      <c r="AC111" s="7"/>
    </row>
    <row r="112" ht="15.75" customHeight="1">
      <c r="A112" s="7"/>
      <c r="B112" s="7"/>
      <c r="C112" s="9">
        <v>108</v>
      </c>
      <c r="D112" s="9">
        <v>46.1</v>
      </c>
      <c r="E112" s="7"/>
      <c r="F112" s="7"/>
      <c r="G112" s="7"/>
      <c r="H112" s="7"/>
      <c r="I112" s="7"/>
      <c r="J112" s="7"/>
      <c r="K112" s="7"/>
      <c r="L112" s="7"/>
      <c r="M112" s="7"/>
      <c r="N112" s="7"/>
      <c r="O112" s="7"/>
      <c r="P112" s="7"/>
      <c r="Q112" s="9">
        <f>D112-$D$3</f>
        <v>-33.9</v>
      </c>
      <c r="R112" s="9">
        <f>R111+Q112</f>
        <v>2330.8</v>
      </c>
      <c r="S112" s="7"/>
      <c r="T112" s="7"/>
      <c r="U112" s="7"/>
      <c r="V112" s="7"/>
      <c r="W112" s="7"/>
      <c r="X112" s="7"/>
      <c r="Y112" s="7"/>
      <c r="Z112" s="7"/>
      <c r="AA112" s="7"/>
      <c r="AB112" s="7"/>
      <c r="AC112" s="7"/>
    </row>
    <row r="113" ht="15.75" customHeight="1">
      <c r="A113" s="7"/>
      <c r="B113" s="7"/>
      <c r="C113" s="9">
        <v>109</v>
      </c>
      <c r="D113" s="9">
        <v>40.4</v>
      </c>
      <c r="E113" s="7"/>
      <c r="F113" s="7"/>
      <c r="G113" s="7"/>
      <c r="H113" s="7"/>
      <c r="I113" s="7"/>
      <c r="J113" s="7"/>
      <c r="K113" s="7"/>
      <c r="L113" s="7"/>
      <c r="M113" s="7"/>
      <c r="N113" s="7"/>
      <c r="O113" s="7"/>
      <c r="P113" s="7"/>
      <c r="Q113" s="9">
        <f>D113-$D$3</f>
        <v>-39.6</v>
      </c>
      <c r="R113" s="9">
        <f>R112+Q113</f>
        <v>2291.2</v>
      </c>
      <c r="S113" s="7"/>
      <c r="T113" s="7"/>
      <c r="U113" s="7"/>
      <c r="V113" s="7"/>
      <c r="W113" s="7"/>
      <c r="X113" s="7"/>
      <c r="Y113" s="7"/>
      <c r="Z113" s="7"/>
      <c r="AA113" s="7"/>
      <c r="AB113" s="7"/>
      <c r="AC113" s="7"/>
    </row>
    <row r="114" ht="15.75" customHeight="1">
      <c r="A114" s="7"/>
      <c r="B114" s="7"/>
      <c r="C114" s="9">
        <v>110</v>
      </c>
      <c r="D114" s="9">
        <v>43.3</v>
      </c>
      <c r="E114" s="7"/>
      <c r="F114" s="7"/>
      <c r="G114" s="7"/>
      <c r="H114" s="7"/>
      <c r="I114" s="7"/>
      <c r="J114" s="7"/>
      <c r="K114" s="7"/>
      <c r="L114" s="7"/>
      <c r="M114" s="7"/>
      <c r="N114" s="7"/>
      <c r="O114" s="7"/>
      <c r="P114" s="7"/>
      <c r="Q114" s="9">
        <f>D114-$D$3</f>
        <v>-36.7</v>
      </c>
      <c r="R114" s="9">
        <f>R113+Q114</f>
        <v>2254.5</v>
      </c>
      <c r="S114" s="7"/>
      <c r="T114" s="7"/>
      <c r="U114" s="7"/>
      <c r="V114" s="7"/>
      <c r="W114" s="7"/>
      <c r="X114" s="7"/>
      <c r="Y114" s="7"/>
      <c r="Z114" s="7"/>
      <c r="AA114" s="7"/>
      <c r="AB114" s="7"/>
      <c r="AC114" s="7"/>
    </row>
    <row r="115" ht="15.75" customHeight="1">
      <c r="A115" s="7"/>
      <c r="B115" s="7"/>
      <c r="C115" s="9">
        <v>111</v>
      </c>
      <c r="D115" s="9">
        <v>40.7</v>
      </c>
      <c r="E115" s="7"/>
      <c r="F115" s="7"/>
      <c r="G115" s="7"/>
      <c r="H115" s="7"/>
      <c r="I115" s="7"/>
      <c r="J115" s="7"/>
      <c r="K115" s="7"/>
      <c r="L115" s="7"/>
      <c r="M115" s="7"/>
      <c r="N115" s="7"/>
      <c r="O115" s="7"/>
      <c r="P115" s="7"/>
      <c r="Q115" s="9">
        <f>D115-$D$3</f>
        <v>-39.3</v>
      </c>
      <c r="R115" s="9">
        <f>R114+Q115</f>
        <v>2215.2</v>
      </c>
      <c r="S115" s="7"/>
      <c r="T115" s="7"/>
      <c r="U115" s="7"/>
      <c r="V115" s="7"/>
      <c r="W115" s="7"/>
      <c r="X115" s="7"/>
      <c r="Y115" s="7"/>
      <c r="Z115" s="7"/>
      <c r="AA115" s="7"/>
      <c r="AB115" s="7"/>
      <c r="AC115" s="7"/>
    </row>
    <row r="116" ht="15.75" customHeight="1">
      <c r="A116" s="7"/>
      <c r="B116" s="7"/>
      <c r="C116" s="9">
        <v>112</v>
      </c>
      <c r="D116" s="9">
        <v>61.2</v>
      </c>
      <c r="E116" s="7"/>
      <c r="F116" s="7"/>
      <c r="G116" s="7"/>
      <c r="H116" s="7"/>
      <c r="I116" s="7"/>
      <c r="J116" s="7"/>
      <c r="K116" s="7"/>
      <c r="L116" s="7"/>
      <c r="M116" s="7"/>
      <c r="N116" s="7"/>
      <c r="O116" s="7"/>
      <c r="P116" s="7"/>
      <c r="Q116" s="9">
        <f>D116-$D$3</f>
        <v>-18.8</v>
      </c>
      <c r="R116" s="9">
        <f>R115+Q116</f>
        <v>2196.4</v>
      </c>
      <c r="S116" s="7"/>
      <c r="T116" s="7"/>
      <c r="U116" s="7"/>
      <c r="V116" s="7"/>
      <c r="W116" s="7"/>
      <c r="X116" s="7"/>
      <c r="Y116" s="7"/>
      <c r="Z116" s="7"/>
      <c r="AA116" s="7"/>
      <c r="AB116" s="7"/>
      <c r="AC116" s="7"/>
    </row>
    <row r="117" ht="15.75" customHeight="1">
      <c r="A117" s="7"/>
      <c r="B117" s="7"/>
      <c r="C117" s="9">
        <v>113</v>
      </c>
      <c r="D117" s="9">
        <v>182</v>
      </c>
      <c r="E117" s="7"/>
      <c r="F117" s="7"/>
      <c r="G117" s="7"/>
      <c r="H117" s="7"/>
      <c r="I117" s="7"/>
      <c r="J117" s="7"/>
      <c r="K117" s="7"/>
      <c r="L117" s="7"/>
      <c r="M117" s="7"/>
      <c r="N117" s="7"/>
      <c r="O117" s="7"/>
      <c r="P117" s="7"/>
      <c r="Q117" s="9">
        <f>D117-$D$3</f>
        <v>102</v>
      </c>
      <c r="R117" s="9">
        <f>R116+Q117</f>
        <v>2298.4</v>
      </c>
      <c r="S117" s="7"/>
      <c r="T117" s="7"/>
      <c r="U117" s="7"/>
      <c r="V117" s="7"/>
      <c r="W117" s="7"/>
      <c r="X117" s="7"/>
      <c r="Y117" s="7"/>
      <c r="Z117" s="7"/>
      <c r="AA117" s="7"/>
      <c r="AB117" s="7"/>
      <c r="AC117" s="7"/>
    </row>
    <row r="118" ht="15.75" customHeight="1">
      <c r="A118" s="7"/>
      <c r="B118" s="7"/>
      <c r="C118" s="9">
        <v>114</v>
      </c>
      <c r="D118" s="9">
        <v>167</v>
      </c>
      <c r="E118" s="7"/>
      <c r="F118" s="7"/>
      <c r="G118" s="7"/>
      <c r="H118" s="7"/>
      <c r="I118" s="7"/>
      <c r="J118" s="7"/>
      <c r="K118" s="7"/>
      <c r="L118" s="7"/>
      <c r="M118" s="7"/>
      <c r="N118" s="7"/>
      <c r="O118" s="7"/>
      <c r="P118" s="7"/>
      <c r="Q118" s="9">
        <f>D118-$D$3</f>
        <v>87</v>
      </c>
      <c r="R118" s="9">
        <f>R117+Q118</f>
        <v>2385.4</v>
      </c>
      <c r="S118" s="7"/>
      <c r="T118" s="7"/>
      <c r="U118" s="7"/>
      <c r="V118" s="7"/>
      <c r="W118" s="7"/>
      <c r="X118" s="7"/>
      <c r="Y118" s="7"/>
      <c r="Z118" s="7"/>
      <c r="AA118" s="7"/>
      <c r="AB118" s="7"/>
      <c r="AC118" s="7"/>
    </row>
    <row r="119" ht="15.75" customHeight="1">
      <c r="A119" s="7"/>
      <c r="B119" s="7"/>
      <c r="C119" s="9">
        <v>115</v>
      </c>
      <c r="D119" s="9">
        <v>115</v>
      </c>
      <c r="E119" s="7"/>
      <c r="F119" s="7"/>
      <c r="G119" s="7"/>
      <c r="H119" s="7"/>
      <c r="I119" s="7"/>
      <c r="J119" s="7"/>
      <c r="K119" s="7"/>
      <c r="L119" s="7"/>
      <c r="M119" s="7"/>
      <c r="N119" s="7"/>
      <c r="O119" s="7"/>
      <c r="P119" s="7"/>
      <c r="Q119" s="9">
        <f>D119-$D$3</f>
        <v>35</v>
      </c>
      <c r="R119" s="9">
        <f>R118+Q119</f>
        <v>2420.4</v>
      </c>
      <c r="S119" s="7"/>
      <c r="T119" s="7"/>
      <c r="U119" s="7"/>
      <c r="V119" s="7"/>
      <c r="W119" s="7"/>
      <c r="X119" s="7"/>
      <c r="Y119" s="7"/>
      <c r="Z119" s="7"/>
      <c r="AA119" s="7"/>
      <c r="AB119" s="7"/>
      <c r="AC119" s="7"/>
    </row>
    <row r="120" ht="15.75" customHeight="1">
      <c r="A120" s="7"/>
      <c r="B120" s="7"/>
      <c r="C120" s="9">
        <v>116</v>
      </c>
      <c r="D120" s="9">
        <v>137</v>
      </c>
      <c r="E120" s="7"/>
      <c r="F120" s="7"/>
      <c r="G120" s="7"/>
      <c r="H120" s="7"/>
      <c r="I120" s="7"/>
      <c r="J120" s="7"/>
      <c r="K120" s="7"/>
      <c r="L120" s="7"/>
      <c r="M120" s="7"/>
      <c r="N120" s="7"/>
      <c r="O120" s="7"/>
      <c r="P120" s="7"/>
      <c r="Q120" s="9">
        <f>D120-$D$3</f>
        <v>57</v>
      </c>
      <c r="R120" s="9">
        <f>R119+Q120</f>
        <v>2477.4</v>
      </c>
      <c r="S120" s="7"/>
      <c r="T120" s="7"/>
      <c r="U120" s="7"/>
      <c r="V120" s="7"/>
      <c r="W120" s="7"/>
      <c r="X120" s="7"/>
      <c r="Y120" s="7"/>
      <c r="Z120" s="7"/>
      <c r="AA120" s="7"/>
      <c r="AB120" s="7"/>
      <c r="AC120" s="7"/>
    </row>
    <row r="121" ht="15.75" customHeight="1">
      <c r="A121" s="7"/>
      <c r="B121" s="7"/>
      <c r="C121" s="9">
        <v>117</v>
      </c>
      <c r="D121" s="9">
        <v>85.09999999999999</v>
      </c>
      <c r="E121" s="7"/>
      <c r="F121" s="7"/>
      <c r="G121" s="7"/>
      <c r="H121" s="7"/>
      <c r="I121" s="7"/>
      <c r="J121" s="7"/>
      <c r="K121" s="7"/>
      <c r="L121" s="7"/>
      <c r="M121" s="7"/>
      <c r="N121" s="7"/>
      <c r="O121" s="7"/>
      <c r="P121" s="7"/>
      <c r="Q121" s="9">
        <f>D121-$D$3</f>
        <v>5.1</v>
      </c>
      <c r="R121" s="9">
        <f>R120+Q121</f>
        <v>2482.5</v>
      </c>
      <c r="S121" s="7"/>
      <c r="T121" s="7"/>
      <c r="U121" s="7"/>
      <c r="V121" s="7"/>
      <c r="W121" s="7"/>
      <c r="X121" s="7"/>
      <c r="Y121" s="7"/>
      <c r="Z121" s="7"/>
      <c r="AA121" s="7"/>
      <c r="AB121" s="7"/>
      <c r="AC121" s="7"/>
    </row>
    <row r="122" ht="15.75" customHeight="1">
      <c r="A122" s="7"/>
      <c r="B122" s="7"/>
      <c r="C122" s="9">
        <v>118</v>
      </c>
      <c r="D122" s="9">
        <v>92.40000000000001</v>
      </c>
      <c r="E122" s="7"/>
      <c r="F122" s="7"/>
      <c r="G122" s="7"/>
      <c r="H122" s="7"/>
      <c r="I122" s="7"/>
      <c r="J122" s="7"/>
      <c r="K122" s="7"/>
      <c r="L122" s="7"/>
      <c r="M122" s="7"/>
      <c r="N122" s="7"/>
      <c r="O122" s="7"/>
      <c r="P122" s="7"/>
      <c r="Q122" s="9">
        <f>D122-$D$3</f>
        <v>12.4</v>
      </c>
      <c r="R122" s="9">
        <f>R121+Q122</f>
        <v>2494.9</v>
      </c>
      <c r="S122" s="7"/>
      <c r="T122" s="7"/>
      <c r="U122" s="7"/>
      <c r="V122" s="7"/>
      <c r="W122" s="7"/>
      <c r="X122" s="7"/>
      <c r="Y122" s="7"/>
      <c r="Z122" s="7"/>
      <c r="AA122" s="7"/>
      <c r="AB122" s="7"/>
      <c r="AC122" s="7"/>
    </row>
    <row r="123" ht="15.75" customHeight="1">
      <c r="A123" s="7"/>
      <c r="B123" s="7"/>
      <c r="C123" s="9">
        <v>119</v>
      </c>
      <c r="D123" s="9">
        <v>96.40000000000001</v>
      </c>
      <c r="E123" s="7"/>
      <c r="F123" s="7"/>
      <c r="G123" s="7"/>
      <c r="H123" s="7"/>
      <c r="I123" s="7"/>
      <c r="J123" s="7"/>
      <c r="K123" s="7"/>
      <c r="L123" s="7"/>
      <c r="M123" s="7"/>
      <c r="N123" s="7"/>
      <c r="O123" s="7"/>
      <c r="P123" s="7"/>
      <c r="Q123" s="9">
        <f>D123-$D$3</f>
        <v>16.4</v>
      </c>
      <c r="R123" s="40">
        <f>R122+Q123</f>
        <v>2511.3</v>
      </c>
      <c r="S123" s="9">
        <f>MIN(R124:R133)</f>
        <v>2451.2</v>
      </c>
      <c r="T123" s="9">
        <f>R123-S123</f>
        <v>60.1</v>
      </c>
      <c r="U123" s="7"/>
      <c r="V123" s="7"/>
      <c r="W123" s="7"/>
      <c r="X123" s="7"/>
      <c r="Y123" s="7"/>
      <c r="Z123" s="7"/>
      <c r="AA123" s="7"/>
      <c r="AB123" s="7"/>
      <c r="AC123" s="7"/>
    </row>
    <row r="124" ht="15.75" customHeight="1">
      <c r="A124" s="7"/>
      <c r="B124" s="7"/>
      <c r="C124" s="9">
        <v>120</v>
      </c>
      <c r="D124" s="9">
        <v>68.40000000000001</v>
      </c>
      <c r="E124" s="7"/>
      <c r="F124" s="7"/>
      <c r="G124" s="7"/>
      <c r="H124" s="7"/>
      <c r="I124" s="7"/>
      <c r="J124" s="7"/>
      <c r="K124" s="7"/>
      <c r="L124" s="7"/>
      <c r="M124" s="7"/>
      <c r="N124" s="7"/>
      <c r="O124" s="7"/>
      <c r="P124" s="7"/>
      <c r="Q124" s="9">
        <f>D124-$D$3</f>
        <v>-11.6</v>
      </c>
      <c r="R124" s="9">
        <f>R123+Q124</f>
        <v>2499.7</v>
      </c>
      <c r="S124" s="7"/>
      <c r="T124" s="7"/>
      <c r="U124" s="7"/>
      <c r="V124" s="7"/>
      <c r="W124" s="7"/>
      <c r="X124" s="7"/>
      <c r="Y124" s="7"/>
      <c r="Z124" s="7"/>
      <c r="AA124" s="7"/>
      <c r="AB124" s="7"/>
      <c r="AC124" s="7"/>
    </row>
    <row r="125" ht="15.75" customHeight="1">
      <c r="A125" s="7"/>
      <c r="B125" s="7"/>
      <c r="C125" s="9">
        <v>121</v>
      </c>
      <c r="D125" s="9">
        <v>84.09999999999999</v>
      </c>
      <c r="E125" s="7"/>
      <c r="F125" s="7"/>
      <c r="G125" s="7"/>
      <c r="H125" s="7"/>
      <c r="I125" s="7"/>
      <c r="J125" s="7"/>
      <c r="K125" s="7"/>
      <c r="L125" s="7"/>
      <c r="M125" s="7"/>
      <c r="N125" s="7"/>
      <c r="O125" s="7"/>
      <c r="P125" s="7"/>
      <c r="Q125" s="9">
        <f>D125-$D$3</f>
        <v>4.1</v>
      </c>
      <c r="R125" s="9">
        <f>R124+Q125</f>
        <v>2503.8</v>
      </c>
      <c r="S125" s="7"/>
      <c r="T125" s="7"/>
      <c r="U125" s="7"/>
      <c r="V125" s="7"/>
      <c r="W125" s="7"/>
      <c r="X125" s="7"/>
      <c r="Y125" s="7"/>
      <c r="Z125" s="7"/>
      <c r="AA125" s="7"/>
      <c r="AB125" s="7"/>
      <c r="AC125" s="7"/>
    </row>
    <row r="126" ht="15.75" customHeight="1">
      <c r="A126" s="7"/>
      <c r="B126" s="7"/>
      <c r="C126" s="9">
        <v>122</v>
      </c>
      <c r="D126" s="9">
        <v>61.6</v>
      </c>
      <c r="E126" s="7"/>
      <c r="F126" s="7"/>
      <c r="G126" s="7"/>
      <c r="H126" s="7"/>
      <c r="I126" s="7"/>
      <c r="J126" s="7"/>
      <c r="K126" s="7"/>
      <c r="L126" s="7"/>
      <c r="M126" s="7"/>
      <c r="N126" s="7"/>
      <c r="O126" s="7"/>
      <c r="P126" s="7"/>
      <c r="Q126" s="9">
        <f>D126-$D$3</f>
        <v>-18.4</v>
      </c>
      <c r="R126" s="9">
        <f>R125+Q126</f>
        <v>2485.4</v>
      </c>
      <c r="S126" s="7"/>
      <c r="T126" s="7"/>
      <c r="U126" s="7"/>
      <c r="V126" s="7"/>
      <c r="W126" s="7"/>
      <c r="X126" s="7"/>
      <c r="Y126" s="7"/>
      <c r="Z126" s="7"/>
      <c r="AA126" s="7"/>
      <c r="AB126" s="7"/>
      <c r="AC126" s="7"/>
    </row>
    <row r="127" ht="15.75" customHeight="1">
      <c r="A127" s="7"/>
      <c r="B127" s="7"/>
      <c r="C127" s="9">
        <v>123</v>
      </c>
      <c r="D127" s="9">
        <v>59.8</v>
      </c>
      <c r="E127" s="7"/>
      <c r="F127" s="7"/>
      <c r="G127" s="7"/>
      <c r="H127" s="7"/>
      <c r="I127" s="7"/>
      <c r="J127" s="7"/>
      <c r="K127" s="7"/>
      <c r="L127" s="7"/>
      <c r="M127" s="7"/>
      <c r="N127" s="7"/>
      <c r="O127" s="7"/>
      <c r="P127" s="7"/>
      <c r="Q127" s="9">
        <f>D127-$D$3</f>
        <v>-20.2</v>
      </c>
      <c r="R127" s="9">
        <f>R126+Q127</f>
        <v>2465.2</v>
      </c>
      <c r="S127" s="7"/>
      <c r="T127" s="7"/>
      <c r="U127" s="7"/>
      <c r="V127" s="7"/>
      <c r="W127" s="7"/>
      <c r="X127" s="7"/>
      <c r="Y127" s="7"/>
      <c r="Z127" s="7"/>
      <c r="AA127" s="7"/>
      <c r="AB127" s="7"/>
      <c r="AC127" s="7"/>
    </row>
    <row r="128" ht="15.75" customHeight="1">
      <c r="A128" s="7"/>
      <c r="B128" s="7"/>
      <c r="C128" s="9">
        <v>124</v>
      </c>
      <c r="D128" s="9">
        <v>66</v>
      </c>
      <c r="E128" s="7"/>
      <c r="F128" s="7"/>
      <c r="G128" s="7"/>
      <c r="H128" s="7"/>
      <c r="I128" s="7"/>
      <c r="J128" s="7"/>
      <c r="K128" s="7"/>
      <c r="L128" s="7"/>
      <c r="M128" s="7"/>
      <c r="N128" s="7"/>
      <c r="O128" s="7"/>
      <c r="P128" s="7"/>
      <c r="Q128" s="9">
        <f>D128-$D$3</f>
        <v>-14</v>
      </c>
      <c r="R128" s="9">
        <f>R127+Q128</f>
        <v>2451.2</v>
      </c>
      <c r="S128" s="7"/>
      <c r="T128" s="7"/>
      <c r="U128" s="7"/>
      <c r="V128" s="7"/>
      <c r="W128" s="7"/>
      <c r="X128" s="7"/>
      <c r="Y128" s="7"/>
      <c r="Z128" s="7"/>
      <c r="AA128" s="7"/>
      <c r="AB128" s="7"/>
      <c r="AC128" s="7"/>
    </row>
    <row r="129" ht="15.75" customHeight="1">
      <c r="A129" s="7"/>
      <c r="B129" s="7"/>
      <c r="C129" s="9">
        <v>125</v>
      </c>
      <c r="D129" s="9">
        <v>148</v>
      </c>
      <c r="E129" s="7"/>
      <c r="F129" s="7"/>
      <c r="G129" s="7"/>
      <c r="H129" s="7"/>
      <c r="I129" s="7"/>
      <c r="J129" s="7"/>
      <c r="K129" s="7"/>
      <c r="L129" s="7"/>
      <c r="M129" s="7"/>
      <c r="N129" s="7"/>
      <c r="O129" s="7"/>
      <c r="P129" s="7"/>
      <c r="Q129" s="9">
        <f>D129-$D$3</f>
        <v>68</v>
      </c>
      <c r="R129" s="9">
        <f>R128+Q129</f>
        <v>2519.2</v>
      </c>
      <c r="S129" s="7"/>
      <c r="T129" s="7"/>
      <c r="U129" s="7"/>
      <c r="V129" s="7"/>
      <c r="W129" s="7"/>
      <c r="X129" s="7"/>
      <c r="Y129" s="7"/>
      <c r="Z129" s="7"/>
      <c r="AA129" s="7"/>
      <c r="AB129" s="7"/>
      <c r="AC129" s="7"/>
    </row>
    <row r="130" ht="15.75" customHeight="1">
      <c r="A130" s="7"/>
      <c r="B130" s="7"/>
      <c r="C130" s="9">
        <v>126</v>
      </c>
      <c r="D130" s="9">
        <v>217</v>
      </c>
      <c r="E130" s="7"/>
      <c r="F130" s="7"/>
      <c r="G130" s="7"/>
      <c r="H130" s="7"/>
      <c r="I130" s="7"/>
      <c r="J130" s="7"/>
      <c r="K130" s="7"/>
      <c r="L130" s="7"/>
      <c r="M130" s="7"/>
      <c r="N130" s="7"/>
      <c r="O130" s="7"/>
      <c r="P130" s="7"/>
      <c r="Q130" s="9">
        <f>D130-$D$3</f>
        <v>137</v>
      </c>
      <c r="R130" s="9">
        <f>R129+Q130</f>
        <v>2656.2</v>
      </c>
      <c r="S130" s="7"/>
      <c r="T130" s="7"/>
      <c r="U130" s="7"/>
      <c r="V130" s="7"/>
      <c r="W130" s="7"/>
      <c r="X130" s="7"/>
      <c r="Y130" s="7"/>
      <c r="Z130" s="7"/>
      <c r="AA130" s="7"/>
      <c r="AB130" s="7"/>
      <c r="AC130" s="7"/>
    </row>
    <row r="131" ht="15.75" customHeight="1">
      <c r="A131" s="7"/>
      <c r="B131" s="7"/>
      <c r="C131" s="9">
        <v>127</v>
      </c>
      <c r="D131" s="9">
        <v>256</v>
      </c>
      <c r="E131" s="7"/>
      <c r="F131" s="7"/>
      <c r="G131" s="7"/>
      <c r="H131" s="7"/>
      <c r="I131" s="7"/>
      <c r="J131" s="7"/>
      <c r="K131" s="7"/>
      <c r="L131" s="7"/>
      <c r="M131" s="7"/>
      <c r="N131" s="7"/>
      <c r="O131" s="7"/>
      <c r="P131" s="7"/>
      <c r="Q131" s="9">
        <f>D131-$D$3</f>
        <v>176</v>
      </c>
      <c r="R131" s="9">
        <f>R130+Q131</f>
        <v>2832.2</v>
      </c>
      <c r="S131" s="7"/>
      <c r="T131" s="7"/>
      <c r="U131" s="7"/>
      <c r="V131" s="7"/>
      <c r="W131" s="7"/>
      <c r="X131" s="7"/>
      <c r="Y131" s="7"/>
      <c r="Z131" s="7"/>
      <c r="AA131" s="7"/>
      <c r="AB131" s="7"/>
      <c r="AC131" s="7"/>
    </row>
    <row r="132" ht="15.75" customHeight="1">
      <c r="A132" s="7"/>
      <c r="B132" s="7"/>
      <c r="C132" s="9">
        <v>128</v>
      </c>
      <c r="D132" s="9">
        <v>290</v>
      </c>
      <c r="E132" s="7"/>
      <c r="F132" s="7"/>
      <c r="G132" s="7"/>
      <c r="H132" s="7"/>
      <c r="I132" s="7"/>
      <c r="J132" s="7"/>
      <c r="K132" s="7"/>
      <c r="L132" s="7"/>
      <c r="M132" s="7"/>
      <c r="N132" s="7"/>
      <c r="O132" s="7"/>
      <c r="P132" s="7"/>
      <c r="Q132" s="9">
        <f>D132-$D$3</f>
        <v>210</v>
      </c>
      <c r="R132" s="9">
        <f>R131+Q132</f>
        <v>3042.2</v>
      </c>
      <c r="S132" s="7"/>
      <c r="T132" s="7"/>
      <c r="U132" s="7"/>
      <c r="V132" s="7"/>
      <c r="W132" s="7"/>
      <c r="X132" s="7"/>
      <c r="Y132" s="7"/>
      <c r="Z132" s="7"/>
      <c r="AA132" s="7"/>
      <c r="AB132" s="7"/>
      <c r="AC132" s="7"/>
    </row>
    <row r="133" ht="15.75" customHeight="1">
      <c r="A133" s="7"/>
      <c r="B133" s="7"/>
      <c r="C133" s="9">
        <v>129</v>
      </c>
      <c r="D133" s="9">
        <v>213</v>
      </c>
      <c r="E133" s="7"/>
      <c r="F133" s="7"/>
      <c r="G133" s="7"/>
      <c r="H133" s="7"/>
      <c r="I133" s="7"/>
      <c r="J133" s="7"/>
      <c r="K133" s="7"/>
      <c r="L133" s="7"/>
      <c r="M133" s="7"/>
      <c r="N133" s="7"/>
      <c r="O133" s="7"/>
      <c r="P133" s="7"/>
      <c r="Q133" s="9">
        <f>D133-$D$3</f>
        <v>133</v>
      </c>
      <c r="R133" s="9">
        <f>R132+Q133</f>
        <v>3175.2</v>
      </c>
      <c r="S133" s="7"/>
      <c r="T133" s="7"/>
      <c r="U133" s="7"/>
      <c r="V133" s="7"/>
      <c r="W133" s="7"/>
      <c r="X133" s="7"/>
      <c r="Y133" s="7"/>
      <c r="Z133" s="7"/>
      <c r="AA133" s="7"/>
      <c r="AB133" s="7"/>
      <c r="AC133" s="7"/>
    </row>
    <row r="134" ht="15.75" customHeight="1">
      <c r="A134" s="7"/>
      <c r="B134" s="7"/>
      <c r="C134" s="9">
        <v>130</v>
      </c>
      <c r="D134" s="9">
        <v>151</v>
      </c>
      <c r="E134" s="7"/>
      <c r="F134" s="7"/>
      <c r="G134" s="7"/>
      <c r="H134" s="7"/>
      <c r="I134" s="7"/>
      <c r="J134" s="7"/>
      <c r="K134" s="7"/>
      <c r="L134" s="7"/>
      <c r="M134" s="7"/>
      <c r="N134" s="7"/>
      <c r="O134" s="7"/>
      <c r="P134" s="7"/>
      <c r="Q134" s="9">
        <f>D134-$D$3</f>
        <v>71</v>
      </c>
      <c r="R134" s="40">
        <f>R133+Q134</f>
        <v>3246.2</v>
      </c>
      <c r="S134" s="7"/>
      <c r="T134" s="7"/>
      <c r="U134" s="7"/>
      <c r="V134" s="7"/>
      <c r="W134" s="7"/>
      <c r="X134" s="7"/>
      <c r="Y134" s="7"/>
      <c r="Z134" s="7"/>
      <c r="AA134" s="7"/>
      <c r="AB134" s="7"/>
      <c r="AC134" s="7"/>
    </row>
  </sheetData>
  <pageMargins left="0.511811" right="0.511811" top="0.787402" bottom="0.787402" header="0.314961" footer="0.314961"/>
  <pageSetup firstPageNumber="1" fitToHeight="1" fitToWidth="1" scale="10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F53"/>
  <sheetViews>
    <sheetView workbookViewId="0" showGridLines="0" defaultGridColor="1"/>
  </sheetViews>
  <sheetFormatPr defaultColWidth="9" defaultRowHeight="15.75" customHeight="1" outlineLevelRow="0" outlineLevelCol="0"/>
  <cols>
    <col min="1" max="4" width="9.21094" style="46" customWidth="1"/>
    <col min="5" max="5" width="15.2109" style="46" customWidth="1"/>
    <col min="6" max="6" width="9" style="46" customWidth="1"/>
    <col min="7" max="16384" width="9" style="46" customWidth="1"/>
  </cols>
  <sheetData>
    <row r="1" ht="17" customHeight="1">
      <c r="A1" s="47"/>
      <c r="B1" t="s" s="48">
        <v>88</v>
      </c>
      <c r="C1" s="47"/>
      <c r="D1" s="47"/>
      <c r="E1" s="7"/>
      <c r="F1" s="7"/>
    </row>
    <row r="2" ht="17" customHeight="1">
      <c r="A2" t="s" s="48">
        <v>89</v>
      </c>
      <c r="B2" t="s" s="48">
        <v>90</v>
      </c>
      <c r="C2" t="s" s="48">
        <v>91</v>
      </c>
      <c r="D2" t="s" s="48">
        <v>92</v>
      </c>
      <c r="E2" s="7"/>
      <c r="F2" s="7"/>
    </row>
    <row r="3" ht="17" customHeight="1">
      <c r="A3" t="s" s="48">
        <v>93</v>
      </c>
      <c r="B3" s="49">
        <v>28.4</v>
      </c>
      <c r="C3" s="49">
        <v>37.8</v>
      </c>
      <c r="D3" s="49">
        <v>21.2</v>
      </c>
      <c r="E3" s="7"/>
      <c r="F3" s="7"/>
    </row>
    <row r="4" ht="17" customHeight="1">
      <c r="A4" t="s" s="48">
        <v>94</v>
      </c>
      <c r="B4" s="49">
        <v>23.8</v>
      </c>
      <c r="C4" s="49">
        <v>37</v>
      </c>
      <c r="D4" s="49">
        <v>29.9</v>
      </c>
      <c r="E4" s="7"/>
      <c r="F4" s="7"/>
    </row>
    <row r="5" ht="17" customHeight="1">
      <c r="A5" t="s" s="48">
        <v>95</v>
      </c>
      <c r="B5" s="49">
        <v>33.1</v>
      </c>
      <c r="C5" s="49">
        <v>29.3</v>
      </c>
      <c r="D5" s="49">
        <v>36.6</v>
      </c>
      <c r="E5" s="7"/>
      <c r="F5" s="7"/>
    </row>
    <row r="6" ht="17" customHeight="1">
      <c r="A6" t="s" s="48">
        <v>96</v>
      </c>
      <c r="B6" s="49">
        <v>38.5</v>
      </c>
      <c r="C6" s="49">
        <v>19.1</v>
      </c>
      <c r="D6" s="49">
        <v>20.3</v>
      </c>
      <c r="E6" s="7"/>
      <c r="F6" s="7"/>
    </row>
    <row r="7" ht="17" customHeight="1">
      <c r="A7" t="s" s="48">
        <v>95</v>
      </c>
      <c r="B7" s="49">
        <v>19.9</v>
      </c>
      <c r="C7" s="49">
        <v>16.5</v>
      </c>
      <c r="D7" s="49">
        <v>14.8</v>
      </c>
      <c r="E7" s="7"/>
      <c r="F7" s="7"/>
    </row>
    <row r="8" ht="17" customHeight="1">
      <c r="A8" t="s" s="48">
        <v>93</v>
      </c>
      <c r="B8" s="49">
        <v>15.4</v>
      </c>
      <c r="C8" s="49">
        <v>11.4</v>
      </c>
      <c r="D8" s="49">
        <v>11.5</v>
      </c>
      <c r="E8" s="7"/>
      <c r="F8" s="7"/>
    </row>
    <row r="9" ht="17" customHeight="1">
      <c r="A9" t="s" s="48">
        <v>93</v>
      </c>
      <c r="B9" s="49">
        <v>13.9</v>
      </c>
      <c r="C9" s="49">
        <v>8.9</v>
      </c>
      <c r="D9" s="49">
        <v>12</v>
      </c>
      <c r="E9" s="7"/>
      <c r="F9" s="7"/>
    </row>
    <row r="10" ht="17" customHeight="1">
      <c r="A10" t="s" s="48">
        <v>96</v>
      </c>
      <c r="B10" s="49">
        <v>9.699999999999999</v>
      </c>
      <c r="C10" s="49">
        <v>7.3</v>
      </c>
      <c r="D10" s="49">
        <v>7.7</v>
      </c>
      <c r="E10" s="7"/>
      <c r="F10" s="7"/>
    </row>
    <row r="11" ht="17" customHeight="1">
      <c r="A11" t="s" s="48">
        <v>97</v>
      </c>
      <c r="B11" s="49">
        <v>11.2</v>
      </c>
      <c r="C11" s="49">
        <v>8.6</v>
      </c>
      <c r="D11" s="49">
        <v>14.7</v>
      </c>
      <c r="E11" s="7"/>
      <c r="F11" s="7"/>
    </row>
    <row r="12" ht="17" customHeight="1">
      <c r="A12" t="s" s="48">
        <v>98</v>
      </c>
      <c r="B12" s="49">
        <v>12.8</v>
      </c>
      <c r="C12" s="49">
        <v>18.2</v>
      </c>
      <c r="D12" s="49">
        <v>15.4</v>
      </c>
      <c r="E12" s="7"/>
      <c r="F12" s="7"/>
    </row>
    <row r="13" ht="17" customHeight="1">
      <c r="A13" t="s" s="48">
        <v>99</v>
      </c>
      <c r="B13" s="49">
        <v>14</v>
      </c>
      <c r="C13" s="49">
        <v>17.4</v>
      </c>
      <c r="D13" s="49">
        <v>19.2</v>
      </c>
      <c r="E13" s="7"/>
      <c r="F13" s="7"/>
    </row>
    <row r="14" ht="17" customHeight="1">
      <c r="A14" t="s" s="48">
        <v>100</v>
      </c>
      <c r="B14" s="49">
        <v>19.6</v>
      </c>
      <c r="C14" s="49">
        <v>18</v>
      </c>
      <c r="D14" s="49">
        <v>29.7</v>
      </c>
      <c r="E14" s="7"/>
      <c r="F14" s="7"/>
    </row>
    <row r="15" ht="15" customHeight="1">
      <c r="A15" s="7"/>
      <c r="B15" s="7"/>
      <c r="C15" s="7"/>
      <c r="D15" s="7"/>
      <c r="E15" s="7"/>
      <c r="F15" s="7"/>
    </row>
    <row r="16" ht="17" customHeight="1">
      <c r="A16" s="7"/>
      <c r="B16" t="s" s="8">
        <v>28</v>
      </c>
      <c r="C16" s="49">
        <v>15</v>
      </c>
      <c r="D16" t="s" s="8">
        <v>101</v>
      </c>
      <c r="E16" t="s" s="8">
        <v>102</v>
      </c>
      <c r="F16" s="7"/>
    </row>
    <row r="17" ht="17" customHeight="1">
      <c r="A17" s="7"/>
      <c r="B17" s="7"/>
      <c r="C17" t="s" s="8">
        <v>103</v>
      </c>
      <c r="D17" s="7"/>
      <c r="E17" s="9">
        <v>0</v>
      </c>
      <c r="F17" s="7"/>
    </row>
    <row r="18" ht="17" customHeight="1">
      <c r="A18" t="s" s="48">
        <v>93</v>
      </c>
      <c r="B18" s="49">
        <v>28.4</v>
      </c>
      <c r="C18" s="9">
        <f>MAX(0,E17+$C$16-B18)</f>
        <v>0</v>
      </c>
      <c r="D18" s="7"/>
      <c r="E18" s="7"/>
      <c r="F18" s="7"/>
    </row>
    <row r="19" ht="17" customHeight="1">
      <c r="A19" t="s" s="48">
        <v>94</v>
      </c>
      <c r="B19" s="49">
        <v>23.8</v>
      </c>
      <c r="C19" s="9">
        <f>MAX(0,C18+$C$16-B19)</f>
        <v>0</v>
      </c>
      <c r="D19" s="7"/>
      <c r="E19" s="7"/>
      <c r="F19" s="7"/>
    </row>
    <row r="20" ht="17" customHeight="1">
      <c r="A20" t="s" s="48">
        <v>95</v>
      </c>
      <c r="B20" s="49">
        <v>33.1</v>
      </c>
      <c r="C20" s="9">
        <f>MAX(0,C19+$C$16-B20)</f>
        <v>0</v>
      </c>
      <c r="D20" s="7"/>
      <c r="E20" s="7"/>
      <c r="F20" s="7"/>
    </row>
    <row r="21" ht="17" customHeight="1">
      <c r="A21" t="s" s="48">
        <v>96</v>
      </c>
      <c r="B21" s="49">
        <v>38.5</v>
      </c>
      <c r="C21" s="9">
        <f>MAX(0,C20+$C$16-B21)</f>
        <v>0</v>
      </c>
      <c r="D21" s="7"/>
      <c r="E21" s="7"/>
      <c r="F21" s="7"/>
    </row>
    <row r="22" ht="17" customHeight="1">
      <c r="A22" t="s" s="48">
        <v>95</v>
      </c>
      <c r="B22" s="49">
        <v>19.9</v>
      </c>
      <c r="C22" s="9">
        <f>MAX(0,C21+$C$16-B22)</f>
        <v>0</v>
      </c>
      <c r="D22" s="7"/>
      <c r="E22" s="7"/>
      <c r="F22" s="7"/>
    </row>
    <row r="23" ht="17" customHeight="1">
      <c r="A23" t="s" s="48">
        <v>93</v>
      </c>
      <c r="B23" s="49">
        <v>15.4</v>
      </c>
      <c r="C23" s="9">
        <f>MAX(0,C22+$C$16-B23)</f>
        <v>0</v>
      </c>
      <c r="D23" s="7"/>
      <c r="E23" s="7"/>
      <c r="F23" s="7"/>
    </row>
    <row r="24" ht="17" customHeight="1">
      <c r="A24" t="s" s="48">
        <v>93</v>
      </c>
      <c r="B24" s="49">
        <v>13.9</v>
      </c>
      <c r="C24" s="9">
        <f>MAX(0,C23+$C$16-B24)</f>
        <v>1.1</v>
      </c>
      <c r="D24" s="7"/>
      <c r="E24" s="7"/>
      <c r="F24" s="7"/>
    </row>
    <row r="25" ht="17" customHeight="1">
      <c r="A25" t="s" s="48">
        <v>96</v>
      </c>
      <c r="B25" s="49">
        <v>9.699999999999999</v>
      </c>
      <c r="C25" s="9">
        <f>MAX(0,C24+$C$16-B25)</f>
        <v>6.4</v>
      </c>
      <c r="D25" s="7"/>
      <c r="E25" s="7"/>
      <c r="F25" s="7"/>
    </row>
    <row r="26" ht="17" customHeight="1">
      <c r="A26" t="s" s="48">
        <v>97</v>
      </c>
      <c r="B26" s="49">
        <v>11.2</v>
      </c>
      <c r="C26" s="9">
        <f>MAX(0,C25+$C$16-B26)</f>
        <v>10.2</v>
      </c>
      <c r="D26" s="7"/>
      <c r="E26" s="7"/>
      <c r="F26" s="7"/>
    </row>
    <row r="27" ht="17" customHeight="1">
      <c r="A27" t="s" s="48">
        <v>98</v>
      </c>
      <c r="B27" s="49">
        <v>12.8</v>
      </c>
      <c r="C27" s="9">
        <f>MAX(0,C26+$C$16-B27)</f>
        <v>12.4</v>
      </c>
      <c r="D27" s="7"/>
      <c r="E27" s="7"/>
      <c r="F27" s="7"/>
    </row>
    <row r="28" ht="17" customHeight="1">
      <c r="A28" t="s" s="48">
        <v>99</v>
      </c>
      <c r="B28" s="49">
        <v>14</v>
      </c>
      <c r="C28" s="9">
        <f>MAX(0,C27+$C$16-B28)</f>
        <v>13.4</v>
      </c>
      <c r="D28" s="7"/>
      <c r="E28" s="7"/>
      <c r="F28" s="7"/>
    </row>
    <row r="29" ht="17" customHeight="1">
      <c r="A29" t="s" s="48">
        <v>100</v>
      </c>
      <c r="B29" s="49">
        <v>19.6</v>
      </c>
      <c r="C29" s="9">
        <f>MAX(0,C28+$C$16-B29)</f>
        <v>8.800000000000001</v>
      </c>
      <c r="D29" s="7"/>
      <c r="E29" s="7"/>
      <c r="F29" s="7"/>
    </row>
    <row r="30" ht="17" customHeight="1">
      <c r="A30" t="s" s="48">
        <v>93</v>
      </c>
      <c r="B30" s="49">
        <v>37.8</v>
      </c>
      <c r="C30" s="9">
        <f>MAX(0,C29+$C$16-B30)</f>
        <v>0</v>
      </c>
      <c r="D30" s="7"/>
      <c r="E30" s="7"/>
      <c r="F30" s="7"/>
    </row>
    <row r="31" ht="17" customHeight="1">
      <c r="A31" t="s" s="48">
        <v>94</v>
      </c>
      <c r="B31" s="49">
        <v>37</v>
      </c>
      <c r="C31" s="9">
        <f>MAX(0,C30+$C$16-B31)</f>
        <v>0</v>
      </c>
      <c r="D31" s="7"/>
      <c r="E31" s="7"/>
      <c r="F31" s="7"/>
    </row>
    <row r="32" ht="17" customHeight="1">
      <c r="A32" t="s" s="48">
        <v>95</v>
      </c>
      <c r="B32" s="49">
        <v>29.3</v>
      </c>
      <c r="C32" s="9">
        <f>MAX(0,C31+$C$16-B32)</f>
        <v>0</v>
      </c>
      <c r="D32" s="7"/>
      <c r="E32" s="7"/>
      <c r="F32" s="7"/>
    </row>
    <row r="33" ht="17" customHeight="1">
      <c r="A33" t="s" s="48">
        <v>96</v>
      </c>
      <c r="B33" s="49">
        <v>19.1</v>
      </c>
      <c r="C33" s="9">
        <f>MAX(0,C32+$C$16-B33)</f>
        <v>0</v>
      </c>
      <c r="D33" s="7"/>
      <c r="E33" s="7"/>
      <c r="F33" s="7"/>
    </row>
    <row r="34" ht="17" customHeight="1">
      <c r="A34" t="s" s="48">
        <v>95</v>
      </c>
      <c r="B34" s="49">
        <v>16.5</v>
      </c>
      <c r="C34" s="9">
        <f>MAX(0,C33+$C$16-B34)</f>
        <v>0</v>
      </c>
      <c r="D34" s="7"/>
      <c r="E34" s="7"/>
      <c r="F34" s="7"/>
    </row>
    <row r="35" ht="17" customHeight="1">
      <c r="A35" t="s" s="48">
        <v>93</v>
      </c>
      <c r="B35" s="49">
        <v>11.4</v>
      </c>
      <c r="C35" s="9">
        <f>MAX(0,C34+$C$16-B35)</f>
        <v>3.6</v>
      </c>
      <c r="D35" s="7"/>
      <c r="E35" s="7"/>
      <c r="F35" s="7"/>
    </row>
    <row r="36" ht="17" customHeight="1">
      <c r="A36" t="s" s="48">
        <v>93</v>
      </c>
      <c r="B36" s="49">
        <v>8.9</v>
      </c>
      <c r="C36" s="9">
        <f>MAX(0,C35+$C$16-B36)</f>
        <v>9.699999999999999</v>
      </c>
      <c r="D36" s="7"/>
      <c r="E36" s="7"/>
      <c r="F36" s="7"/>
    </row>
    <row r="37" ht="17" customHeight="1">
      <c r="A37" t="s" s="48">
        <v>96</v>
      </c>
      <c r="B37" s="49">
        <v>7.3</v>
      </c>
      <c r="C37" s="9">
        <f>MAX(0,C36+$C$16-B37)</f>
        <v>17.4</v>
      </c>
      <c r="D37" t="s" s="50">
        <v>104</v>
      </c>
      <c r="E37" s="7"/>
      <c r="F37" s="7"/>
    </row>
    <row r="38" ht="17" customHeight="1">
      <c r="A38" t="s" s="48">
        <v>97</v>
      </c>
      <c r="B38" s="49">
        <v>8.6</v>
      </c>
      <c r="C38" s="9">
        <f>MAX(0,C37+$C$16-B38)</f>
        <v>23.8</v>
      </c>
      <c r="D38" t="s" s="50">
        <v>104</v>
      </c>
      <c r="E38" s="51">
        <f>C38*30*24*3600</f>
        <v>61689600</v>
      </c>
      <c r="F38" t="s" s="8">
        <v>45</v>
      </c>
    </row>
    <row r="39" ht="17" customHeight="1">
      <c r="A39" t="s" s="48">
        <v>98</v>
      </c>
      <c r="B39" s="49">
        <v>18.2</v>
      </c>
      <c r="C39" s="9">
        <f>MAX(0,C38+$C$16-B39)</f>
        <v>20.6</v>
      </c>
      <c r="D39" s="7"/>
      <c r="E39" s="7"/>
      <c r="F39" s="7"/>
    </row>
    <row r="40" ht="17" customHeight="1">
      <c r="A40" t="s" s="48">
        <v>99</v>
      </c>
      <c r="B40" s="49">
        <v>17.4</v>
      </c>
      <c r="C40" s="9">
        <f>MAX(0,C39+$C$16-B40)</f>
        <v>18.2</v>
      </c>
      <c r="D40" s="7"/>
      <c r="E40" s="7"/>
      <c r="F40" s="7"/>
    </row>
    <row r="41" ht="17" customHeight="1">
      <c r="A41" t="s" s="48">
        <v>100</v>
      </c>
      <c r="B41" s="49">
        <v>18</v>
      </c>
      <c r="C41" s="9">
        <f>MAX(0,C40+$C$16-B41)</f>
        <v>15.2</v>
      </c>
      <c r="D41" s="7"/>
      <c r="E41" s="7"/>
      <c r="F41" s="7"/>
    </row>
    <row r="42" ht="17" customHeight="1">
      <c r="A42" t="s" s="48">
        <v>93</v>
      </c>
      <c r="B42" s="49">
        <v>21.2</v>
      </c>
      <c r="C42" s="9">
        <f>MAX(0,C41+$C$16-B42)</f>
        <v>9</v>
      </c>
      <c r="D42" s="7"/>
      <c r="E42" s="7"/>
      <c r="F42" s="7"/>
    </row>
    <row r="43" ht="17" customHeight="1">
      <c r="A43" t="s" s="48">
        <v>94</v>
      </c>
      <c r="B43" s="49">
        <v>29.9</v>
      </c>
      <c r="C43" s="9">
        <f>MAX(0,C42+$C$16-B43)</f>
        <v>0</v>
      </c>
      <c r="D43" s="7"/>
      <c r="E43" s="7"/>
      <c r="F43" s="7"/>
    </row>
    <row r="44" ht="17" customHeight="1">
      <c r="A44" t="s" s="48">
        <v>95</v>
      </c>
      <c r="B44" s="49">
        <v>36.6</v>
      </c>
      <c r="C44" s="9">
        <f>MAX(0,C43+$C$16-B44)</f>
        <v>0</v>
      </c>
      <c r="D44" s="7"/>
      <c r="E44" s="7"/>
      <c r="F44" s="7"/>
    </row>
    <row r="45" ht="17" customHeight="1">
      <c r="A45" t="s" s="48">
        <v>96</v>
      </c>
      <c r="B45" s="49">
        <v>20.3</v>
      </c>
      <c r="C45" s="9">
        <f>MAX(0,C44+$C$16-B45)</f>
        <v>0</v>
      </c>
      <c r="D45" s="7"/>
      <c r="E45" s="7"/>
      <c r="F45" s="7"/>
    </row>
    <row r="46" ht="17" customHeight="1">
      <c r="A46" t="s" s="48">
        <v>95</v>
      </c>
      <c r="B46" s="49">
        <v>14.8</v>
      </c>
      <c r="C46" s="9">
        <f>MAX(0,C45+$C$16-B46)</f>
        <v>0.2</v>
      </c>
      <c r="D46" s="7"/>
      <c r="E46" s="7"/>
      <c r="F46" s="7"/>
    </row>
    <row r="47" ht="17" customHeight="1">
      <c r="A47" t="s" s="48">
        <v>93</v>
      </c>
      <c r="B47" s="49">
        <v>11.5</v>
      </c>
      <c r="C47" s="9">
        <f>MAX(0,C46+$C$16-B47)</f>
        <v>3.7</v>
      </c>
      <c r="D47" s="7"/>
      <c r="E47" s="7"/>
      <c r="F47" s="7"/>
    </row>
    <row r="48" ht="17" customHeight="1">
      <c r="A48" t="s" s="48">
        <v>93</v>
      </c>
      <c r="B48" s="49">
        <v>12</v>
      </c>
      <c r="C48" s="9">
        <f>MAX(0,C47+$C$16-B48)</f>
        <v>6.7</v>
      </c>
      <c r="D48" s="7"/>
      <c r="E48" s="7"/>
      <c r="F48" s="7"/>
    </row>
    <row r="49" ht="17" customHeight="1">
      <c r="A49" t="s" s="48">
        <v>96</v>
      </c>
      <c r="B49" s="49">
        <v>7.7</v>
      </c>
      <c r="C49" s="9">
        <f>MAX(0,C48+$C$16-B49)</f>
        <v>14</v>
      </c>
      <c r="D49" s="7"/>
      <c r="E49" s="7"/>
      <c r="F49" s="7"/>
    </row>
    <row r="50" ht="17" customHeight="1">
      <c r="A50" t="s" s="48">
        <v>97</v>
      </c>
      <c r="B50" s="49">
        <v>14.7</v>
      </c>
      <c r="C50" s="9">
        <f>MAX(0,C49+$C$16-B50)</f>
        <v>14.3</v>
      </c>
      <c r="D50" s="7"/>
      <c r="E50" s="7"/>
      <c r="F50" s="7"/>
    </row>
    <row r="51" ht="17" customHeight="1">
      <c r="A51" t="s" s="48">
        <v>98</v>
      </c>
      <c r="B51" s="49">
        <v>15.4</v>
      </c>
      <c r="C51" s="9">
        <f>MAX(0,C50+$C$16-B51)</f>
        <v>13.9</v>
      </c>
      <c r="D51" s="7"/>
      <c r="E51" s="7"/>
      <c r="F51" s="7"/>
    </row>
    <row r="52" ht="17" customHeight="1">
      <c r="A52" t="s" s="48">
        <v>99</v>
      </c>
      <c r="B52" s="49">
        <v>19.2</v>
      </c>
      <c r="C52" s="9">
        <f>MAX(0,C51+$C$16-B52)</f>
        <v>9.699999999999999</v>
      </c>
      <c r="D52" s="7"/>
      <c r="E52" s="7"/>
      <c r="F52" s="7"/>
    </row>
    <row r="53" ht="17" customHeight="1">
      <c r="A53" t="s" s="48">
        <v>100</v>
      </c>
      <c r="B53" s="49">
        <v>29.7</v>
      </c>
      <c r="C53" s="9">
        <f>MAX(0,C52+$C$16-B53)</f>
        <v>0</v>
      </c>
      <c r="D53" s="7"/>
      <c r="E53" s="7"/>
      <c r="F53" s="7"/>
    </row>
  </sheetData>
  <pageMargins left="0.511811" right="0.511811" top="0.787402" bottom="0.787402" header="0.314961" footer="0.314961"/>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P54"/>
  <sheetViews>
    <sheetView workbookViewId="0" showGridLines="0" defaultGridColor="1"/>
  </sheetViews>
  <sheetFormatPr defaultColWidth="9" defaultRowHeight="23.25" customHeight="1" outlineLevelRow="0" outlineLevelCol="0"/>
  <cols>
    <col min="1" max="1" width="17.4219" style="52" customWidth="1"/>
    <col min="2" max="2" width="16.8125" style="52" customWidth="1"/>
    <col min="3" max="3" width="23.2109" style="52" customWidth="1"/>
    <col min="4" max="4" width="15.6016" style="52" customWidth="1"/>
    <col min="5" max="5" width="14.6016" style="52" customWidth="1"/>
    <col min="6" max="6" width="18.4219" style="52" customWidth="1"/>
    <col min="7" max="7" width="13.2109" style="52" customWidth="1"/>
    <col min="8" max="8" width="17.4219" style="52" customWidth="1"/>
    <col min="9" max="9" width="23" style="52" customWidth="1"/>
    <col min="10" max="10" width="14.6016" style="52" customWidth="1"/>
    <col min="11" max="11" width="13.8125" style="52" customWidth="1"/>
    <col min="12" max="13" width="11.8125" style="52" customWidth="1"/>
    <col min="14" max="14" width="13.8125" style="52" customWidth="1"/>
    <col min="15" max="16" width="9.21094" style="52" customWidth="1"/>
    <col min="17" max="16384" width="9" style="52" customWidth="1"/>
  </cols>
  <sheetData>
    <row r="1" ht="25" customHeight="1">
      <c r="A1" s="53"/>
      <c r="B1" t="s" s="54">
        <v>106</v>
      </c>
      <c r="C1" s="53"/>
      <c r="D1" s="53"/>
      <c r="E1" s="53"/>
      <c r="F1" s="53"/>
      <c r="G1" s="7"/>
      <c r="H1" s="7"/>
      <c r="I1" s="7"/>
      <c r="J1" s="7"/>
      <c r="K1" s="7"/>
      <c r="L1" s="7"/>
      <c r="M1" s="7"/>
      <c r="N1" s="7"/>
      <c r="O1" s="7"/>
      <c r="P1" s="7"/>
    </row>
    <row r="2" ht="25" customHeight="1">
      <c r="A2" t="s" s="55">
        <v>10</v>
      </c>
      <c r="B2" t="s" s="55">
        <v>107</v>
      </c>
      <c r="C2" t="s" s="55">
        <v>108</v>
      </c>
      <c r="D2" t="s" s="55">
        <v>109</v>
      </c>
      <c r="E2" t="s" s="56">
        <v>110</v>
      </c>
      <c r="F2" s="53"/>
      <c r="G2" s="7"/>
      <c r="H2" s="7"/>
      <c r="I2" s="7"/>
      <c r="J2" s="7"/>
      <c r="K2" s="7"/>
      <c r="L2" s="7"/>
      <c r="M2" s="7"/>
      <c r="N2" s="7"/>
      <c r="O2" s="7"/>
      <c r="P2" s="7"/>
    </row>
    <row r="3" ht="25" customHeight="1">
      <c r="A3" s="57">
        <v>1</v>
      </c>
      <c r="B3" s="57">
        <v>13.6</v>
      </c>
      <c r="C3" s="57">
        <v>16</v>
      </c>
      <c r="D3" s="57">
        <v>36.4</v>
      </c>
      <c r="E3" s="57">
        <f>D3-(B3+C3)</f>
        <v>6.8</v>
      </c>
      <c r="F3" s="53"/>
      <c r="G3" s="7"/>
      <c r="H3" s="7"/>
      <c r="I3" s="7"/>
      <c r="J3" s="7"/>
      <c r="K3" s="7"/>
      <c r="L3" s="7"/>
      <c r="M3" s="7"/>
      <c r="N3" s="7"/>
      <c r="O3" s="7"/>
      <c r="P3" s="7"/>
    </row>
    <row r="4" ht="25" customHeight="1">
      <c r="A4" s="57">
        <v>2</v>
      </c>
      <c r="B4" s="57">
        <v>13</v>
      </c>
      <c r="C4" s="57">
        <v>15</v>
      </c>
      <c r="D4" s="57">
        <v>34.5</v>
      </c>
      <c r="E4" s="57">
        <f>D4-(B4+C4)</f>
        <v>6.5</v>
      </c>
      <c r="F4" s="53"/>
      <c r="G4" s="7"/>
      <c r="H4" s="7"/>
      <c r="I4" s="7"/>
      <c r="J4" s="7"/>
      <c r="K4" s="7"/>
      <c r="L4" s="7"/>
      <c r="M4" s="7"/>
      <c r="N4" s="7"/>
      <c r="O4" s="7"/>
      <c r="P4" s="7"/>
    </row>
    <row r="5" ht="25" customHeight="1">
      <c r="A5" s="57">
        <v>3</v>
      </c>
      <c r="B5" s="57">
        <v>12</v>
      </c>
      <c r="C5" s="57">
        <v>13</v>
      </c>
      <c r="D5" s="57">
        <v>31</v>
      </c>
      <c r="E5" s="57">
        <f>D5-(B5+C5)</f>
        <v>6</v>
      </c>
      <c r="F5" s="53"/>
      <c r="G5" s="7"/>
      <c r="H5" s="7"/>
      <c r="I5" s="7"/>
      <c r="J5" s="7"/>
      <c r="K5" s="7"/>
      <c r="L5" s="7"/>
      <c r="M5" s="7"/>
      <c r="N5" s="7"/>
      <c r="O5" s="7"/>
      <c r="P5" s="7"/>
    </row>
    <row r="6" ht="25" customHeight="1">
      <c r="A6" s="57">
        <v>4</v>
      </c>
      <c r="B6" s="57">
        <v>12</v>
      </c>
      <c r="C6" s="57">
        <v>13</v>
      </c>
      <c r="D6" s="57">
        <v>30.7</v>
      </c>
      <c r="E6" s="57">
        <f>D6-(B6+C6)</f>
        <v>5.7</v>
      </c>
      <c r="F6" s="53"/>
      <c r="G6" s="7"/>
      <c r="H6" s="7"/>
      <c r="I6" s="7"/>
      <c r="J6" s="7"/>
      <c r="K6" s="7"/>
      <c r="L6" s="7"/>
      <c r="M6" s="7"/>
      <c r="N6" s="7"/>
      <c r="O6" s="7"/>
      <c r="P6" s="7"/>
    </row>
    <row r="7" ht="25" customHeight="1">
      <c r="A7" s="57">
        <v>5</v>
      </c>
      <c r="B7" s="57">
        <v>11</v>
      </c>
      <c r="C7" s="57">
        <v>12</v>
      </c>
      <c r="D7" s="57">
        <v>28.5</v>
      </c>
      <c r="E7" s="57">
        <f>D7-(B7+C7)</f>
        <v>5.5</v>
      </c>
      <c r="F7" s="53"/>
      <c r="G7" s="7"/>
      <c r="H7" s="7"/>
      <c r="I7" s="7"/>
      <c r="J7" s="7"/>
      <c r="K7" s="7"/>
      <c r="L7" s="7"/>
      <c r="M7" s="7"/>
      <c r="N7" s="7"/>
      <c r="O7" s="7"/>
      <c r="P7" s="7"/>
    </row>
    <row r="8" ht="25" customHeight="1">
      <c r="A8" s="57">
        <v>6</v>
      </c>
      <c r="B8" s="57">
        <v>8</v>
      </c>
      <c r="C8" s="57">
        <v>9</v>
      </c>
      <c r="D8" s="57">
        <v>21</v>
      </c>
      <c r="E8" s="57">
        <f>D8-(B8+C8)</f>
        <v>4</v>
      </c>
      <c r="F8" s="53"/>
      <c r="G8" s="7"/>
      <c r="H8" s="7"/>
      <c r="I8" s="7"/>
      <c r="J8" s="7"/>
      <c r="K8" s="7"/>
      <c r="L8" s="7"/>
      <c r="M8" s="7"/>
      <c r="N8" s="7"/>
      <c r="O8" s="7"/>
      <c r="P8" s="7"/>
    </row>
    <row r="9" ht="25" customHeight="1">
      <c r="A9" s="57">
        <v>7</v>
      </c>
      <c r="B9" s="57">
        <v>6</v>
      </c>
      <c r="C9" s="57">
        <v>6</v>
      </c>
      <c r="D9" s="57">
        <v>15</v>
      </c>
      <c r="E9" s="57">
        <f>D9-(B9+C9)</f>
        <v>3</v>
      </c>
      <c r="F9" s="53"/>
      <c r="G9" s="7"/>
      <c r="H9" s="7"/>
      <c r="I9" s="7"/>
      <c r="J9" s="7"/>
      <c r="K9" s="7"/>
      <c r="L9" s="7"/>
      <c r="M9" s="7"/>
      <c r="N9" s="7"/>
      <c r="O9" s="7"/>
      <c r="P9" s="7"/>
    </row>
    <row r="10" ht="25" customHeight="1">
      <c r="A10" s="57">
        <v>8</v>
      </c>
      <c r="B10" s="57">
        <v>6</v>
      </c>
      <c r="C10" s="57">
        <v>5</v>
      </c>
      <c r="D10" s="57">
        <v>12</v>
      </c>
      <c r="E10" s="57">
        <f>D10-(B10+C10)</f>
        <v>1</v>
      </c>
      <c r="F10" s="53"/>
      <c r="G10" s="7"/>
      <c r="H10" s="7"/>
      <c r="I10" s="7"/>
      <c r="J10" s="7"/>
      <c r="K10" s="7"/>
      <c r="L10" s="7"/>
      <c r="M10" s="7"/>
      <c r="N10" s="7"/>
      <c r="O10" s="7"/>
      <c r="P10" s="7"/>
    </row>
    <row r="11" ht="25" customHeight="1">
      <c r="A11" s="57">
        <v>9</v>
      </c>
      <c r="B11" s="57">
        <v>9</v>
      </c>
      <c r="C11" s="57">
        <v>8</v>
      </c>
      <c r="D11" s="57">
        <v>21.5</v>
      </c>
      <c r="E11" s="57">
        <f>D11-(B11+C11)</f>
        <v>4.5</v>
      </c>
      <c r="F11" s="53"/>
      <c r="G11" s="7"/>
      <c r="H11" s="7"/>
      <c r="I11" s="7"/>
      <c r="J11" s="7"/>
      <c r="K11" s="7"/>
      <c r="L11" s="7"/>
      <c r="M11" s="7"/>
      <c r="N11" s="7"/>
      <c r="O11" s="7"/>
      <c r="P11" s="7"/>
    </row>
    <row r="12" ht="25" customHeight="1">
      <c r="A12" s="57">
        <v>10</v>
      </c>
      <c r="B12" s="57">
        <v>12</v>
      </c>
      <c r="C12" s="57">
        <v>12</v>
      </c>
      <c r="D12" s="57">
        <v>30.1</v>
      </c>
      <c r="E12" s="57">
        <f>D12-(B12+C12)</f>
        <v>6.1</v>
      </c>
      <c r="F12" s="53"/>
      <c r="G12" s="7"/>
      <c r="H12" s="7"/>
      <c r="I12" s="7"/>
      <c r="J12" s="7"/>
      <c r="K12" s="7"/>
      <c r="L12" s="7"/>
      <c r="M12" s="7"/>
      <c r="N12" s="7"/>
      <c r="O12" s="7"/>
      <c r="P12" s="7"/>
    </row>
    <row r="13" ht="25" customHeight="1">
      <c r="A13" s="57">
        <v>11</v>
      </c>
      <c r="B13" s="57">
        <v>13</v>
      </c>
      <c r="C13" s="57">
        <v>15</v>
      </c>
      <c r="D13" s="57">
        <v>34.7</v>
      </c>
      <c r="E13" s="57">
        <f>D13-(B13+C13)</f>
        <v>6.7</v>
      </c>
      <c r="F13" s="53"/>
      <c r="G13" s="7"/>
      <c r="H13" s="7"/>
      <c r="I13" s="7"/>
      <c r="J13" s="7"/>
      <c r="K13" s="7"/>
      <c r="L13" s="7"/>
      <c r="M13" s="7"/>
      <c r="N13" s="7"/>
      <c r="O13" s="7"/>
      <c r="P13" s="7"/>
    </row>
    <row r="14" ht="25" customHeight="1">
      <c r="A14" s="57">
        <v>12</v>
      </c>
      <c r="B14" s="57">
        <v>14</v>
      </c>
      <c r="C14" s="57">
        <v>17.6</v>
      </c>
      <c r="D14" s="57">
        <v>39</v>
      </c>
      <c r="E14" s="57">
        <f>D14-(B14+C14)</f>
        <v>7.4</v>
      </c>
      <c r="F14" s="53"/>
      <c r="G14" s="7"/>
      <c r="H14" s="7"/>
      <c r="I14" s="7"/>
      <c r="J14" s="7"/>
      <c r="K14" s="7"/>
      <c r="L14" s="7"/>
      <c r="M14" s="7"/>
      <c r="N14" s="7"/>
      <c r="O14" s="7"/>
      <c r="P14" s="7"/>
    </row>
    <row r="15" ht="15" customHeight="1">
      <c r="A15" s="7"/>
      <c r="B15" s="7"/>
      <c r="C15" s="7"/>
      <c r="D15" s="7"/>
      <c r="E15" s="7"/>
      <c r="F15" s="7"/>
      <c r="G15" s="7"/>
      <c r="H15" s="7"/>
      <c r="I15" s="7"/>
      <c r="J15" s="7"/>
      <c r="K15" s="7"/>
      <c r="L15" s="7"/>
      <c r="M15" s="7"/>
      <c r="N15" s="7"/>
      <c r="O15" s="7"/>
      <c r="P15" s="7"/>
    </row>
    <row r="16" ht="25" customHeight="1">
      <c r="A16" t="s" s="8">
        <v>111</v>
      </c>
      <c r="B16" s="7"/>
      <c r="C16" s="7"/>
      <c r="D16" s="7"/>
      <c r="E16" s="7"/>
      <c r="F16" s="7"/>
      <c r="G16" s="7"/>
      <c r="H16" s="7"/>
      <c r="I16" t="s" s="8">
        <v>42</v>
      </c>
      <c r="J16" s="58">
        <f>SUM(J19:J31)</f>
        <v>131.6</v>
      </c>
      <c r="K16" s="7"/>
      <c r="L16" s="7"/>
      <c r="M16" s="7"/>
      <c r="N16" s="7"/>
      <c r="O16" s="7"/>
      <c r="P16" s="7"/>
    </row>
    <row r="17" ht="25" customHeight="1">
      <c r="A17" t="s" s="8">
        <v>42</v>
      </c>
      <c r="B17" s="58">
        <f>SUM(B20:B31)</f>
        <v>129.6</v>
      </c>
      <c r="C17" s="7"/>
      <c r="D17" s="7"/>
      <c r="E17" s="7"/>
      <c r="F17" s="7"/>
      <c r="G17" s="7"/>
      <c r="H17" s="7"/>
      <c r="I17" t="s" s="8">
        <v>112</v>
      </c>
      <c r="J17" s="7"/>
      <c r="K17" s="7"/>
      <c r="L17" s="7"/>
      <c r="M17" s="7"/>
      <c r="N17" s="7"/>
      <c r="O17" s="7"/>
      <c r="P17" s="7"/>
    </row>
    <row r="18" ht="25" customHeight="1">
      <c r="A18" s="7"/>
      <c r="B18" t="s" s="8">
        <v>107</v>
      </c>
      <c r="C18" t="s" s="8">
        <v>113</v>
      </c>
      <c r="D18" t="s" s="59">
        <v>114</v>
      </c>
      <c r="E18" t="s" s="8">
        <v>115</v>
      </c>
      <c r="F18" t="s" s="8">
        <v>116</v>
      </c>
      <c r="G18" t="s" s="8">
        <v>117</v>
      </c>
      <c r="H18" s="7"/>
      <c r="I18" t="s" s="8">
        <v>10</v>
      </c>
      <c r="J18" t="s" s="8">
        <v>118</v>
      </c>
      <c r="K18" t="s" s="8">
        <v>119</v>
      </c>
      <c r="L18" t="s" s="8">
        <v>114</v>
      </c>
      <c r="M18" t="s" s="8">
        <v>120</v>
      </c>
      <c r="N18" t="s" s="8">
        <v>121</v>
      </c>
      <c r="O18" t="s" s="60">
        <v>122</v>
      </c>
      <c r="P18" s="7"/>
    </row>
    <row r="19" ht="25" customHeight="1">
      <c r="A19" t="s" s="8">
        <v>10</v>
      </c>
      <c r="B19" s="7"/>
      <c r="C19" s="58">
        <v>0</v>
      </c>
      <c r="D19" s="7"/>
      <c r="E19" s="58">
        <f>C27</f>
        <v>5.92</v>
      </c>
      <c r="F19" s="58">
        <f>MIN($C$27,E19)</f>
        <v>5.92</v>
      </c>
      <c r="G19" s="7"/>
      <c r="H19" s="7"/>
      <c r="I19" s="7"/>
      <c r="J19" s="7"/>
      <c r="K19" s="58">
        <v>21.6267</v>
      </c>
      <c r="L19" s="7"/>
      <c r="M19" s="58">
        <f>K29-K31</f>
        <v>13.7666980225994</v>
      </c>
      <c r="N19" s="58">
        <f>M19</f>
        <v>13.7666980225994</v>
      </c>
      <c r="O19" s="61"/>
      <c r="P19" s="7"/>
    </row>
    <row r="20" ht="25" customHeight="1">
      <c r="A20" s="58">
        <v>1</v>
      </c>
      <c r="B20" s="58">
        <v>13.6</v>
      </c>
      <c r="C20" s="58">
        <f>MAX(0,C19+$B$33-B20)</f>
        <v>0</v>
      </c>
      <c r="D20" s="58">
        <f>B20-$B$33</f>
        <v>4.96</v>
      </c>
      <c r="E20" s="58">
        <f>F19+D20</f>
        <v>10.88</v>
      </c>
      <c r="F20" s="58">
        <f>MIN($C$27,E20)</f>
        <v>5.92</v>
      </c>
      <c r="G20" s="58">
        <f>E20-F20</f>
        <v>4.96</v>
      </c>
      <c r="H20" s="7"/>
      <c r="I20" s="58">
        <v>1</v>
      </c>
      <c r="J20" s="58">
        <f>D3-(B3+C3)+G20+G39</f>
        <v>19.5</v>
      </c>
      <c r="K20" s="58">
        <f>MAX(0,K19+$J$33-J20)</f>
        <v>13.0733509887003</v>
      </c>
      <c r="L20" s="58">
        <f>J20-$J$33</f>
        <v>8.5533490112997</v>
      </c>
      <c r="M20" s="58">
        <f>N19+L20</f>
        <v>22.3200470338991</v>
      </c>
      <c r="N20" s="58">
        <f>MIN($K$29,M20)</f>
        <v>22.3200470338991</v>
      </c>
      <c r="O20" s="61">
        <f>M20-N20</f>
        <v>0</v>
      </c>
      <c r="P20" s="7"/>
    </row>
    <row r="21" ht="25" customHeight="1">
      <c r="A21" s="58">
        <v>2</v>
      </c>
      <c r="B21" s="58">
        <v>13</v>
      </c>
      <c r="C21" s="58">
        <f>MAX(0,C20+$B$33-B21)</f>
        <v>0</v>
      </c>
      <c r="D21" s="58">
        <f>B21-$B$33</f>
        <v>4.36</v>
      </c>
      <c r="E21" s="58">
        <f>F20+D21</f>
        <v>10.28</v>
      </c>
      <c r="F21" s="58">
        <f>MIN($C$27,E21)</f>
        <v>5.92</v>
      </c>
      <c r="G21" s="58">
        <f>E21-F21</f>
        <v>4.36</v>
      </c>
      <c r="H21" s="7"/>
      <c r="I21" s="58">
        <v>2</v>
      </c>
      <c r="J21" s="58">
        <f>D4-(B4+C4)+G21+G40</f>
        <v>17.6</v>
      </c>
      <c r="K21" s="58">
        <f>MAX(0,K20+$J$33-J21)</f>
        <v>6.4200019774006</v>
      </c>
      <c r="L21" s="58">
        <f>J21-$J$33</f>
        <v>6.6533490112997</v>
      </c>
      <c r="M21" s="58">
        <f>N20+L21</f>
        <v>28.9733960451988</v>
      </c>
      <c r="N21" s="58">
        <f>MIN($K$29,M21)</f>
        <v>28.9733960451988</v>
      </c>
      <c r="O21" s="61">
        <f>M21-N21</f>
        <v>0</v>
      </c>
      <c r="P21" s="7"/>
    </row>
    <row r="22" ht="25" customHeight="1">
      <c r="A22" s="58">
        <v>3</v>
      </c>
      <c r="B22" s="58">
        <v>12</v>
      </c>
      <c r="C22" s="58">
        <f>MAX(0,C21+$B$33-B22)</f>
        <v>0</v>
      </c>
      <c r="D22" s="58">
        <f>B22-$B$33</f>
        <v>3.36</v>
      </c>
      <c r="E22" s="58">
        <f>F21+D22</f>
        <v>9.279999999999999</v>
      </c>
      <c r="F22" s="58">
        <f>MIN($C$27,E22)</f>
        <v>5.92</v>
      </c>
      <c r="G22" s="58">
        <f>E22-F22</f>
        <v>3.36</v>
      </c>
      <c r="H22" s="7"/>
      <c r="I22" s="58">
        <v>3</v>
      </c>
      <c r="J22" s="58">
        <f>D5-(B5+C5)+G22+G41</f>
        <v>14.1</v>
      </c>
      <c r="K22" s="58">
        <f>MAX(0,K21+$J$33-J22)</f>
        <v>3.2666529661009</v>
      </c>
      <c r="L22" s="58">
        <f>J22-$J$33</f>
        <v>3.1533490112997</v>
      </c>
      <c r="M22" s="58">
        <f>N21+L22</f>
        <v>32.1267450564985</v>
      </c>
      <c r="N22" s="58">
        <f>MIN($K$29,M22)</f>
        <v>32.1267450564985</v>
      </c>
      <c r="O22" s="61">
        <f>M22-N22</f>
        <v>0</v>
      </c>
      <c r="P22" s="7"/>
    </row>
    <row r="23" ht="25" customHeight="1">
      <c r="A23" s="58">
        <v>4</v>
      </c>
      <c r="B23" s="58">
        <v>12</v>
      </c>
      <c r="C23" s="58">
        <f>MAX(0,C22+$B$33-B23)</f>
        <v>0</v>
      </c>
      <c r="D23" s="58">
        <f>B23-$B$33</f>
        <v>3.36</v>
      </c>
      <c r="E23" s="58">
        <f>F22+D23</f>
        <v>9.279999999999999</v>
      </c>
      <c r="F23" s="58">
        <f>MIN($C$27,E23)</f>
        <v>5.92</v>
      </c>
      <c r="G23" s="58">
        <f>E23-F23</f>
        <v>3.36</v>
      </c>
      <c r="H23" s="7"/>
      <c r="I23" s="58">
        <v>4</v>
      </c>
      <c r="J23" s="58">
        <f>D6-(B6+C6)+G23+G42</f>
        <v>13.8</v>
      </c>
      <c r="K23" s="58">
        <f>MAX(0,K22+$J$33-J23)</f>
        <v>0.4133039548012</v>
      </c>
      <c r="L23" s="58">
        <f>J23-$J$33</f>
        <v>2.8533490112997</v>
      </c>
      <c r="M23" s="58">
        <f>N22+L23</f>
        <v>34.9800940677982</v>
      </c>
      <c r="N23" s="58">
        <f>MIN($K$29,M23)</f>
        <v>34.9800940677982</v>
      </c>
      <c r="O23" s="61">
        <f>M23-N23</f>
        <v>0</v>
      </c>
      <c r="P23" s="7"/>
    </row>
    <row r="24" ht="25" customHeight="1">
      <c r="A24" s="58">
        <v>5</v>
      </c>
      <c r="B24" s="58">
        <v>11</v>
      </c>
      <c r="C24" s="58">
        <f>MAX(0,C23+$B$33-B24)</f>
        <v>0</v>
      </c>
      <c r="D24" s="58">
        <f>B24-$B$33</f>
        <v>2.36</v>
      </c>
      <c r="E24" s="58">
        <f>F23+D24</f>
        <v>8.279999999999999</v>
      </c>
      <c r="F24" s="58">
        <f>MIN($C$27,E24)</f>
        <v>5.92</v>
      </c>
      <c r="G24" s="58">
        <f>E24-F24</f>
        <v>2.36</v>
      </c>
      <c r="H24" s="7"/>
      <c r="I24" s="58">
        <v>5</v>
      </c>
      <c r="J24" s="58">
        <f>D7-(B7+C7)+G24+G43</f>
        <v>11.6</v>
      </c>
      <c r="K24" s="58">
        <f>MAX(0,K23+$J$33-J24)</f>
        <v>0</v>
      </c>
      <c r="L24" s="58">
        <f>J24-$J$33</f>
        <v>0.6533490112997</v>
      </c>
      <c r="M24" s="58">
        <f>N23+L24</f>
        <v>35.6334430790979</v>
      </c>
      <c r="N24" s="58">
        <f>MIN($K$29,M24)</f>
        <v>35.3932549435015</v>
      </c>
      <c r="O24" s="61">
        <f>M24-N24</f>
        <v>0.2401881355964</v>
      </c>
      <c r="P24" s="7"/>
    </row>
    <row r="25" ht="25" customHeight="1">
      <c r="A25" s="62">
        <v>6</v>
      </c>
      <c r="B25" s="62">
        <v>8</v>
      </c>
      <c r="C25" s="62">
        <f>MAX(0,C24+$B$33-B25)</f>
        <v>0.64</v>
      </c>
      <c r="D25" s="62">
        <f>B25-$B$33</f>
        <v>-0.64</v>
      </c>
      <c r="E25" s="62">
        <f>F24+D25</f>
        <v>5.28</v>
      </c>
      <c r="F25" s="62">
        <f>MIN($C$27,E25)</f>
        <v>5.28</v>
      </c>
      <c r="G25" s="62">
        <f>E25-F25</f>
        <v>0</v>
      </c>
      <c r="H25" s="58"/>
      <c r="I25" s="62">
        <v>6</v>
      </c>
      <c r="J25" s="62">
        <f>D8-(B8+C8)+G25+G44</f>
        <v>4.74</v>
      </c>
      <c r="K25" s="62">
        <f>MAX(0,K24+$J$33-J25)</f>
        <v>6.2066509887003</v>
      </c>
      <c r="L25" s="62">
        <f>J25-$J$33</f>
        <v>-6.2066509887003</v>
      </c>
      <c r="M25" s="62">
        <f>N24+L25</f>
        <v>29.1866039548012</v>
      </c>
      <c r="N25" s="62">
        <f>MIN($K$29,M25)</f>
        <v>29.1866039548012</v>
      </c>
      <c r="O25" s="61">
        <f>M25-N25</f>
        <v>0</v>
      </c>
      <c r="P25" s="58"/>
    </row>
    <row r="26" ht="25" customHeight="1">
      <c r="A26" s="58">
        <v>7</v>
      </c>
      <c r="B26" s="58">
        <v>6</v>
      </c>
      <c r="C26" s="58">
        <f>MAX(0,C25+$B$33-B26)</f>
        <v>3.28</v>
      </c>
      <c r="D26" s="58">
        <f>B26-$B$33</f>
        <v>-2.64</v>
      </c>
      <c r="E26" s="58">
        <f>F25+D26</f>
        <v>2.64</v>
      </c>
      <c r="F26" s="58">
        <f>MIN($C$27,E26)</f>
        <v>2.64</v>
      </c>
      <c r="G26" s="58">
        <f>E26-F26</f>
        <v>0</v>
      </c>
      <c r="H26" s="7"/>
      <c r="I26" s="58">
        <v>7</v>
      </c>
      <c r="J26" s="58">
        <f>D9-(B9+C9)+G26+G45</f>
        <v>3</v>
      </c>
      <c r="K26" s="58">
        <f>MAX(0,K25+$J$33-J26)</f>
        <v>14.1533019774006</v>
      </c>
      <c r="L26" s="58">
        <f>J26-$J$33</f>
        <v>-7.9466509887003</v>
      </c>
      <c r="M26" s="58">
        <f>N25+L26</f>
        <v>21.2399529661009</v>
      </c>
      <c r="N26" s="58">
        <f>MIN($K$29,M26)</f>
        <v>21.2399529661009</v>
      </c>
      <c r="O26" s="61">
        <f>M26-N26</f>
        <v>0</v>
      </c>
      <c r="P26" s="7"/>
    </row>
    <row r="27" ht="25" customHeight="1">
      <c r="A27" s="58">
        <v>8</v>
      </c>
      <c r="B27" s="58">
        <v>6</v>
      </c>
      <c r="C27" s="53">
        <f>MAX(0,C26+$B$33-B27)</f>
        <v>5.92</v>
      </c>
      <c r="D27" s="58">
        <f>B27-$B$33</f>
        <v>-2.64</v>
      </c>
      <c r="E27" s="58">
        <f>F26+D27</f>
        <v>0</v>
      </c>
      <c r="F27" s="58">
        <f>MIN($C$27,E27)</f>
        <v>0</v>
      </c>
      <c r="G27" s="58">
        <f>E27-F27</f>
        <v>0</v>
      </c>
      <c r="H27" s="7"/>
      <c r="I27" s="58">
        <v>8</v>
      </c>
      <c r="J27" s="58">
        <f>D10-(B10+C10)+G27+G46</f>
        <v>1</v>
      </c>
      <c r="K27" s="58">
        <f>MAX(0,K26+$J$33-J27)</f>
        <v>24.0999529661009</v>
      </c>
      <c r="L27" s="58">
        <f>J27-$J$33</f>
        <v>-9.9466509887003</v>
      </c>
      <c r="M27" s="58">
        <f>N26+L27</f>
        <v>11.2933019774006</v>
      </c>
      <c r="N27" s="58">
        <f>MIN($K$29,M27)</f>
        <v>11.2933019774006</v>
      </c>
      <c r="O27" s="61">
        <f>M27-N27</f>
        <v>0</v>
      </c>
      <c r="P27" s="7"/>
    </row>
    <row r="28" ht="25" customHeight="1">
      <c r="A28" s="58">
        <v>9</v>
      </c>
      <c r="B28" s="58">
        <v>9</v>
      </c>
      <c r="C28" s="58">
        <f>MAX(0,C27+$B$33-B28)</f>
        <v>5.56</v>
      </c>
      <c r="D28" s="58">
        <f>B28-$B$33</f>
        <v>0.36</v>
      </c>
      <c r="E28" s="58">
        <f>F27+D28</f>
        <v>0.36</v>
      </c>
      <c r="F28" s="58">
        <f>MIN($C$27,E28)</f>
        <v>0.36</v>
      </c>
      <c r="G28" s="58">
        <f>E28-F28</f>
        <v>0</v>
      </c>
      <c r="H28" s="7"/>
      <c r="I28" s="58">
        <v>9</v>
      </c>
      <c r="J28" s="58">
        <f>D11-(B11+C11)+G28+G47</f>
        <v>4.5</v>
      </c>
      <c r="K28" s="58">
        <f>MAX(0,K27+$J$33-J28)</f>
        <v>30.5466039548012</v>
      </c>
      <c r="L28" s="58">
        <f>J28-$J$33</f>
        <v>-6.4466509887003</v>
      </c>
      <c r="M28" s="58">
        <f>N27+L28</f>
        <v>4.8466509887003</v>
      </c>
      <c r="N28" s="58">
        <f>MIN($K$29,M28)</f>
        <v>4.8466509887003</v>
      </c>
      <c r="O28" s="61">
        <f>M28-N28</f>
        <v>0</v>
      </c>
      <c r="P28" s="7"/>
    </row>
    <row r="29" ht="25" customHeight="1">
      <c r="A29" s="58">
        <v>10</v>
      </c>
      <c r="B29" s="58">
        <v>12</v>
      </c>
      <c r="C29" s="58">
        <f>MAX(0,C28+$B$33-B29)</f>
        <v>2.2</v>
      </c>
      <c r="D29" s="58">
        <f>B29-$B$33</f>
        <v>3.36</v>
      </c>
      <c r="E29" s="58">
        <f>F28+D29</f>
        <v>3.72</v>
      </c>
      <c r="F29" s="58">
        <f>MIN($C$27,E29)</f>
        <v>3.72</v>
      </c>
      <c r="G29" s="58">
        <f>E29-F29</f>
        <v>0</v>
      </c>
      <c r="H29" s="7"/>
      <c r="I29" s="58">
        <v>10</v>
      </c>
      <c r="J29" s="58">
        <f>D12-(B12+C12)+G29+G48</f>
        <v>6.1</v>
      </c>
      <c r="K29" s="53">
        <f>MAX(0,K28+$J$33-J29)</f>
        <v>35.3932549435015</v>
      </c>
      <c r="L29" s="58">
        <f>J29-$J$33</f>
        <v>-4.8466509887003</v>
      </c>
      <c r="M29" s="58">
        <f>N28+L29</f>
        <v>0</v>
      </c>
      <c r="N29" s="58">
        <f>MIN($K$29,M29)</f>
        <v>0</v>
      </c>
      <c r="O29" s="61">
        <f>M29-N29</f>
        <v>0</v>
      </c>
      <c r="P29" s="7"/>
    </row>
    <row r="30" ht="25" customHeight="1">
      <c r="A30" s="58">
        <v>11</v>
      </c>
      <c r="B30" s="58">
        <v>13</v>
      </c>
      <c r="C30" s="58">
        <f>MAX(0,C29+$B$33-B30)</f>
        <v>0</v>
      </c>
      <c r="D30" s="58">
        <f>B30-$B$33</f>
        <v>4.36</v>
      </c>
      <c r="E30" s="58">
        <f>F29+D30</f>
        <v>8.08</v>
      </c>
      <c r="F30" s="58">
        <f>MIN($C$27,E30)</f>
        <v>5.92</v>
      </c>
      <c r="G30" s="58">
        <f>E30-F30</f>
        <v>2.16</v>
      </c>
      <c r="H30" s="7"/>
      <c r="I30" s="58">
        <v>11</v>
      </c>
      <c r="J30" s="58">
        <f>D13-(B13+C13)+G30+G49</f>
        <v>13.56</v>
      </c>
      <c r="K30" s="58">
        <f>MAX(0,K29+$J$33-J30)</f>
        <v>32.7799059322018</v>
      </c>
      <c r="L30" s="58">
        <f>J30-$J$33</f>
        <v>2.6133490112997</v>
      </c>
      <c r="M30" s="58">
        <f>N29+L30</f>
        <v>2.6133490112997</v>
      </c>
      <c r="N30" s="58">
        <f>MIN($K$29,M30)</f>
        <v>2.6133490112997</v>
      </c>
      <c r="O30" s="61">
        <f>M30-N30</f>
        <v>0</v>
      </c>
      <c r="P30" s="7"/>
    </row>
    <row r="31" ht="25" customHeight="1">
      <c r="A31" s="58">
        <v>12</v>
      </c>
      <c r="B31" s="58">
        <v>14</v>
      </c>
      <c r="C31" s="58">
        <f>MAX(0,C30+$B$33-B31)</f>
        <v>0</v>
      </c>
      <c r="D31" s="58">
        <f>B31-$B$33</f>
        <v>5.36</v>
      </c>
      <c r="E31" s="58">
        <f>F30+D31</f>
        <v>11.28</v>
      </c>
      <c r="F31" s="58">
        <f>MIN($C$27,E31)</f>
        <v>5.92</v>
      </c>
      <c r="G31" s="58">
        <f>E31-F31</f>
        <v>5.36</v>
      </c>
      <c r="H31" s="7"/>
      <c r="I31" s="58">
        <v>12</v>
      </c>
      <c r="J31" s="58">
        <f>D14-(B14+C14)+G31+G50</f>
        <v>22.1</v>
      </c>
      <c r="K31" s="63">
        <f>MAX(0,K30+$J$33-J31)</f>
        <v>21.6265569209021</v>
      </c>
      <c r="L31" s="58">
        <f>J31-$J$33</f>
        <v>11.1533490112997</v>
      </c>
      <c r="M31" s="58">
        <f>N30+L31</f>
        <v>13.7666980225994</v>
      </c>
      <c r="N31" s="58">
        <f>MIN($K$29,M31)</f>
        <v>13.7666980225994</v>
      </c>
      <c r="O31" s="61">
        <f>M31-N31</f>
        <v>0</v>
      </c>
      <c r="P31" s="7"/>
    </row>
    <row r="32" ht="25" customHeight="1">
      <c r="A32" t="s" s="8">
        <v>123</v>
      </c>
      <c r="B32" s="58">
        <f>AVERAGE(B20:B31)</f>
        <v>10.8</v>
      </c>
      <c r="C32" s="7"/>
      <c r="D32" s="7"/>
      <c r="E32" s="7"/>
      <c r="F32" t="s" s="8">
        <v>42</v>
      </c>
      <c r="G32" s="58">
        <f>SUM(G20:G31)</f>
        <v>25.92</v>
      </c>
      <c r="H32" s="7"/>
      <c r="I32" t="s" s="8">
        <v>123</v>
      </c>
      <c r="J32" s="58">
        <f>AVERAGE(J20:J31)</f>
        <v>10.9666666666667</v>
      </c>
      <c r="K32" s="7"/>
      <c r="L32" s="7"/>
      <c r="M32" s="7"/>
      <c r="N32" t="s" s="8">
        <v>124</v>
      </c>
      <c r="O32" s="61">
        <f>SUM(O20:O31)</f>
        <v>0.2401881355964</v>
      </c>
      <c r="P32" s="7"/>
    </row>
    <row r="33" ht="25" customHeight="1">
      <c r="A33" t="s" s="8">
        <v>125</v>
      </c>
      <c r="B33" s="58">
        <f>0.8*B32</f>
        <v>8.640000000000001</v>
      </c>
      <c r="C33" s="7"/>
      <c r="D33" s="7"/>
      <c r="E33" s="7"/>
      <c r="F33" s="7"/>
      <c r="G33" s="7"/>
      <c r="H33" s="7"/>
      <c r="I33" t="s" s="8">
        <v>125</v>
      </c>
      <c r="J33" s="53">
        <f>1.96*(6^0.96)</f>
        <v>10.9466509887003</v>
      </c>
      <c r="K33" s="7"/>
      <c r="L33" s="7"/>
      <c r="M33" t="s" s="8">
        <v>42</v>
      </c>
      <c r="N33" s="58">
        <f>(N31-N19+J16-O32)/12</f>
        <v>10.9466509887003</v>
      </c>
      <c r="O33" t="s" s="64">
        <v>43</v>
      </c>
      <c r="P33" s="7"/>
    </row>
    <row r="34" ht="25" customHeight="1">
      <c r="A34" s="7"/>
      <c r="B34" t="s" s="8">
        <v>126</v>
      </c>
      <c r="C34" s="58">
        <f>C27*30*24*3600</f>
        <v>15344640</v>
      </c>
      <c r="D34" t="s" s="8">
        <v>45</v>
      </c>
      <c r="E34" s="7"/>
      <c r="F34" s="58">
        <f>(F31-F19+B17-G32)/12</f>
        <v>8.640000000000001</v>
      </c>
      <c r="G34" t="s" s="8">
        <v>43</v>
      </c>
      <c r="H34" s="7"/>
      <c r="I34" t="s" s="8">
        <v>127</v>
      </c>
      <c r="J34" s="58">
        <f>J33/J32</f>
        <v>0.998174862191514</v>
      </c>
      <c r="K34" t="s" s="8">
        <v>128</v>
      </c>
      <c r="L34" s="7"/>
      <c r="M34" s="7"/>
      <c r="N34" s="7"/>
      <c r="O34" s="7"/>
      <c r="P34" s="7"/>
    </row>
    <row r="35" ht="15" customHeight="1">
      <c r="A35" s="7"/>
      <c r="B35" s="7"/>
      <c r="C35" s="7"/>
      <c r="D35" s="7"/>
      <c r="E35" s="7"/>
      <c r="F35" s="7"/>
      <c r="G35" s="7"/>
      <c r="H35" s="7"/>
      <c r="I35" s="7"/>
      <c r="J35" s="7"/>
      <c r="K35" s="7"/>
      <c r="L35" s="7"/>
      <c r="M35" s="7"/>
      <c r="N35" s="7"/>
      <c r="O35" s="7"/>
      <c r="P35" s="7"/>
    </row>
    <row r="36" ht="25" customHeight="1">
      <c r="A36" t="s" s="8">
        <v>124</v>
      </c>
      <c r="B36" s="58">
        <f>SUM(B39:B50)</f>
        <v>141.6</v>
      </c>
      <c r="C36" s="7"/>
      <c r="D36" s="7"/>
      <c r="E36" s="7"/>
      <c r="F36" s="7"/>
      <c r="G36" s="7"/>
      <c r="H36" s="7"/>
      <c r="I36" s="7"/>
      <c r="J36" s="7"/>
      <c r="K36" s="7"/>
      <c r="L36" s="7"/>
      <c r="M36" s="7"/>
      <c r="N36" s="7"/>
      <c r="O36" s="7"/>
      <c r="P36" s="7"/>
    </row>
    <row r="37" ht="25" customHeight="1">
      <c r="A37" s="7"/>
      <c r="B37" t="s" s="8">
        <v>108</v>
      </c>
      <c r="C37" t="s" s="8">
        <v>129</v>
      </c>
      <c r="D37" t="s" s="8">
        <v>114</v>
      </c>
      <c r="E37" t="s" s="8">
        <v>130</v>
      </c>
      <c r="F37" t="s" s="8">
        <v>131</v>
      </c>
      <c r="G37" t="s" s="8">
        <v>117</v>
      </c>
      <c r="H37" s="7"/>
      <c r="I37" s="7"/>
      <c r="J37" s="7"/>
      <c r="K37" s="7"/>
      <c r="L37" s="7"/>
      <c r="M37" s="7"/>
      <c r="N37" s="7"/>
      <c r="O37" s="7"/>
      <c r="P37" s="7"/>
    </row>
    <row r="38" ht="25" customHeight="1">
      <c r="A38" t="s" s="8">
        <v>10</v>
      </c>
      <c r="B38" s="7"/>
      <c r="C38" s="58">
        <v>0</v>
      </c>
      <c r="D38" s="7"/>
      <c r="E38" s="58">
        <f>C47</f>
        <v>5.78</v>
      </c>
      <c r="F38" s="58">
        <f>MIN($C$47,E38)</f>
        <v>5.78</v>
      </c>
      <c r="G38" s="7"/>
      <c r="H38" s="7"/>
      <c r="I38" s="7"/>
      <c r="J38" s="7"/>
      <c r="K38" s="7"/>
      <c r="L38" s="7"/>
      <c r="M38" s="7"/>
      <c r="N38" s="7"/>
      <c r="O38" s="7"/>
      <c r="P38" s="7"/>
    </row>
    <row r="39" ht="25" customHeight="1">
      <c r="A39" s="58">
        <v>1</v>
      </c>
      <c r="B39" s="58">
        <v>16</v>
      </c>
      <c r="C39" s="58">
        <f>MAX(0,C38+$B$52-B39)</f>
        <v>0</v>
      </c>
      <c r="D39" s="58">
        <f>B39-$B$52</f>
        <v>7.74</v>
      </c>
      <c r="E39" s="58">
        <f>F38+D39</f>
        <v>13.52</v>
      </c>
      <c r="F39" s="58">
        <f>MIN($C$47,E39)</f>
        <v>5.78</v>
      </c>
      <c r="G39" s="58">
        <f>E39-F39</f>
        <v>7.74</v>
      </c>
      <c r="H39" s="7"/>
      <c r="I39" s="7"/>
      <c r="J39" s="7"/>
      <c r="K39" s="7"/>
      <c r="L39" s="7"/>
      <c r="M39" s="7"/>
      <c r="N39" s="7"/>
      <c r="O39" s="7"/>
      <c r="P39" s="7"/>
    </row>
    <row r="40" ht="25" customHeight="1">
      <c r="A40" s="58">
        <v>2</v>
      </c>
      <c r="B40" s="58">
        <v>15</v>
      </c>
      <c r="C40" s="58">
        <f>MAX(0,C39+$B$52-B40)</f>
        <v>0</v>
      </c>
      <c r="D40" s="58">
        <f>B40-$B$52</f>
        <v>6.74</v>
      </c>
      <c r="E40" s="58">
        <f>F39+D40</f>
        <v>12.52</v>
      </c>
      <c r="F40" s="58">
        <f>MIN($C$47,E40)</f>
        <v>5.78</v>
      </c>
      <c r="G40" s="58">
        <f>E40-F40</f>
        <v>6.74</v>
      </c>
      <c r="H40" s="7"/>
      <c r="I40" s="7"/>
      <c r="J40" s="7"/>
      <c r="K40" s="7"/>
      <c r="L40" s="7"/>
      <c r="M40" s="7"/>
      <c r="N40" s="7"/>
      <c r="O40" s="7"/>
      <c r="P40" s="7"/>
    </row>
    <row r="41" ht="25" customHeight="1">
      <c r="A41" s="58">
        <v>3</v>
      </c>
      <c r="B41" s="58">
        <v>13</v>
      </c>
      <c r="C41" s="58">
        <f>MAX(0,C40+$B$52-B41)</f>
        <v>0</v>
      </c>
      <c r="D41" s="58">
        <f>B41-$B$52</f>
        <v>4.74</v>
      </c>
      <c r="E41" s="58">
        <f>F40+D41</f>
        <v>10.52</v>
      </c>
      <c r="F41" s="58">
        <f>MIN($C$47,E41)</f>
        <v>5.78</v>
      </c>
      <c r="G41" s="58">
        <f>E41-F41</f>
        <v>4.74</v>
      </c>
      <c r="H41" s="7"/>
      <c r="I41" s="7"/>
      <c r="J41" s="7"/>
      <c r="K41" s="7"/>
      <c r="L41" s="7"/>
      <c r="M41" s="7"/>
      <c r="N41" s="7"/>
      <c r="O41" s="7"/>
      <c r="P41" s="7"/>
    </row>
    <row r="42" ht="25" customHeight="1">
      <c r="A42" s="58">
        <v>4</v>
      </c>
      <c r="B42" s="58">
        <v>13</v>
      </c>
      <c r="C42" s="58">
        <f>MAX(0,C41+$B$52-B42)</f>
        <v>0</v>
      </c>
      <c r="D42" s="58">
        <f>B42-$B$52</f>
        <v>4.74</v>
      </c>
      <c r="E42" s="58">
        <f>F41+D42</f>
        <v>10.52</v>
      </c>
      <c r="F42" s="58">
        <f>MIN($C$47,E42)</f>
        <v>5.78</v>
      </c>
      <c r="G42" s="58">
        <f>E42-F42</f>
        <v>4.74</v>
      </c>
      <c r="H42" s="7"/>
      <c r="I42" s="7"/>
      <c r="J42" s="7"/>
      <c r="K42" s="7"/>
      <c r="L42" s="7"/>
      <c r="M42" s="7"/>
      <c r="N42" s="7"/>
      <c r="O42" s="7"/>
      <c r="P42" s="7"/>
    </row>
    <row r="43" ht="25" customHeight="1">
      <c r="A43" s="58">
        <v>5</v>
      </c>
      <c r="B43" s="58">
        <v>12</v>
      </c>
      <c r="C43" s="58">
        <f>MAX(0,C42+$B$52-B43)</f>
        <v>0</v>
      </c>
      <c r="D43" s="58">
        <f>B43-$B$52</f>
        <v>3.74</v>
      </c>
      <c r="E43" s="58">
        <f>F42+D43</f>
        <v>9.52</v>
      </c>
      <c r="F43" s="58">
        <f>MIN($C$47,E43)</f>
        <v>5.78</v>
      </c>
      <c r="G43" s="58">
        <f>E43-F43</f>
        <v>3.74</v>
      </c>
      <c r="H43" s="7"/>
      <c r="I43" s="7"/>
      <c r="J43" s="7"/>
      <c r="K43" s="7"/>
      <c r="L43" s="7"/>
      <c r="M43" s="7"/>
      <c r="N43" s="7"/>
      <c r="O43" s="7"/>
      <c r="P43" s="7"/>
    </row>
    <row r="44" ht="25" customHeight="1">
      <c r="A44" s="58">
        <v>6</v>
      </c>
      <c r="B44" s="58">
        <v>9</v>
      </c>
      <c r="C44" s="58">
        <f>MAX(0,C43+$B$52-B44)</f>
        <v>0</v>
      </c>
      <c r="D44" s="58">
        <f>B44-$B$52</f>
        <v>0.74</v>
      </c>
      <c r="E44" s="58">
        <f>F43+D44</f>
        <v>6.52</v>
      </c>
      <c r="F44" s="58">
        <f>MIN($C$47,E44)</f>
        <v>5.78</v>
      </c>
      <c r="G44" s="58">
        <f>E44-F44</f>
        <v>0.74</v>
      </c>
      <c r="H44" s="7"/>
      <c r="I44" s="7"/>
      <c r="J44" s="7"/>
      <c r="K44" s="7"/>
      <c r="L44" s="7"/>
      <c r="M44" s="7"/>
      <c r="N44" s="7"/>
      <c r="O44" s="7"/>
      <c r="P44" s="7"/>
    </row>
    <row r="45" ht="25" customHeight="1">
      <c r="A45" s="58">
        <v>7</v>
      </c>
      <c r="B45" s="58">
        <v>6</v>
      </c>
      <c r="C45" s="58">
        <f>MAX(0,C44+$B$52-B45)</f>
        <v>2.26</v>
      </c>
      <c r="D45" s="58">
        <f>B45-$B$52</f>
        <v>-2.26</v>
      </c>
      <c r="E45" s="58">
        <f>F44+D45</f>
        <v>3.52</v>
      </c>
      <c r="F45" s="58">
        <f>MIN($C$47,E45)</f>
        <v>3.52</v>
      </c>
      <c r="G45" s="58">
        <f>E45-F45</f>
        <v>0</v>
      </c>
      <c r="H45" s="7"/>
      <c r="I45" s="7"/>
      <c r="J45" s="7"/>
      <c r="K45" s="7"/>
      <c r="L45" s="7"/>
      <c r="M45" s="7"/>
      <c r="N45" s="7"/>
      <c r="O45" s="7"/>
      <c r="P45" s="7"/>
    </row>
    <row r="46" ht="25" customHeight="1">
      <c r="A46" s="58">
        <v>8</v>
      </c>
      <c r="B46" s="58">
        <v>5</v>
      </c>
      <c r="C46" s="65">
        <f>MAX(0,C45+$B$52-B46)</f>
        <v>5.52</v>
      </c>
      <c r="D46" s="58">
        <f>B46-$B$52</f>
        <v>-3.26</v>
      </c>
      <c r="E46" s="58">
        <f>F45+D46</f>
        <v>0.26</v>
      </c>
      <c r="F46" s="58">
        <f>MIN($C$47,E46)</f>
        <v>0.26</v>
      </c>
      <c r="G46" s="58">
        <f>E46-F46</f>
        <v>0</v>
      </c>
      <c r="H46" s="7"/>
      <c r="I46" s="7"/>
      <c r="J46" s="7"/>
      <c r="K46" s="7"/>
      <c r="L46" s="7"/>
      <c r="M46" s="7"/>
      <c r="N46" s="7"/>
      <c r="O46" s="7"/>
      <c r="P46" s="7"/>
    </row>
    <row r="47" ht="25" customHeight="1">
      <c r="A47" s="58">
        <v>9</v>
      </c>
      <c r="B47" s="66">
        <v>8</v>
      </c>
      <c r="C47" s="67">
        <f>MAX(0,C46+$B$52-B47)</f>
        <v>5.78</v>
      </c>
      <c r="D47" s="68">
        <f>B47-$B$52</f>
        <v>-0.26</v>
      </c>
      <c r="E47" s="58">
        <f>F46+D47</f>
        <v>0</v>
      </c>
      <c r="F47" s="58">
        <f>MIN($C$47,E47)</f>
        <v>0</v>
      </c>
      <c r="G47" s="58">
        <f>E47-F47</f>
        <v>0</v>
      </c>
      <c r="H47" s="7"/>
      <c r="I47" s="7"/>
      <c r="J47" s="7"/>
      <c r="K47" s="7"/>
      <c r="L47" s="7"/>
      <c r="M47" s="7"/>
      <c r="N47" s="7"/>
      <c r="O47" s="7"/>
      <c r="P47" s="7"/>
    </row>
    <row r="48" ht="25" customHeight="1">
      <c r="A48" s="58">
        <v>10</v>
      </c>
      <c r="B48" s="58">
        <v>12</v>
      </c>
      <c r="C48" s="69">
        <f>MAX(0,C47+$B$52-B48)</f>
        <v>2.04</v>
      </c>
      <c r="D48" s="58">
        <f>B48-$B$52</f>
        <v>3.74</v>
      </c>
      <c r="E48" s="58">
        <f>F47+D48</f>
        <v>3.74</v>
      </c>
      <c r="F48" s="58">
        <f>MIN($C$47,E48)</f>
        <v>3.74</v>
      </c>
      <c r="G48" s="58">
        <f>E48-F48</f>
        <v>0</v>
      </c>
      <c r="H48" s="7"/>
      <c r="I48" s="7"/>
      <c r="J48" s="7"/>
      <c r="K48" s="7"/>
      <c r="L48" s="7"/>
      <c r="M48" s="7"/>
      <c r="N48" s="7"/>
      <c r="O48" s="7"/>
      <c r="P48" s="7"/>
    </row>
    <row r="49" ht="25" customHeight="1">
      <c r="A49" s="58">
        <v>11</v>
      </c>
      <c r="B49" s="58">
        <v>15</v>
      </c>
      <c r="C49" s="58">
        <f>MAX(0,C48+$B$52-B49)</f>
        <v>0</v>
      </c>
      <c r="D49" s="58">
        <f>B49-$B$52</f>
        <v>6.74</v>
      </c>
      <c r="E49" s="58">
        <f>F48+D49</f>
        <v>10.48</v>
      </c>
      <c r="F49" s="58">
        <f>MIN($C$47,E49)</f>
        <v>5.78</v>
      </c>
      <c r="G49" s="58">
        <f>E49-F49</f>
        <v>4.7</v>
      </c>
      <c r="H49" s="7"/>
      <c r="I49" s="7"/>
      <c r="J49" s="7"/>
      <c r="K49" s="7"/>
      <c r="L49" s="7"/>
      <c r="M49" s="7"/>
      <c r="N49" s="7"/>
      <c r="O49" s="7"/>
      <c r="P49" s="7"/>
    </row>
    <row r="50" ht="25" customHeight="1">
      <c r="A50" s="58">
        <v>12</v>
      </c>
      <c r="B50" s="58">
        <v>17.6</v>
      </c>
      <c r="C50" s="58">
        <f>MAX(0,C49+$B$52-B50)</f>
        <v>0</v>
      </c>
      <c r="D50" s="58">
        <f>B50-$B$52</f>
        <v>9.34</v>
      </c>
      <c r="E50" s="58">
        <f>F49+D50</f>
        <v>15.12</v>
      </c>
      <c r="F50" s="58">
        <f>MIN($C$47,E50)</f>
        <v>5.78</v>
      </c>
      <c r="G50" s="58">
        <f>E50-F50</f>
        <v>9.34</v>
      </c>
      <c r="H50" s="7"/>
      <c r="I50" s="7"/>
      <c r="J50" s="7"/>
      <c r="K50" s="7"/>
      <c r="L50" s="7"/>
      <c r="M50" s="7"/>
      <c r="N50" s="7"/>
      <c r="O50" s="7"/>
      <c r="P50" s="7"/>
    </row>
    <row r="51" ht="25" customHeight="1">
      <c r="A51" t="s" s="8">
        <v>123</v>
      </c>
      <c r="B51" s="58">
        <f>AVERAGE(B39:B50)</f>
        <v>11.8</v>
      </c>
      <c r="C51" s="7"/>
      <c r="D51" s="7"/>
      <c r="E51" s="7"/>
      <c r="F51" t="s" s="8">
        <v>42</v>
      </c>
      <c r="G51" s="58">
        <f>SUM(G39:G50)</f>
        <v>42.48</v>
      </c>
      <c r="H51" s="7"/>
      <c r="I51" s="7"/>
      <c r="J51" s="7"/>
      <c r="K51" s="7"/>
      <c r="L51" s="7"/>
      <c r="M51" s="7"/>
      <c r="N51" s="7"/>
      <c r="O51" s="7"/>
      <c r="P51" s="7"/>
    </row>
    <row r="52" ht="25" customHeight="1">
      <c r="A52" t="s" s="8">
        <v>125</v>
      </c>
      <c r="B52" s="58">
        <f>0.7*B51</f>
        <v>8.26</v>
      </c>
      <c r="C52" s="7"/>
      <c r="D52" s="7"/>
      <c r="E52" s="7"/>
      <c r="F52" s="7"/>
      <c r="G52" s="7"/>
      <c r="H52" s="7"/>
      <c r="I52" s="7"/>
      <c r="J52" s="7"/>
      <c r="K52" s="7"/>
      <c r="L52" s="7"/>
      <c r="M52" s="7"/>
      <c r="N52" s="7"/>
      <c r="O52" s="7"/>
      <c r="P52" s="7"/>
    </row>
    <row r="53" ht="15" customHeight="1">
      <c r="A53" s="7"/>
      <c r="B53" s="7"/>
      <c r="C53" s="7"/>
      <c r="D53" s="7"/>
      <c r="E53" s="7"/>
      <c r="F53" s="7"/>
      <c r="G53" s="7"/>
      <c r="H53" s="7"/>
      <c r="I53" s="7"/>
      <c r="J53" s="7"/>
      <c r="K53" s="7"/>
      <c r="L53" s="7"/>
      <c r="M53" s="7"/>
      <c r="N53" s="7"/>
      <c r="O53" s="7"/>
      <c r="P53" s="7"/>
    </row>
    <row r="54" ht="25" customHeight="1">
      <c r="A54" s="7"/>
      <c r="B54" t="s" s="8">
        <v>132</v>
      </c>
      <c r="C54" s="58">
        <f>C47*30*24*3600</f>
        <v>14981760</v>
      </c>
      <c r="D54" t="s" s="8">
        <v>45</v>
      </c>
      <c r="E54" s="7"/>
      <c r="F54" s="58">
        <f>(F50-F38+B36-G51)/12</f>
        <v>8.26</v>
      </c>
      <c r="G54" t="s" s="8">
        <v>43</v>
      </c>
      <c r="H54" s="7"/>
      <c r="I54" s="7"/>
      <c r="J54" s="7"/>
      <c r="K54" s="7"/>
      <c r="L54" s="7"/>
      <c r="M54" s="7"/>
      <c r="N54" s="7"/>
      <c r="O54" s="7"/>
      <c r="P54" s="7"/>
    </row>
  </sheetData>
  <pageMargins left="0.511811" right="0.511811" top="0.787402" bottom="0.787402" header="0.314961" footer="0.314961"/>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N45"/>
  <sheetViews>
    <sheetView workbookViewId="0" showGridLines="0" defaultGridColor="1"/>
  </sheetViews>
  <sheetFormatPr defaultColWidth="11.4" defaultRowHeight="15.75" customHeight="1" outlineLevelRow="0" outlineLevelCol="0"/>
  <cols>
    <col min="1" max="1" width="11.4219" style="70" customWidth="1"/>
    <col min="2" max="2" width="18.8125" style="70" customWidth="1"/>
    <col min="3" max="3" width="24.2109" style="70" customWidth="1"/>
    <col min="4" max="4" width="36" style="70" customWidth="1"/>
    <col min="5" max="5" width="35.4219" style="70" customWidth="1"/>
    <col min="6" max="6" width="33.2109" style="70" customWidth="1"/>
    <col min="7" max="7" width="28.4219" style="70" customWidth="1"/>
    <col min="8" max="8" width="11.4219" style="70" customWidth="1"/>
    <col min="9" max="9" width="27.8125" style="70" customWidth="1"/>
    <col min="10" max="10" width="27.2109" style="70" customWidth="1"/>
    <col min="11" max="11" width="24.2109" style="70" customWidth="1"/>
    <col min="12" max="12" width="36.6016" style="70" customWidth="1"/>
    <col min="13" max="13" width="32.2109" style="70" customWidth="1"/>
    <col min="14" max="14" width="28.4219" style="70" customWidth="1"/>
    <col min="15" max="16384" width="11.4219" style="70" customWidth="1"/>
  </cols>
  <sheetData>
    <row r="1" ht="17.45" customHeight="1">
      <c r="A1" t="s" s="71">
        <v>134</v>
      </c>
      <c r="B1" s="72"/>
      <c r="C1" s="72"/>
      <c r="D1" s="58"/>
      <c r="E1" s="58"/>
      <c r="F1" s="58"/>
      <c r="G1" s="58"/>
      <c r="H1" s="58"/>
      <c r="I1" s="58"/>
      <c r="J1" s="58"/>
      <c r="K1" s="58"/>
      <c r="L1" s="58"/>
      <c r="M1" s="58"/>
      <c r="N1" s="58"/>
    </row>
    <row r="2" ht="17" customHeight="1">
      <c r="A2" t="s" s="73">
        <v>89</v>
      </c>
      <c r="B2" t="s" s="73">
        <v>135</v>
      </c>
      <c r="C2" t="s" s="73">
        <v>136</v>
      </c>
      <c r="D2" s="58"/>
      <c r="E2" s="58"/>
      <c r="F2" s="58"/>
      <c r="G2" s="58"/>
      <c r="H2" s="58"/>
      <c r="I2" s="58"/>
      <c r="J2" s="58"/>
      <c r="K2" s="58"/>
      <c r="L2" s="58"/>
      <c r="M2" s="58"/>
      <c r="N2" s="58"/>
    </row>
    <row r="3" ht="17" customHeight="1">
      <c r="A3" s="72"/>
      <c r="B3" s="72"/>
      <c r="C3" s="72"/>
      <c r="D3" s="58"/>
      <c r="E3" s="58"/>
      <c r="F3" s="58"/>
      <c r="G3" s="58"/>
      <c r="H3" s="58"/>
      <c r="I3" s="58"/>
      <c r="J3" s="58"/>
      <c r="K3" s="58"/>
      <c r="L3" s="58"/>
      <c r="M3" s="58"/>
      <c r="N3" s="58"/>
    </row>
    <row r="4" ht="17" customHeight="1">
      <c r="A4" t="s" s="73">
        <v>56</v>
      </c>
      <c r="B4" s="72">
        <v>9.6</v>
      </c>
      <c r="C4" s="72">
        <v>13.2</v>
      </c>
      <c r="D4" s="58"/>
      <c r="E4" s="58"/>
      <c r="F4" s="58"/>
      <c r="G4" s="58"/>
      <c r="H4" s="58"/>
      <c r="I4" s="58"/>
      <c r="J4" s="58"/>
      <c r="K4" s="58"/>
      <c r="L4" s="58"/>
      <c r="M4" s="58"/>
      <c r="N4" s="58"/>
    </row>
    <row r="5" ht="17" customHeight="1">
      <c r="A5" t="s" s="73">
        <v>57</v>
      </c>
      <c r="B5" s="72">
        <v>9</v>
      </c>
      <c r="C5" s="72">
        <v>12</v>
      </c>
      <c r="D5" s="58"/>
      <c r="E5" s="58"/>
      <c r="F5" s="58"/>
      <c r="G5" s="58"/>
      <c r="H5" s="58"/>
      <c r="I5" s="58"/>
      <c r="J5" s="58"/>
      <c r="K5" s="58"/>
      <c r="L5" s="58"/>
      <c r="M5" s="58"/>
      <c r="N5" s="58"/>
    </row>
    <row r="6" ht="17" customHeight="1">
      <c r="A6" t="s" s="73">
        <v>58</v>
      </c>
      <c r="B6" s="72">
        <v>8</v>
      </c>
      <c r="C6" s="72">
        <v>10.1</v>
      </c>
      <c r="D6" s="58"/>
      <c r="E6" s="58"/>
      <c r="F6" s="58"/>
      <c r="G6" s="58"/>
      <c r="H6" s="58"/>
      <c r="I6" s="58"/>
      <c r="J6" s="58"/>
      <c r="K6" s="58"/>
      <c r="L6" s="58"/>
      <c r="M6" s="58"/>
      <c r="N6" s="58"/>
    </row>
    <row r="7" ht="17" customHeight="1">
      <c r="A7" t="s" s="73">
        <v>59</v>
      </c>
      <c r="B7" s="72">
        <v>8</v>
      </c>
      <c r="C7" s="72">
        <v>10</v>
      </c>
      <c r="D7" s="58"/>
      <c r="E7" s="58"/>
      <c r="F7" s="58"/>
      <c r="G7" s="58"/>
      <c r="H7" s="58"/>
      <c r="I7" s="58"/>
      <c r="J7" s="58"/>
      <c r="K7" s="58"/>
      <c r="L7" s="58"/>
      <c r="M7" s="58"/>
      <c r="N7" s="58"/>
    </row>
    <row r="8" ht="17" customHeight="1">
      <c r="A8" t="s" s="73">
        <v>58</v>
      </c>
      <c r="B8" s="72">
        <v>7</v>
      </c>
      <c r="C8" s="72">
        <v>9</v>
      </c>
      <c r="D8" s="58"/>
      <c r="E8" s="58"/>
      <c r="F8" s="58"/>
      <c r="G8" s="58"/>
      <c r="H8" s="58"/>
      <c r="I8" s="58"/>
      <c r="J8" s="58"/>
      <c r="K8" s="58"/>
      <c r="L8" s="58"/>
      <c r="M8" s="58"/>
      <c r="N8" s="58"/>
    </row>
    <row r="9" ht="17" customHeight="1">
      <c r="A9" t="s" s="73">
        <v>56</v>
      </c>
      <c r="B9" s="72">
        <v>4</v>
      </c>
      <c r="C9" s="72">
        <v>6</v>
      </c>
      <c r="D9" s="58"/>
      <c r="E9" s="58"/>
      <c r="F9" s="58"/>
      <c r="G9" s="58"/>
      <c r="H9" s="58"/>
      <c r="I9" s="58"/>
      <c r="J9" s="58"/>
      <c r="K9" s="58"/>
      <c r="L9" s="58"/>
      <c r="M9" s="58"/>
      <c r="N9" s="58"/>
    </row>
    <row r="10" ht="17" customHeight="1">
      <c r="A10" t="s" s="73">
        <v>56</v>
      </c>
      <c r="B10" s="72">
        <v>2</v>
      </c>
      <c r="C10" s="72">
        <v>3</v>
      </c>
      <c r="D10" s="58"/>
      <c r="E10" s="58"/>
      <c r="F10" s="58"/>
      <c r="G10" s="58"/>
      <c r="H10" s="58"/>
      <c r="I10" s="58"/>
      <c r="J10" s="58"/>
      <c r="K10" s="58"/>
      <c r="L10" s="58"/>
      <c r="M10" s="58"/>
      <c r="N10" s="58"/>
    </row>
    <row r="11" ht="17" customHeight="1">
      <c r="A11" t="s" s="73">
        <v>59</v>
      </c>
      <c r="B11" s="72">
        <v>2</v>
      </c>
      <c r="C11" s="72">
        <v>2</v>
      </c>
      <c r="D11" s="58"/>
      <c r="E11" s="58"/>
      <c r="F11" s="58"/>
      <c r="G11" s="58"/>
      <c r="H11" s="58"/>
      <c r="I11" s="58"/>
      <c r="J11" s="58"/>
      <c r="K11" s="58"/>
      <c r="L11" s="58"/>
      <c r="M11" s="58"/>
      <c r="N11" s="58"/>
    </row>
    <row r="12" ht="17" customHeight="1">
      <c r="A12" t="s" s="73">
        <v>61</v>
      </c>
      <c r="B12" s="72">
        <v>5</v>
      </c>
      <c r="C12" s="72">
        <v>5</v>
      </c>
      <c r="D12" s="58"/>
      <c r="E12" s="58"/>
      <c r="F12" s="58"/>
      <c r="G12" s="58"/>
      <c r="H12" s="58"/>
      <c r="I12" s="58"/>
      <c r="J12" s="58"/>
      <c r="K12" s="58"/>
      <c r="L12" s="58"/>
      <c r="M12" s="58"/>
      <c r="N12" s="58"/>
    </row>
    <row r="13" ht="17" customHeight="1">
      <c r="A13" t="s" s="73">
        <v>62</v>
      </c>
      <c r="B13" s="72">
        <v>8</v>
      </c>
      <c r="C13" s="72">
        <v>9</v>
      </c>
      <c r="D13" s="58"/>
      <c r="E13" s="58"/>
      <c r="F13" s="58"/>
      <c r="G13" s="58"/>
      <c r="H13" s="58"/>
      <c r="I13" s="58"/>
      <c r="J13" s="58"/>
      <c r="K13" s="58"/>
      <c r="L13" s="58"/>
      <c r="M13" s="58"/>
      <c r="N13" s="58"/>
    </row>
    <row r="14" ht="17" customHeight="1">
      <c r="A14" t="s" s="73">
        <v>64</v>
      </c>
      <c r="B14" s="72">
        <v>9</v>
      </c>
      <c r="C14" s="72">
        <v>12.2</v>
      </c>
      <c r="D14" s="58"/>
      <c r="E14" s="58"/>
      <c r="F14" s="58"/>
      <c r="G14" s="58"/>
      <c r="H14" s="58"/>
      <c r="I14" s="58"/>
      <c r="J14" s="58"/>
      <c r="K14" s="58"/>
      <c r="L14" s="58"/>
      <c r="M14" s="58"/>
      <c r="N14" s="58"/>
    </row>
    <row r="15" ht="17" customHeight="1">
      <c r="A15" t="s" s="73">
        <v>66</v>
      </c>
      <c r="B15" s="72">
        <v>10</v>
      </c>
      <c r="C15" s="72">
        <v>14.1</v>
      </c>
      <c r="D15" s="58"/>
      <c r="E15" s="58"/>
      <c r="F15" s="58"/>
      <c r="G15" s="58"/>
      <c r="H15" s="58"/>
      <c r="I15" s="58"/>
      <c r="J15" s="58"/>
      <c r="K15" s="58"/>
      <c r="L15" s="58"/>
      <c r="M15" s="58"/>
      <c r="N15" s="58"/>
    </row>
    <row r="16" ht="17" customHeight="1">
      <c r="A16" s="58"/>
      <c r="B16" s="58"/>
      <c r="C16" s="58"/>
      <c r="D16" s="58"/>
      <c r="E16" s="58"/>
      <c r="F16" s="58"/>
      <c r="G16" s="58"/>
      <c r="H16" s="58"/>
      <c r="I16" s="58"/>
      <c r="J16" s="58"/>
      <c r="K16" s="58"/>
      <c r="L16" t="s" s="8">
        <v>137</v>
      </c>
      <c r="M16" s="58"/>
      <c r="N16" s="58"/>
    </row>
    <row r="17" ht="17" customHeight="1">
      <c r="A17" t="s" s="74">
        <v>138</v>
      </c>
      <c r="B17" s="65"/>
      <c r="C17" s="65"/>
      <c r="D17" s="65"/>
      <c r="E17" s="65"/>
      <c r="F17" s="65"/>
      <c r="G17" s="65"/>
      <c r="H17" t="s" s="74">
        <v>139</v>
      </c>
      <c r="I17" s="65"/>
      <c r="J17" s="65"/>
      <c r="K17" s="65"/>
      <c r="L17" s="65"/>
      <c r="M17" s="65"/>
      <c r="N17" s="65"/>
    </row>
    <row r="18" ht="17.45" customHeight="1">
      <c r="A18" t="s" s="75">
        <v>42</v>
      </c>
      <c r="B18" s="76">
        <f>SUM(B21:B32)</f>
        <v>81.59999999999999</v>
      </c>
      <c r="C18" s="77"/>
      <c r="D18" s="78"/>
      <c r="E18" t="s" s="79">
        <v>140</v>
      </c>
      <c r="F18" s="78"/>
      <c r="G18" t="s" s="79">
        <v>141</v>
      </c>
      <c r="H18" t="s" s="80">
        <v>42</v>
      </c>
      <c r="I18" s="81">
        <f>SUM(I21:I32)</f>
        <v>40.32</v>
      </c>
      <c r="J18" s="81"/>
      <c r="K18" t="s" s="80">
        <v>142</v>
      </c>
      <c r="L18" t="s" s="82">
        <v>141</v>
      </c>
      <c r="M18" s="83"/>
      <c r="N18" s="84"/>
    </row>
    <row r="19" ht="17" customHeight="1">
      <c r="A19" t="s" s="75">
        <v>89</v>
      </c>
      <c r="B19" t="s" s="79">
        <v>135</v>
      </c>
      <c r="C19" t="s" s="79">
        <v>143</v>
      </c>
      <c r="D19" t="s" s="79">
        <v>114</v>
      </c>
      <c r="E19" t="s" s="79">
        <v>144</v>
      </c>
      <c r="F19" t="s" s="79">
        <v>145</v>
      </c>
      <c r="G19" t="s" s="79">
        <v>146</v>
      </c>
      <c r="H19" t="s" s="80">
        <v>136</v>
      </c>
      <c r="I19" t="s" s="80">
        <v>147</v>
      </c>
      <c r="J19" t="s" s="80">
        <v>143</v>
      </c>
      <c r="K19" t="s" s="80">
        <v>148</v>
      </c>
      <c r="L19" t="s" s="82">
        <v>149</v>
      </c>
      <c r="M19" t="s" s="82">
        <v>150</v>
      </c>
      <c r="N19" t="s" s="85">
        <v>151</v>
      </c>
    </row>
    <row r="20" ht="17" customHeight="1">
      <c r="A20" s="86"/>
      <c r="B20" s="77"/>
      <c r="C20" s="77">
        <v>0</v>
      </c>
      <c r="D20" s="78"/>
      <c r="E20" s="77">
        <f>C29</f>
        <v>8.76</v>
      </c>
      <c r="F20" s="77">
        <f>C29</f>
        <v>8.76</v>
      </c>
      <c r="G20" s="78"/>
      <c r="H20" s="81"/>
      <c r="I20" s="81"/>
      <c r="J20" s="81">
        <v>9.124000000000001</v>
      </c>
      <c r="K20" s="81"/>
      <c r="L20" s="83">
        <f>J30-J32</f>
        <v>2.836</v>
      </c>
      <c r="M20" s="83">
        <f>2.836</f>
        <v>2.836</v>
      </c>
      <c r="N20" s="84"/>
    </row>
    <row r="21" ht="17" customHeight="1">
      <c r="A21" t="s" s="75">
        <v>56</v>
      </c>
      <c r="B21" s="77">
        <v>9.6</v>
      </c>
      <c r="C21" s="77">
        <f>MAX(0,C20+$B$34-B21)</f>
        <v>0</v>
      </c>
      <c r="D21" s="77">
        <f>B21-$B$34</f>
        <v>4.16</v>
      </c>
      <c r="E21" s="77">
        <f>F20+D21</f>
        <v>12.92</v>
      </c>
      <c r="F21" s="77">
        <f>MIN($C$29,E21)</f>
        <v>8.76</v>
      </c>
      <c r="G21" s="77">
        <f>MAX(0,E21-F21)</f>
        <v>4.16</v>
      </c>
      <c r="H21" s="81">
        <v>13.2</v>
      </c>
      <c r="I21" s="81">
        <f>H21-B21+G21</f>
        <v>7.76</v>
      </c>
      <c r="J21" s="81">
        <f>MAX(0,J20+$I$34-I21)</f>
        <v>4.556</v>
      </c>
      <c r="K21" s="81">
        <f>I21-$I$34</f>
        <v>4.568</v>
      </c>
      <c r="L21" s="83">
        <f>M20+K21</f>
        <v>7.404</v>
      </c>
      <c r="M21" s="83">
        <f>MIN($J$30,L21)</f>
        <v>7.404</v>
      </c>
      <c r="N21" s="84">
        <f>MAX(0,L21-M21)</f>
        <v>0</v>
      </c>
    </row>
    <row r="22" ht="17" customHeight="1">
      <c r="A22" t="s" s="75">
        <v>57</v>
      </c>
      <c r="B22" s="77">
        <v>9</v>
      </c>
      <c r="C22" s="77">
        <f>MAX(0,C21+$B$34-B22)</f>
        <v>0</v>
      </c>
      <c r="D22" s="77">
        <f>B22-$B$34</f>
        <v>3.56</v>
      </c>
      <c r="E22" s="77">
        <f>F21+D22</f>
        <v>12.32</v>
      </c>
      <c r="F22" s="77">
        <f>MIN($C$29,E22)</f>
        <v>8.76</v>
      </c>
      <c r="G22" s="77">
        <f>MAX(0,E22-F22)</f>
        <v>3.56</v>
      </c>
      <c r="H22" s="81">
        <v>12</v>
      </c>
      <c r="I22" s="81">
        <f>H22-B22+G22</f>
        <v>6.56</v>
      </c>
      <c r="J22" s="81">
        <f>MAX(0,J21+$I$34-I22)</f>
        <v>1.188</v>
      </c>
      <c r="K22" s="81">
        <f>I22-$I$34</f>
        <v>3.368</v>
      </c>
      <c r="L22" s="83">
        <f>M21+K22</f>
        <v>10.772</v>
      </c>
      <c r="M22" s="83">
        <f>MIN($J$30,L22)</f>
        <v>10.772</v>
      </c>
      <c r="N22" s="84">
        <f>MAX(0,L22-M22)</f>
        <v>0</v>
      </c>
    </row>
    <row r="23" ht="17" customHeight="1">
      <c r="A23" t="s" s="75">
        <v>58</v>
      </c>
      <c r="B23" s="77">
        <v>8</v>
      </c>
      <c r="C23" s="77">
        <f>MAX(0,C22+$B$34-B23)</f>
        <v>0</v>
      </c>
      <c r="D23" s="77">
        <f>B23-$B$34</f>
        <v>2.56</v>
      </c>
      <c r="E23" s="77">
        <f>F22+D23</f>
        <v>11.32</v>
      </c>
      <c r="F23" s="77">
        <f>MIN($C$29,E23)</f>
        <v>8.76</v>
      </c>
      <c r="G23" s="77">
        <f>MAX(0,E23-F23)</f>
        <v>2.56</v>
      </c>
      <c r="H23" s="81">
        <v>10.1</v>
      </c>
      <c r="I23" s="81">
        <f>H23-B23+G23</f>
        <v>4.66</v>
      </c>
      <c r="J23" s="81">
        <f>MAX(0,J22+$I$34-I23)</f>
        <v>0</v>
      </c>
      <c r="K23" s="81">
        <f>I23-$I$34</f>
        <v>1.468</v>
      </c>
      <c r="L23" s="83">
        <f>M22+K23</f>
        <v>12.24</v>
      </c>
      <c r="M23" s="83">
        <f>MIN($J$30,L23)</f>
        <v>11.96</v>
      </c>
      <c r="N23" s="84">
        <f>MAX(0,L23-M23)</f>
        <v>0.28</v>
      </c>
    </row>
    <row r="24" ht="17" customHeight="1">
      <c r="A24" t="s" s="75">
        <v>59</v>
      </c>
      <c r="B24" s="77">
        <v>8</v>
      </c>
      <c r="C24" s="77">
        <f>MAX(0,C23+$B$34-B24)</f>
        <v>0</v>
      </c>
      <c r="D24" s="77">
        <f>B24-$B$34</f>
        <v>2.56</v>
      </c>
      <c r="E24" s="77">
        <f>F23+D24</f>
        <v>11.32</v>
      </c>
      <c r="F24" s="77">
        <f>MIN($C$29,E24)</f>
        <v>8.76</v>
      </c>
      <c r="G24" s="77">
        <f>MAX(0,E24-F24)</f>
        <v>2.56</v>
      </c>
      <c r="H24" s="81">
        <v>10</v>
      </c>
      <c r="I24" s="81">
        <f>H24-B24+G24</f>
        <v>4.56</v>
      </c>
      <c r="J24" s="81">
        <f>MAX(0,J23+$I$34-I24)</f>
        <v>0</v>
      </c>
      <c r="K24" s="81">
        <f>I24-$I$34</f>
        <v>1.368</v>
      </c>
      <c r="L24" s="83">
        <f>M23+K24</f>
        <v>13.328</v>
      </c>
      <c r="M24" s="83">
        <f>MIN($J$30,L24)</f>
        <v>11.96</v>
      </c>
      <c r="N24" s="84">
        <f>MAX(0,L24-M24)</f>
        <v>1.368</v>
      </c>
    </row>
    <row r="25" ht="17" customHeight="1">
      <c r="A25" t="s" s="75">
        <v>58</v>
      </c>
      <c r="B25" s="77">
        <v>7</v>
      </c>
      <c r="C25" s="77">
        <f>MAX(0,C24+$B$34-B25)</f>
        <v>0</v>
      </c>
      <c r="D25" s="77">
        <f>B25-$B$34</f>
        <v>1.56</v>
      </c>
      <c r="E25" s="77">
        <f>F24+D25</f>
        <v>10.32</v>
      </c>
      <c r="F25" s="77">
        <f>MIN($C$29,E25)</f>
        <v>8.76</v>
      </c>
      <c r="G25" s="77">
        <f>MAX(0,E25-F25)</f>
        <v>1.56</v>
      </c>
      <c r="H25" s="81">
        <v>9</v>
      </c>
      <c r="I25" s="81">
        <f>H25-B25+G25</f>
        <v>3.56</v>
      </c>
      <c r="J25" s="81">
        <f>MAX(0,J24+$I$34-I25)</f>
        <v>0</v>
      </c>
      <c r="K25" s="81">
        <f>I25-$I$34</f>
        <v>0.368</v>
      </c>
      <c r="L25" s="83">
        <f>M24+K25</f>
        <v>12.328</v>
      </c>
      <c r="M25" s="83">
        <f>MIN($J$30,L25)</f>
        <v>11.96</v>
      </c>
      <c r="N25" s="84">
        <f>MAX(0,L25-M25)</f>
        <v>0.368</v>
      </c>
    </row>
    <row r="26" ht="17" customHeight="1">
      <c r="A26" t="s" s="75">
        <v>56</v>
      </c>
      <c r="B26" s="77">
        <v>4</v>
      </c>
      <c r="C26" s="77">
        <f>MAX(0,C25+$B$34-B26)</f>
        <v>1.44</v>
      </c>
      <c r="D26" s="77">
        <f>B26-$B$34</f>
        <v>-1.44</v>
      </c>
      <c r="E26" s="77">
        <f>F25+D26</f>
        <v>7.32</v>
      </c>
      <c r="F26" s="77">
        <f>MIN($C$29,E26)</f>
        <v>7.32</v>
      </c>
      <c r="G26" s="77">
        <f>MAX(0,E26-F26)</f>
        <v>0</v>
      </c>
      <c r="H26" s="81">
        <v>6</v>
      </c>
      <c r="I26" s="81">
        <f>H26-B26+G26</f>
        <v>2</v>
      </c>
      <c r="J26" s="81">
        <f>MAX(0,J25+$I$34-I26)</f>
        <v>1.192</v>
      </c>
      <c r="K26" s="81">
        <f>I26-$I$34</f>
        <v>-1.192</v>
      </c>
      <c r="L26" s="83">
        <f>M25+K26</f>
        <v>10.768</v>
      </c>
      <c r="M26" s="83">
        <f>MIN($J$30,L26)</f>
        <v>10.768</v>
      </c>
      <c r="N26" s="84">
        <f>MAX(0,L26-M26)</f>
        <v>0</v>
      </c>
    </row>
    <row r="27" ht="17" customHeight="1">
      <c r="A27" t="s" s="75">
        <v>56</v>
      </c>
      <c r="B27" s="77">
        <v>2</v>
      </c>
      <c r="C27" s="77">
        <f>MAX(0,C26+$B$34-B27)</f>
        <v>4.88</v>
      </c>
      <c r="D27" s="77">
        <f>B27-$B$34</f>
        <v>-3.44</v>
      </c>
      <c r="E27" s="77">
        <f>F26+D27</f>
        <v>3.88</v>
      </c>
      <c r="F27" s="77">
        <f>MIN($C$29,E27)</f>
        <v>3.88</v>
      </c>
      <c r="G27" s="77">
        <f>MAX(0,E27-F27)</f>
        <v>0</v>
      </c>
      <c r="H27" s="81">
        <v>3</v>
      </c>
      <c r="I27" s="81">
        <f>H27-B27+G27</f>
        <v>1</v>
      </c>
      <c r="J27" s="81">
        <f>MAX(0,J26+$I$34-I27)</f>
        <v>3.384</v>
      </c>
      <c r="K27" s="81">
        <f>I27-$I$34</f>
        <v>-2.192</v>
      </c>
      <c r="L27" s="83">
        <f>M26+K27</f>
        <v>8.576000000000001</v>
      </c>
      <c r="M27" s="83">
        <f>MIN($J$30,L27)</f>
        <v>8.576000000000001</v>
      </c>
      <c r="N27" s="84">
        <f>MAX(0,L27-M27)</f>
        <v>0</v>
      </c>
    </row>
    <row r="28" ht="17" customHeight="1">
      <c r="A28" t="s" s="75">
        <v>59</v>
      </c>
      <c r="B28" s="77">
        <v>2</v>
      </c>
      <c r="C28" s="77">
        <f>MAX(0,C27+$B$34-B28)</f>
        <v>8.32</v>
      </c>
      <c r="D28" s="77">
        <f>B28-$B$34</f>
        <v>-3.44</v>
      </c>
      <c r="E28" s="77">
        <f>F27+D28</f>
        <v>0.44</v>
      </c>
      <c r="F28" s="77">
        <f>MIN($C$29,E28)</f>
        <v>0.44</v>
      </c>
      <c r="G28" s="77">
        <f>MAX(0,E28-F28)</f>
        <v>0</v>
      </c>
      <c r="H28" s="81">
        <v>2</v>
      </c>
      <c r="I28" s="81">
        <f>H28-B28+G28</f>
        <v>0</v>
      </c>
      <c r="J28" s="81">
        <f>MAX(0,J27+$I$34-I28)</f>
        <v>6.576</v>
      </c>
      <c r="K28" s="81">
        <f>I28-$I$34</f>
        <v>-3.192</v>
      </c>
      <c r="L28" s="83">
        <f>M27+K28</f>
        <v>5.384</v>
      </c>
      <c r="M28" s="83">
        <f>MIN($J$30,L28)</f>
        <v>5.384</v>
      </c>
      <c r="N28" s="84">
        <f>MAX(0,L28-M28)</f>
        <v>0</v>
      </c>
    </row>
    <row r="29" ht="17" customHeight="1">
      <c r="A29" t="s" s="75">
        <v>61</v>
      </c>
      <c r="B29" s="77">
        <v>5</v>
      </c>
      <c r="C29" s="87">
        <f>MAX(0,C28+$B$34-B29)</f>
        <v>8.76</v>
      </c>
      <c r="D29" s="77">
        <f>B29-$B$34</f>
        <v>-0.44</v>
      </c>
      <c r="E29" s="77">
        <f>F28+D29</f>
        <v>0</v>
      </c>
      <c r="F29" s="77">
        <f>MIN($C$29,E29)</f>
        <v>0</v>
      </c>
      <c r="G29" s="77">
        <f>MAX(0,E29-F29)</f>
        <v>0</v>
      </c>
      <c r="H29" s="81">
        <v>5</v>
      </c>
      <c r="I29" s="81">
        <f>H29-B29+G29</f>
        <v>0</v>
      </c>
      <c r="J29" s="81">
        <f>MAX(0,J28+$I$34-I29)</f>
        <v>9.768000000000001</v>
      </c>
      <c r="K29" s="81">
        <f>I29-$I$34</f>
        <v>-3.192</v>
      </c>
      <c r="L29" s="83">
        <f>M28+K29</f>
        <v>2.192</v>
      </c>
      <c r="M29" s="83">
        <f>MIN($J$30,L29)</f>
        <v>2.192</v>
      </c>
      <c r="N29" s="84">
        <f>MAX(0,L29-M29)</f>
        <v>0</v>
      </c>
    </row>
    <row r="30" ht="17" customHeight="1">
      <c r="A30" t="s" s="75">
        <v>62</v>
      </c>
      <c r="B30" s="77">
        <v>8</v>
      </c>
      <c r="C30" s="77">
        <f>MAX(0,C29+$B$34-B30)</f>
        <v>6.2</v>
      </c>
      <c r="D30" s="77">
        <f>B30-$B$34</f>
        <v>2.56</v>
      </c>
      <c r="E30" s="77">
        <f>F29+D30</f>
        <v>2.56</v>
      </c>
      <c r="F30" s="77">
        <f>MIN($C$29,E30)</f>
        <v>2.56</v>
      </c>
      <c r="G30" s="77">
        <f>MAX(0,E30-F30)</f>
        <v>0</v>
      </c>
      <c r="H30" s="81">
        <v>9</v>
      </c>
      <c r="I30" s="81">
        <f>H30-B30+G30</f>
        <v>1</v>
      </c>
      <c r="J30" s="88">
        <f>MAX(0,J29+$I$34-I30)</f>
        <v>11.96</v>
      </c>
      <c r="K30" s="81">
        <f>I30-$I$34</f>
        <v>-2.192</v>
      </c>
      <c r="L30" s="83">
        <f>M29+K30</f>
        <v>0</v>
      </c>
      <c r="M30" s="83">
        <f>MIN($J$30,L30)</f>
        <v>0</v>
      </c>
      <c r="N30" s="84">
        <f>MAX(0,L30-M30)</f>
        <v>0</v>
      </c>
    </row>
    <row r="31" ht="17" customHeight="1">
      <c r="A31" t="s" s="75">
        <v>64</v>
      </c>
      <c r="B31" s="77">
        <v>9</v>
      </c>
      <c r="C31" s="77">
        <f>MAX(0,C30+$B$34-B31)</f>
        <v>2.64</v>
      </c>
      <c r="D31" s="77">
        <f>B31-$B$34</f>
        <v>3.56</v>
      </c>
      <c r="E31" s="77">
        <f>F30+D31</f>
        <v>6.12</v>
      </c>
      <c r="F31" s="77">
        <f>MIN($C$29,E31)</f>
        <v>6.12</v>
      </c>
      <c r="G31" s="77">
        <f>MAX(0,E31-F31)</f>
        <v>0</v>
      </c>
      <c r="H31" s="81">
        <v>12.2</v>
      </c>
      <c r="I31" s="81">
        <f>H31-B31+G31</f>
        <v>3.2</v>
      </c>
      <c r="J31" s="81">
        <f>MAX(0,J30+$I$34-I31)</f>
        <v>11.952</v>
      </c>
      <c r="K31" s="81">
        <f>I31-$I$34</f>
        <v>0.008</v>
      </c>
      <c r="L31" s="83">
        <f>M30+K31</f>
        <v>0.008</v>
      </c>
      <c r="M31" s="83">
        <f>MIN($J$30,L31)</f>
        <v>0.008</v>
      </c>
      <c r="N31" s="84">
        <f>MAX(0,L31-M31)</f>
        <v>0</v>
      </c>
    </row>
    <row r="32" ht="17" customHeight="1">
      <c r="A32" t="s" s="75">
        <v>66</v>
      </c>
      <c r="B32" s="77">
        <v>10</v>
      </c>
      <c r="C32" s="77">
        <f>MAX(0,C31+$B$34-B32)</f>
        <v>0</v>
      </c>
      <c r="D32" s="77">
        <f>B32-$B$34</f>
        <v>4.56</v>
      </c>
      <c r="E32" s="77">
        <f>F31+D32</f>
        <v>10.68</v>
      </c>
      <c r="F32" s="77">
        <f>MIN($C$29,E32)</f>
        <v>8.76</v>
      </c>
      <c r="G32" s="77">
        <f>MAX(0,E32-F32)</f>
        <v>1.92</v>
      </c>
      <c r="H32" s="81">
        <v>14.1</v>
      </c>
      <c r="I32" s="81">
        <f>H32-B32+G32</f>
        <v>6.02</v>
      </c>
      <c r="J32" s="89">
        <f>MAX(0,J31+$I$34-I32)</f>
        <v>9.124000000000001</v>
      </c>
      <c r="K32" s="81">
        <f>I32-$I$34</f>
        <v>2.828</v>
      </c>
      <c r="L32" s="83">
        <f>M31+K32</f>
        <v>2.836</v>
      </c>
      <c r="M32" s="83">
        <f>MIN($J$30,L32)</f>
        <v>2.836</v>
      </c>
      <c r="N32" s="84">
        <f>MAX(0,L32-M32)</f>
        <v>0</v>
      </c>
    </row>
    <row r="33" ht="17" customHeight="1">
      <c r="A33" t="s" s="75">
        <v>123</v>
      </c>
      <c r="B33" s="77">
        <f>AVERAGE(B21:B32)</f>
        <v>6.8</v>
      </c>
      <c r="C33" t="s" s="79">
        <v>42</v>
      </c>
      <c r="D33" s="77">
        <f>SUM(D21:D32)</f>
        <v>16.32</v>
      </c>
      <c r="E33" s="78"/>
      <c r="F33" s="77"/>
      <c r="G33" s="77">
        <f>SUM(G21:G32)</f>
        <v>16.32</v>
      </c>
      <c r="H33" t="s" s="80">
        <v>123</v>
      </c>
      <c r="I33" s="81">
        <f>AVERAGE(I21:I32)</f>
        <v>3.36</v>
      </c>
      <c r="J33" s="81"/>
      <c r="K33" t="s" s="80">
        <v>42</v>
      </c>
      <c r="L33" s="83"/>
      <c r="M33" s="83"/>
      <c r="N33" s="84">
        <f>SUM(N21:N32)</f>
        <v>2.016</v>
      </c>
    </row>
    <row r="34" ht="17" customHeight="1">
      <c r="A34" t="s" s="75">
        <v>152</v>
      </c>
      <c r="B34" s="77">
        <f>0.8*B33</f>
        <v>5.44</v>
      </c>
      <c r="C34" s="77"/>
      <c r="D34" s="77"/>
      <c r="E34" s="77"/>
      <c r="F34" s="77"/>
      <c r="G34" s="77"/>
      <c r="H34" t="s" s="80">
        <v>153</v>
      </c>
      <c r="I34" s="81">
        <f>0.95*I33</f>
        <v>3.192</v>
      </c>
      <c r="J34" s="81"/>
      <c r="K34" s="81"/>
      <c r="L34" s="83"/>
      <c r="M34" s="83"/>
      <c r="N34" s="84"/>
    </row>
    <row r="35" ht="17" customHeight="1">
      <c r="A35" s="86"/>
      <c r="B35" s="77"/>
      <c r="C35" s="77"/>
      <c r="D35" t="s" s="79">
        <v>6</v>
      </c>
      <c r="E35" s="77">
        <f>(F32-F20+B18-G33)/12</f>
        <v>5.44</v>
      </c>
      <c r="F35" t="s" s="79">
        <v>43</v>
      </c>
      <c r="G35" s="77"/>
      <c r="H35" s="81"/>
      <c r="I35" s="81"/>
      <c r="J35" s="81"/>
      <c r="K35" t="s" s="80">
        <v>6</v>
      </c>
      <c r="L35" s="83">
        <f>(M32-M20+I18-N33)/12</f>
        <v>3.192</v>
      </c>
      <c r="M35" t="s" s="82">
        <v>43</v>
      </c>
      <c r="N35" s="84"/>
    </row>
    <row r="36" ht="17" customHeight="1">
      <c r="A36" t="s" s="75">
        <v>126</v>
      </c>
      <c r="B36" s="77">
        <f>C29*30*24*3600</f>
        <v>22705920</v>
      </c>
      <c r="C36" t="s" s="79">
        <v>45</v>
      </c>
      <c r="D36" s="77"/>
      <c r="E36" s="77"/>
      <c r="F36" s="77"/>
      <c r="G36" s="77"/>
      <c r="H36" t="s" s="80">
        <v>132</v>
      </c>
      <c r="I36" s="90">
        <f>J30*30*24*3600</f>
        <v>31000320</v>
      </c>
      <c r="J36" t="s" s="91">
        <v>45</v>
      </c>
      <c r="K36" s="90"/>
      <c r="L36" s="81"/>
      <c r="M36" s="81"/>
      <c r="N36" s="92"/>
    </row>
    <row r="37" ht="17" customHeight="1">
      <c r="A37" s="69"/>
      <c r="B37" s="69"/>
      <c r="C37" s="69"/>
      <c r="D37" s="69"/>
      <c r="E37" s="69"/>
      <c r="F37" s="69"/>
      <c r="G37" s="69"/>
      <c r="H37" s="69"/>
      <c r="I37" s="69"/>
      <c r="J37" s="69"/>
      <c r="K37" s="69"/>
      <c r="L37" s="69"/>
      <c r="M37" s="69"/>
      <c r="N37" s="69"/>
    </row>
    <row r="38" ht="17" customHeight="1">
      <c r="A38" s="58"/>
      <c r="B38" s="58"/>
      <c r="C38" s="58"/>
      <c r="D38" s="58"/>
      <c r="E38" s="58"/>
      <c r="F38" s="58"/>
      <c r="G38" s="58"/>
      <c r="H38" s="58"/>
      <c r="I38" s="58"/>
      <c r="J38" s="58"/>
      <c r="K38" s="58"/>
      <c r="L38" s="58"/>
      <c r="M38" s="58"/>
      <c r="N38" s="58"/>
    </row>
    <row r="39" ht="17" customHeight="1">
      <c r="A39" s="58"/>
      <c r="B39" s="58"/>
      <c r="C39" s="58"/>
      <c r="D39" s="58"/>
      <c r="E39" s="58"/>
      <c r="F39" s="58"/>
      <c r="G39" s="58"/>
      <c r="H39" s="58"/>
      <c r="I39" s="58"/>
      <c r="J39" s="58"/>
      <c r="K39" s="58"/>
      <c r="L39" s="58"/>
      <c r="M39" s="58"/>
      <c r="N39" s="58"/>
    </row>
    <row r="40" ht="17" customHeight="1">
      <c r="A40" s="58"/>
      <c r="B40" s="58"/>
      <c r="C40" s="58"/>
      <c r="D40" s="58"/>
      <c r="E40" s="58"/>
      <c r="F40" s="58"/>
      <c r="G40" s="58"/>
      <c r="H40" s="58"/>
      <c r="I40" s="58"/>
      <c r="J40" s="58"/>
      <c r="K40" s="58"/>
      <c r="L40" s="58"/>
      <c r="M40" s="58"/>
      <c r="N40" s="58"/>
    </row>
    <row r="41" ht="17" customHeight="1">
      <c r="A41" s="58"/>
      <c r="B41" s="58"/>
      <c r="C41" s="58"/>
      <c r="D41" s="58"/>
      <c r="E41" s="58"/>
      <c r="F41" s="58"/>
      <c r="G41" s="58"/>
      <c r="H41" s="58"/>
      <c r="I41" s="58"/>
      <c r="J41" s="58"/>
      <c r="K41" s="58"/>
      <c r="L41" s="58"/>
      <c r="M41" s="58"/>
      <c r="N41" s="58"/>
    </row>
    <row r="42" ht="17" customHeight="1">
      <c r="A42" s="58"/>
      <c r="B42" s="58"/>
      <c r="C42" s="58"/>
      <c r="D42" s="58"/>
      <c r="E42" s="58"/>
      <c r="F42" s="58"/>
      <c r="G42" s="58"/>
      <c r="H42" s="58"/>
      <c r="I42" s="58"/>
      <c r="J42" s="58"/>
      <c r="K42" s="58"/>
      <c r="L42" s="58"/>
      <c r="M42" s="58"/>
      <c r="N42" s="58"/>
    </row>
    <row r="43" ht="17" customHeight="1">
      <c r="A43" s="58"/>
      <c r="B43" s="58"/>
      <c r="C43" s="58"/>
      <c r="D43" s="58"/>
      <c r="E43" s="58"/>
      <c r="F43" s="58"/>
      <c r="G43" s="58"/>
      <c r="H43" s="58"/>
      <c r="I43" s="58"/>
      <c r="J43" s="58"/>
      <c r="K43" s="58"/>
      <c r="L43" s="58"/>
      <c r="M43" s="58"/>
      <c r="N43" s="58"/>
    </row>
    <row r="44" ht="17" customHeight="1">
      <c r="A44" s="58"/>
      <c r="B44" s="58"/>
      <c r="C44" s="58"/>
      <c r="D44" s="58"/>
      <c r="E44" s="58"/>
      <c r="F44" s="58"/>
      <c r="G44" s="58"/>
      <c r="H44" s="58"/>
      <c r="I44" s="58"/>
      <c r="J44" s="58"/>
      <c r="K44" s="58"/>
      <c r="L44" s="58"/>
      <c r="M44" s="58"/>
      <c r="N44" s="58"/>
    </row>
    <row r="45" ht="17" customHeight="1">
      <c r="A45" s="58"/>
      <c r="B45" s="58"/>
      <c r="C45" s="58"/>
      <c r="D45" s="58"/>
      <c r="E45" s="58"/>
      <c r="F45" s="58"/>
      <c r="G45" s="58"/>
      <c r="H45" s="58"/>
      <c r="I45" s="58"/>
      <c r="J45" s="58"/>
      <c r="K45" s="58"/>
      <c r="L45" s="58"/>
      <c r="M45" s="58"/>
      <c r="N45" s="58"/>
    </row>
  </sheetData>
  <pageMargins left="0.787402" right="0.787402" top="0.984252" bottom="0.984252" header="0.492126" footer="0.492126"/>
  <pageSetup firstPageNumber="1" fitToHeight="1" fitToWidth="1" scale="100" useFirstPageNumber="0" orientation="portrait" pageOrder="downThenOver"/>
  <headerFooter>
    <oddHeader>&amp;L&amp;"MS Sans Serif,Regular"&amp;10&amp;K000000LISTA REGULARIZAÇÃO.xlsx</oddHead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dimension ref="A1:Y36"/>
  <sheetViews>
    <sheetView workbookViewId="0" showGridLines="0" defaultGridColor="1"/>
  </sheetViews>
  <sheetFormatPr defaultColWidth="9" defaultRowHeight="12.75" customHeight="1" outlineLevelRow="0" outlineLevelCol="0"/>
  <cols>
    <col min="1" max="25" width="9" style="93" customWidth="1"/>
    <col min="26" max="16384" width="9" style="93" customWidth="1"/>
  </cols>
  <sheetData>
    <row r="1" ht="15" customHeight="1">
      <c r="A1" s="7"/>
      <c r="B1" s="7"/>
      <c r="C1" t="s" s="8">
        <v>155</v>
      </c>
      <c r="D1" s="7"/>
      <c r="E1" t="s" s="8">
        <v>155</v>
      </c>
      <c r="F1" s="7"/>
      <c r="G1" s="7"/>
      <c r="H1" s="7"/>
      <c r="I1" s="7"/>
      <c r="J1" s="7"/>
      <c r="K1" s="7"/>
      <c r="L1" s="7"/>
      <c r="M1" s="7"/>
      <c r="N1" s="7"/>
      <c r="O1" s="7"/>
      <c r="P1" s="7"/>
      <c r="Q1" s="7"/>
      <c r="R1" s="7"/>
      <c r="S1" s="7"/>
      <c r="T1" s="7"/>
      <c r="U1" s="7"/>
      <c r="V1" s="7"/>
      <c r="W1" s="7"/>
      <c r="X1" s="7"/>
      <c r="Y1" s="7"/>
    </row>
    <row r="2" ht="15" customHeight="1">
      <c r="A2" t="s" s="8">
        <v>156</v>
      </c>
      <c r="B2" t="s" s="8">
        <v>157</v>
      </c>
      <c r="C2" s="9">
        <v>13950</v>
      </c>
      <c r="D2" s="7"/>
      <c r="E2" s="9">
        <v>3460</v>
      </c>
      <c r="F2" s="7"/>
      <c r="G2" s="7"/>
      <c r="H2" t="s" s="8">
        <v>156</v>
      </c>
      <c r="I2" t="s" s="8">
        <v>157</v>
      </c>
      <c r="J2" t="s" s="8">
        <v>156</v>
      </c>
      <c r="K2" t="s" s="8">
        <v>157</v>
      </c>
      <c r="L2" s="7"/>
      <c r="M2" s="7"/>
      <c r="N2" s="7"/>
      <c r="O2" s="7"/>
      <c r="P2" s="7"/>
      <c r="Q2" s="7"/>
      <c r="R2" s="7"/>
      <c r="S2" s="7"/>
      <c r="T2" s="7"/>
      <c r="U2" s="7"/>
      <c r="V2" s="7"/>
      <c r="W2" s="7"/>
      <c r="X2" s="7"/>
      <c r="Y2" s="7"/>
    </row>
    <row r="3" ht="15" customHeight="1">
      <c r="A3" s="9">
        <v>1</v>
      </c>
      <c r="B3" s="9">
        <v>1960</v>
      </c>
      <c r="C3" s="9">
        <v>12160</v>
      </c>
      <c r="D3" s="7"/>
      <c r="E3" s="9">
        <v>3120</v>
      </c>
      <c r="F3" s="7"/>
      <c r="G3" s="7"/>
      <c r="H3" s="9">
        <v>1</v>
      </c>
      <c r="I3" s="9">
        <v>1960</v>
      </c>
      <c r="J3" s="9">
        <v>13</v>
      </c>
      <c r="K3" s="9">
        <v>4650</v>
      </c>
      <c r="L3" s="7"/>
      <c r="M3" s="7"/>
      <c r="N3" s="7"/>
      <c r="O3" s="7"/>
      <c r="P3" s="7"/>
      <c r="Q3" s="7"/>
      <c r="R3" s="7"/>
      <c r="S3" s="7"/>
      <c r="T3" s="7"/>
      <c r="U3" s="7"/>
      <c r="V3" s="7"/>
      <c r="W3" s="7"/>
      <c r="X3" s="7"/>
      <c r="Y3" s="7"/>
    </row>
    <row r="4" ht="15" customHeight="1">
      <c r="A4" s="9">
        <v>2</v>
      </c>
      <c r="B4" s="9">
        <v>1720</v>
      </c>
      <c r="C4" s="9">
        <v>10130</v>
      </c>
      <c r="D4" s="7"/>
      <c r="E4" s="9">
        <v>2540</v>
      </c>
      <c r="F4" s="7"/>
      <c r="G4" s="7"/>
      <c r="H4" s="9">
        <v>2</v>
      </c>
      <c r="I4" s="9">
        <v>1720</v>
      </c>
      <c r="J4" s="9">
        <v>14</v>
      </c>
      <c r="K4" s="9">
        <v>4570</v>
      </c>
      <c r="L4" s="7"/>
      <c r="M4" s="7"/>
      <c r="N4" s="7"/>
      <c r="O4" s="7"/>
      <c r="P4" s="7"/>
      <c r="Q4" s="7"/>
      <c r="R4" s="7"/>
      <c r="S4" s="7"/>
      <c r="T4" s="7"/>
      <c r="U4" s="7"/>
      <c r="V4" s="7"/>
      <c r="W4" s="7"/>
      <c r="X4" s="7"/>
      <c r="Y4" s="7"/>
    </row>
    <row r="5" ht="15" customHeight="1">
      <c r="A5" s="9">
        <v>3</v>
      </c>
      <c r="B5" s="9">
        <v>1610</v>
      </c>
      <c r="C5" s="9">
        <v>7990</v>
      </c>
      <c r="D5" s="7"/>
      <c r="E5" s="9">
        <v>1850</v>
      </c>
      <c r="F5" s="7"/>
      <c r="G5" s="7"/>
      <c r="H5" s="9">
        <v>3</v>
      </c>
      <c r="I5" s="9">
        <v>1610</v>
      </c>
      <c r="J5" s="9">
        <v>15</v>
      </c>
      <c r="K5" s="9">
        <v>4570</v>
      </c>
      <c r="L5" s="7"/>
      <c r="M5" s="7"/>
      <c r="N5" s="7"/>
      <c r="O5" s="7"/>
      <c r="P5" s="7"/>
      <c r="Q5" s="7"/>
      <c r="R5" s="7"/>
      <c r="S5" s="7"/>
      <c r="T5" s="7"/>
      <c r="U5" s="7"/>
      <c r="V5" s="7"/>
      <c r="W5" s="7"/>
      <c r="X5" s="7"/>
      <c r="Y5" s="7"/>
    </row>
    <row r="6" ht="15" customHeight="1">
      <c r="A6" s="9">
        <v>4</v>
      </c>
      <c r="B6" s="9">
        <v>1540</v>
      </c>
      <c r="C6" s="9">
        <v>5780</v>
      </c>
      <c r="D6" s="7"/>
      <c r="E6" s="9">
        <v>1090</v>
      </c>
      <c r="F6" s="7"/>
      <c r="G6" s="7"/>
      <c r="H6" s="9">
        <v>4</v>
      </c>
      <c r="I6" s="9">
        <v>1540</v>
      </c>
      <c r="J6" s="9">
        <v>16</v>
      </c>
      <c r="K6" s="9">
        <v>4540</v>
      </c>
      <c r="L6" s="7"/>
      <c r="M6" s="7"/>
      <c r="N6" s="7"/>
      <c r="O6" s="7"/>
      <c r="P6" s="7"/>
      <c r="Q6" s="7"/>
      <c r="R6" s="7"/>
      <c r="S6" s="7"/>
      <c r="T6" s="7"/>
      <c r="U6" s="7"/>
      <c r="V6" s="7"/>
      <c r="W6" s="7"/>
      <c r="X6" s="7"/>
      <c r="Y6" s="7"/>
    </row>
    <row r="7" ht="15" customHeight="1">
      <c r="A7" s="9">
        <v>5</v>
      </c>
      <c r="B7" s="9">
        <v>1610</v>
      </c>
      <c r="C7" s="9">
        <v>3640</v>
      </c>
      <c r="D7" s="7"/>
      <c r="E7" s="9">
        <v>400</v>
      </c>
      <c r="F7" s="7"/>
      <c r="G7" s="7"/>
      <c r="H7" s="9">
        <v>5</v>
      </c>
      <c r="I7" s="9">
        <v>1610</v>
      </c>
      <c r="J7" s="9">
        <v>17</v>
      </c>
      <c r="K7" s="9">
        <v>4610</v>
      </c>
      <c r="L7" s="7"/>
      <c r="M7" s="7"/>
      <c r="N7" s="7"/>
      <c r="O7" s="7"/>
      <c r="P7" s="7"/>
      <c r="Q7" s="7"/>
      <c r="R7" s="7"/>
      <c r="S7" s="7"/>
      <c r="T7" s="7"/>
      <c r="U7" s="7"/>
      <c r="V7" s="7"/>
      <c r="W7" s="7"/>
      <c r="X7" s="7"/>
      <c r="Y7" s="7"/>
    </row>
    <row r="8" ht="15" customHeight="1">
      <c r="A8" s="9">
        <v>6</v>
      </c>
      <c r="B8" s="9">
        <v>1910</v>
      </c>
      <c r="C8" s="9">
        <v>1800</v>
      </c>
      <c r="D8" s="7"/>
      <c r="E8" s="9">
        <v>10</v>
      </c>
      <c r="F8" s="7"/>
      <c r="G8" s="7"/>
      <c r="H8" s="9">
        <v>6</v>
      </c>
      <c r="I8" s="9">
        <v>1910</v>
      </c>
      <c r="J8" s="9">
        <v>18</v>
      </c>
      <c r="K8" s="9">
        <v>4810</v>
      </c>
      <c r="L8" s="7"/>
      <c r="M8" s="7"/>
      <c r="N8" s="7"/>
      <c r="O8" s="7"/>
      <c r="P8" s="7"/>
      <c r="Q8" s="7"/>
      <c r="R8" s="7"/>
      <c r="S8" s="7"/>
      <c r="T8" s="7"/>
      <c r="U8" s="7"/>
      <c r="V8" s="7"/>
      <c r="W8" s="7"/>
      <c r="X8" s="7"/>
      <c r="Y8" s="7"/>
    </row>
    <row r="9" ht="15" customHeight="1">
      <c r="A9" s="9">
        <v>7</v>
      </c>
      <c r="B9" s="9">
        <v>2290</v>
      </c>
      <c r="C9" s="9">
        <v>340</v>
      </c>
      <c r="D9" s="7"/>
      <c r="E9" s="9">
        <v>0</v>
      </c>
      <c r="F9" s="7"/>
      <c r="G9" s="7"/>
      <c r="H9" s="9">
        <v>7</v>
      </c>
      <c r="I9" s="9">
        <v>2290</v>
      </c>
      <c r="J9" s="9">
        <v>19</v>
      </c>
      <c r="K9" s="9">
        <v>5070</v>
      </c>
      <c r="L9" s="7"/>
      <c r="M9" s="7"/>
      <c r="N9" s="7"/>
      <c r="O9" s="7"/>
      <c r="P9" s="7"/>
      <c r="Q9" s="7"/>
      <c r="R9" s="7"/>
      <c r="S9" s="7"/>
      <c r="T9" s="7"/>
      <c r="U9" s="7"/>
      <c r="V9" s="7"/>
      <c r="W9" s="7"/>
      <c r="X9" s="7"/>
      <c r="Y9" s="7"/>
    </row>
    <row r="10" ht="15" customHeight="1">
      <c r="A10" s="9">
        <v>8</v>
      </c>
      <c r="B10" s="9">
        <v>3410</v>
      </c>
      <c r="C10" s="9">
        <v>0</v>
      </c>
      <c r="D10" s="7"/>
      <c r="E10" s="9">
        <v>1110</v>
      </c>
      <c r="F10" s="7"/>
      <c r="G10" s="7"/>
      <c r="H10" s="9">
        <v>8</v>
      </c>
      <c r="I10" s="9">
        <v>3410</v>
      </c>
      <c r="J10" s="9">
        <v>20</v>
      </c>
      <c r="K10" s="9">
        <v>5260</v>
      </c>
      <c r="L10" s="7"/>
      <c r="M10" s="7"/>
      <c r="N10" s="7"/>
      <c r="O10" s="7"/>
      <c r="P10" s="7"/>
      <c r="Q10" s="7"/>
      <c r="R10" s="7"/>
      <c r="S10" s="7"/>
      <c r="T10" s="7"/>
      <c r="U10" s="7"/>
      <c r="V10" s="7"/>
      <c r="W10" s="7"/>
      <c r="X10" s="7"/>
      <c r="Y10" s="7"/>
    </row>
    <row r="11" ht="15" customHeight="1">
      <c r="A11" s="9">
        <v>9</v>
      </c>
      <c r="B11" s="9">
        <v>4420</v>
      </c>
      <c r="C11" s="9">
        <v>670</v>
      </c>
      <c r="D11" s="7"/>
      <c r="E11" s="9">
        <v>1055</v>
      </c>
      <c r="F11" s="7"/>
      <c r="G11" s="7"/>
      <c r="H11" s="9">
        <v>9</v>
      </c>
      <c r="I11" s="9">
        <v>4420</v>
      </c>
      <c r="J11" s="9">
        <v>21</v>
      </c>
      <c r="K11" s="9">
        <v>5210</v>
      </c>
      <c r="L11" s="7"/>
      <c r="M11" s="7"/>
      <c r="N11" s="7"/>
      <c r="O11" s="7"/>
      <c r="P11" s="7"/>
      <c r="Q11" s="7"/>
      <c r="R11" s="7"/>
      <c r="S11" s="7"/>
      <c r="T11" s="7"/>
      <c r="U11" s="7"/>
      <c r="V11" s="7"/>
      <c r="W11" s="7"/>
      <c r="X11" s="7"/>
      <c r="Y11" s="7"/>
    </row>
    <row r="12" ht="15" customHeight="1">
      <c r="A12" s="9">
        <v>10</v>
      </c>
      <c r="B12" s="9">
        <v>4720</v>
      </c>
      <c r="C12" s="9">
        <v>1640</v>
      </c>
      <c r="D12" s="7"/>
      <c r="E12" s="9">
        <v>1300</v>
      </c>
      <c r="F12" s="7"/>
      <c r="G12" s="7"/>
      <c r="H12" s="9">
        <v>10</v>
      </c>
      <c r="I12" s="9">
        <v>4720</v>
      </c>
      <c r="J12" s="9">
        <v>22</v>
      </c>
      <c r="K12" s="9">
        <v>4990</v>
      </c>
      <c r="L12" s="7"/>
      <c r="M12" s="7"/>
      <c r="N12" s="7"/>
      <c r="O12" s="7"/>
      <c r="P12" s="7"/>
      <c r="Q12" s="7"/>
      <c r="R12" s="7"/>
      <c r="S12" s="7"/>
      <c r="T12" s="7"/>
      <c r="U12" s="7"/>
      <c r="V12" s="7"/>
      <c r="W12" s="7"/>
      <c r="X12" s="7"/>
      <c r="Y12" s="7"/>
    </row>
    <row r="13" ht="15" customHeight="1">
      <c r="A13" s="9">
        <v>11</v>
      </c>
      <c r="B13" s="9">
        <v>4800</v>
      </c>
      <c r="C13" s="9">
        <v>2690</v>
      </c>
      <c r="D13" s="7"/>
      <c r="E13" s="9">
        <v>1625</v>
      </c>
      <c r="F13" s="7"/>
      <c r="G13" s="7"/>
      <c r="H13" s="9">
        <v>11</v>
      </c>
      <c r="I13" s="9">
        <v>4800</v>
      </c>
      <c r="J13" s="9">
        <v>23</v>
      </c>
      <c r="K13" s="9">
        <v>4390</v>
      </c>
      <c r="L13" s="7"/>
      <c r="M13" s="7"/>
      <c r="N13" s="7"/>
      <c r="O13" s="7"/>
      <c r="P13" s="7"/>
      <c r="Q13" s="7"/>
      <c r="R13" s="7"/>
      <c r="S13" s="7"/>
      <c r="T13" s="7"/>
      <c r="U13" s="7"/>
      <c r="V13" s="7"/>
      <c r="W13" s="7"/>
      <c r="X13" s="7"/>
      <c r="Y13" s="7"/>
    </row>
    <row r="14" ht="15" customHeight="1">
      <c r="A14" s="9">
        <v>12</v>
      </c>
      <c r="B14" s="9">
        <v>4720</v>
      </c>
      <c r="C14" s="9">
        <v>3660</v>
      </c>
      <c r="D14" s="7"/>
      <c r="E14" s="9">
        <v>1870</v>
      </c>
      <c r="F14" s="7"/>
      <c r="G14" s="7"/>
      <c r="H14" s="9">
        <v>12</v>
      </c>
      <c r="I14" s="9">
        <v>4720</v>
      </c>
      <c r="J14" s="9">
        <v>24</v>
      </c>
      <c r="K14" s="9">
        <v>2620</v>
      </c>
      <c r="L14" s="7"/>
      <c r="M14" s="7"/>
      <c r="N14" s="7"/>
      <c r="O14" s="7"/>
      <c r="P14" s="7"/>
      <c r="Q14" s="7"/>
      <c r="R14" s="7"/>
      <c r="S14" s="7"/>
      <c r="T14" s="7"/>
      <c r="U14" s="7"/>
      <c r="V14" s="7"/>
      <c r="W14" s="7"/>
      <c r="X14" s="7"/>
      <c r="Y14" s="7"/>
    </row>
    <row r="15" ht="15" customHeight="1">
      <c r="A15" s="9">
        <v>13</v>
      </c>
      <c r="B15" s="9">
        <v>4650</v>
      </c>
      <c r="C15" s="9">
        <v>4560</v>
      </c>
      <c r="D15" s="7"/>
      <c r="E15" s="9">
        <v>2045</v>
      </c>
      <c r="F15" s="7"/>
      <c r="G15" s="7"/>
      <c r="H15" s="7"/>
      <c r="I15" s="7"/>
      <c r="J15" s="7"/>
      <c r="K15" s="7"/>
      <c r="L15" s="7"/>
      <c r="M15" s="7"/>
      <c r="N15" s="7"/>
      <c r="O15" s="7"/>
      <c r="P15" s="7"/>
      <c r="Q15" s="7"/>
      <c r="R15" s="7"/>
      <c r="S15" s="7"/>
      <c r="T15" s="7"/>
      <c r="U15" s="7"/>
      <c r="V15" s="7"/>
      <c r="W15" s="7"/>
      <c r="X15" s="7"/>
      <c r="Y15" s="7"/>
    </row>
    <row r="16" ht="15" customHeight="1">
      <c r="A16" s="9">
        <v>14</v>
      </c>
      <c r="B16" s="9">
        <v>4570</v>
      </c>
      <c r="C16" s="9">
        <v>5380</v>
      </c>
      <c r="D16" s="7"/>
      <c r="E16" s="9">
        <v>2140</v>
      </c>
      <c r="F16" s="7"/>
      <c r="G16" s="7"/>
      <c r="H16" s="7"/>
      <c r="I16" s="7"/>
      <c r="J16" s="7"/>
      <c r="K16" s="7"/>
      <c r="L16" s="7"/>
      <c r="M16" s="7"/>
      <c r="N16" s="7"/>
      <c r="O16" s="7"/>
      <c r="P16" s="7"/>
      <c r="Q16" s="7"/>
      <c r="R16" s="7"/>
      <c r="S16" s="7"/>
      <c r="T16" s="7"/>
      <c r="U16" s="7"/>
      <c r="V16" s="7"/>
      <c r="W16" s="7"/>
      <c r="X16" s="7"/>
      <c r="Y16" s="7"/>
    </row>
    <row r="17" ht="15" customHeight="1">
      <c r="A17" s="9">
        <v>15</v>
      </c>
      <c r="B17" s="9">
        <v>4570</v>
      </c>
      <c r="C17" s="9">
        <v>6200</v>
      </c>
      <c r="D17" s="7"/>
      <c r="E17" s="9">
        <v>2235</v>
      </c>
      <c r="F17" s="7"/>
      <c r="G17" s="7"/>
      <c r="H17" s="7"/>
      <c r="I17" s="7"/>
      <c r="J17" s="7"/>
      <c r="K17" s="7"/>
      <c r="L17" s="7"/>
      <c r="M17" s="7"/>
      <c r="N17" s="7"/>
      <c r="O17" s="7"/>
      <c r="P17" s="7"/>
      <c r="Q17" s="7"/>
      <c r="R17" s="7"/>
      <c r="S17" s="7"/>
      <c r="T17" s="7"/>
      <c r="U17" s="7"/>
      <c r="V17" s="7"/>
      <c r="W17" s="7"/>
      <c r="X17" s="7"/>
      <c r="Y17" s="7"/>
    </row>
    <row r="18" ht="15" customHeight="1">
      <c r="A18" s="9">
        <v>16</v>
      </c>
      <c r="B18" s="9">
        <v>4540</v>
      </c>
      <c r="C18" s="9">
        <v>6990</v>
      </c>
      <c r="D18" s="7"/>
      <c r="E18" s="9">
        <v>2300</v>
      </c>
      <c r="F18" s="7"/>
      <c r="G18" s="7"/>
      <c r="H18" s="7"/>
      <c r="I18" s="7"/>
      <c r="J18" s="7"/>
      <c r="K18" s="7"/>
      <c r="L18" s="7"/>
      <c r="M18" s="7"/>
      <c r="N18" s="7"/>
      <c r="O18" s="7"/>
      <c r="P18" s="7"/>
      <c r="Q18" s="7"/>
      <c r="R18" s="7"/>
      <c r="S18" s="7"/>
      <c r="T18" s="7"/>
      <c r="U18" s="7"/>
      <c r="V18" s="7"/>
      <c r="W18" s="7"/>
      <c r="X18" s="7"/>
      <c r="Y18" s="7"/>
    </row>
    <row r="19" ht="15" customHeight="1">
      <c r="A19" s="9">
        <v>17</v>
      </c>
      <c r="B19" s="9">
        <v>4610</v>
      </c>
      <c r="C19" s="9">
        <v>7850</v>
      </c>
      <c r="D19" s="7"/>
      <c r="E19" s="9">
        <v>2435</v>
      </c>
      <c r="F19" s="7"/>
      <c r="G19" s="7"/>
      <c r="H19" s="7"/>
      <c r="I19" s="7"/>
      <c r="J19" s="7"/>
      <c r="K19" s="7"/>
      <c r="L19" s="7"/>
      <c r="M19" s="7"/>
      <c r="N19" s="7"/>
      <c r="O19" s="7"/>
      <c r="P19" s="7"/>
      <c r="Q19" s="7"/>
      <c r="R19" s="7"/>
      <c r="S19" s="7"/>
      <c r="T19" s="7"/>
      <c r="U19" s="7"/>
      <c r="V19" s="7"/>
      <c r="W19" s="7"/>
      <c r="X19" s="7"/>
      <c r="Y19" s="7"/>
    </row>
    <row r="20" ht="15" customHeight="1">
      <c r="A20" s="9">
        <v>18</v>
      </c>
      <c r="B20" s="9">
        <v>4810</v>
      </c>
      <c r="C20" s="9">
        <v>8910</v>
      </c>
      <c r="D20" s="7"/>
      <c r="E20" s="9">
        <v>2770</v>
      </c>
      <c r="F20" s="7"/>
      <c r="G20" s="7"/>
      <c r="H20" s="7"/>
      <c r="I20" s="7"/>
      <c r="J20" s="7"/>
      <c r="K20" s="7"/>
      <c r="L20" s="7"/>
      <c r="M20" s="7"/>
      <c r="N20" s="7"/>
      <c r="O20" s="7"/>
      <c r="P20" s="7"/>
      <c r="Q20" s="7"/>
      <c r="R20" s="7"/>
      <c r="S20" s="7"/>
      <c r="T20" s="7"/>
      <c r="U20" s="7"/>
      <c r="V20" s="7"/>
      <c r="W20" s="7"/>
      <c r="X20" s="7"/>
      <c r="Y20" s="7"/>
    </row>
    <row r="21" ht="15" customHeight="1">
      <c r="A21" s="9">
        <v>19</v>
      </c>
      <c r="B21" s="9">
        <v>5070</v>
      </c>
      <c r="C21" s="9">
        <v>10230</v>
      </c>
      <c r="D21" s="7"/>
      <c r="E21" s="9">
        <v>3365</v>
      </c>
      <c r="F21" s="7"/>
      <c r="G21" s="7"/>
      <c r="H21" s="7"/>
      <c r="I21" s="7"/>
      <c r="J21" s="7"/>
      <c r="K21" s="7"/>
      <c r="L21" s="7"/>
      <c r="M21" s="7"/>
      <c r="N21" s="7"/>
      <c r="O21" s="7"/>
      <c r="P21" s="7"/>
      <c r="Q21" s="7"/>
      <c r="R21" s="7"/>
      <c r="S21" s="7"/>
      <c r="T21" s="7"/>
      <c r="U21" s="7"/>
      <c r="V21" s="7"/>
      <c r="W21" s="7"/>
      <c r="X21" s="7"/>
      <c r="Y21" s="7"/>
    </row>
    <row r="22" ht="15" customHeight="1">
      <c r="A22" s="9">
        <v>20</v>
      </c>
      <c r="B22" s="9">
        <v>5260</v>
      </c>
      <c r="C22" s="9">
        <v>11740</v>
      </c>
      <c r="D22" s="7"/>
      <c r="E22" s="9">
        <v>4150</v>
      </c>
      <c r="F22" s="7"/>
      <c r="G22" s="7"/>
      <c r="H22" s="7"/>
      <c r="I22" s="7"/>
      <c r="J22" s="7"/>
      <c r="K22" s="7"/>
      <c r="L22" s="7"/>
      <c r="M22" s="7"/>
      <c r="N22" s="7"/>
      <c r="O22" s="7"/>
      <c r="P22" s="7"/>
      <c r="Q22" s="7"/>
      <c r="R22" s="7"/>
      <c r="S22" s="7"/>
      <c r="T22" s="7"/>
      <c r="U22" s="7"/>
      <c r="V22" s="7"/>
      <c r="W22" s="7"/>
      <c r="X22" s="7"/>
      <c r="Y22" s="7"/>
    </row>
    <row r="23" ht="15" customHeight="1">
      <c r="A23" s="9">
        <v>21</v>
      </c>
      <c r="B23" s="9">
        <v>5210</v>
      </c>
      <c r="C23" s="9">
        <v>13200</v>
      </c>
      <c r="D23" s="7"/>
      <c r="E23" s="9">
        <v>4885</v>
      </c>
      <c r="F23" s="7"/>
      <c r="G23" s="7"/>
      <c r="H23" s="7"/>
      <c r="I23" s="7"/>
      <c r="J23" s="7"/>
      <c r="K23" s="7"/>
      <c r="L23" s="7"/>
      <c r="M23" s="7"/>
      <c r="N23" s="7"/>
      <c r="O23" s="7"/>
      <c r="P23" s="7"/>
      <c r="Q23" s="7"/>
      <c r="R23" s="7"/>
      <c r="S23" s="7"/>
      <c r="T23" s="7"/>
      <c r="U23" s="7"/>
      <c r="V23" s="7"/>
      <c r="W23" s="7"/>
      <c r="X23" s="7"/>
      <c r="Y23" s="7"/>
    </row>
    <row r="24" ht="15" customHeight="1">
      <c r="A24" s="9">
        <v>22</v>
      </c>
      <c r="B24" s="9">
        <v>4990</v>
      </c>
      <c r="C24" s="9">
        <v>14440</v>
      </c>
      <c r="D24" s="7"/>
      <c r="E24" s="9">
        <v>5400</v>
      </c>
      <c r="F24" t="s" s="8">
        <v>158</v>
      </c>
      <c r="G24" s="7"/>
      <c r="H24" s="7"/>
      <c r="I24" s="7"/>
      <c r="J24" s="7"/>
      <c r="K24" s="7"/>
      <c r="L24" s="7"/>
      <c r="M24" s="7"/>
      <c r="N24" s="7"/>
      <c r="O24" s="7"/>
      <c r="P24" s="7"/>
      <c r="Q24" s="7"/>
      <c r="R24" s="7"/>
      <c r="S24" s="7"/>
      <c r="T24" s="7"/>
      <c r="U24" s="7"/>
      <c r="V24" s="7"/>
      <c r="W24" s="7"/>
      <c r="X24" s="7"/>
      <c r="Y24" s="7"/>
    </row>
    <row r="25" ht="15" customHeight="1">
      <c r="A25" s="9">
        <v>23</v>
      </c>
      <c r="B25" s="9">
        <v>4390</v>
      </c>
      <c r="C25" s="9">
        <v>15080</v>
      </c>
      <c r="D25" t="s" s="8">
        <v>159</v>
      </c>
      <c r="E25" s="9">
        <v>5315</v>
      </c>
      <c r="F25" s="7"/>
      <c r="G25" s="7"/>
      <c r="H25" s="7"/>
      <c r="I25" s="7"/>
      <c r="J25" s="7"/>
      <c r="K25" s="7"/>
      <c r="L25" s="7"/>
      <c r="M25" s="7"/>
      <c r="N25" s="7"/>
      <c r="O25" s="7"/>
      <c r="P25" s="7"/>
      <c r="Q25" s="7"/>
      <c r="R25" s="7"/>
      <c r="S25" s="7"/>
      <c r="T25" s="7"/>
      <c r="U25" s="7"/>
      <c r="V25" s="7"/>
      <c r="W25" s="7"/>
      <c r="X25" s="7"/>
      <c r="Y25" s="7"/>
    </row>
    <row r="26" ht="15" customHeight="1">
      <c r="A26" s="9">
        <v>24</v>
      </c>
      <c r="B26" s="9">
        <v>2620</v>
      </c>
      <c r="C26" s="9">
        <v>13950</v>
      </c>
      <c r="D26" s="7"/>
      <c r="E26" s="9">
        <v>3460</v>
      </c>
      <c r="F26" s="7"/>
      <c r="G26" s="7"/>
      <c r="H26" s="7"/>
      <c r="I26" s="7"/>
      <c r="J26" s="7"/>
      <c r="K26" s="7"/>
      <c r="L26" s="7"/>
      <c r="M26" s="7"/>
      <c r="N26" s="7"/>
      <c r="O26" s="7"/>
      <c r="P26" s="7"/>
      <c r="Q26" s="7"/>
      <c r="R26" s="7"/>
      <c r="S26" s="7"/>
      <c r="T26" s="7"/>
      <c r="U26" s="7"/>
      <c r="V26" s="7"/>
      <c r="W26" s="7"/>
      <c r="X26" s="7"/>
      <c r="Y26" s="7"/>
    </row>
    <row r="27" ht="15" customHeight="1">
      <c r="A27" t="s" s="8">
        <v>160</v>
      </c>
      <c r="B27" s="9">
        <v>90000</v>
      </c>
      <c r="C27" s="7"/>
      <c r="D27" s="7"/>
      <c r="E27" s="7"/>
      <c r="F27" s="7"/>
      <c r="G27" s="7"/>
      <c r="H27" s="7"/>
      <c r="I27" s="7"/>
      <c r="J27" s="7"/>
      <c r="K27" s="7"/>
      <c r="L27" s="7"/>
      <c r="M27" s="7"/>
      <c r="N27" s="7"/>
      <c r="O27" s="7"/>
      <c r="P27" s="7"/>
      <c r="Q27" s="7"/>
      <c r="R27" s="7"/>
      <c r="S27" s="7"/>
      <c r="T27" s="7"/>
      <c r="U27" s="7"/>
      <c r="V27" s="7"/>
      <c r="W27" s="7"/>
      <c r="X27" s="7"/>
      <c r="Y27" s="7"/>
    </row>
    <row r="28" ht="15" customHeight="1">
      <c r="A28" t="s" s="8">
        <v>161</v>
      </c>
      <c r="B28" s="9">
        <v>7500</v>
      </c>
      <c r="C28" s="7"/>
      <c r="D28" s="7"/>
      <c r="E28" s="7"/>
      <c r="F28" s="7"/>
      <c r="G28" s="7"/>
      <c r="H28" s="7"/>
      <c r="I28" s="7"/>
      <c r="J28" s="7"/>
      <c r="K28" s="7"/>
      <c r="L28" s="7"/>
      <c r="M28" s="7"/>
      <c r="N28" s="7"/>
      <c r="O28" s="7"/>
      <c r="P28" s="7"/>
      <c r="Q28" s="7"/>
      <c r="R28" s="7"/>
      <c r="S28" s="7"/>
      <c r="T28" s="7"/>
      <c r="U28" s="7"/>
      <c r="V28" s="7"/>
      <c r="W28" s="7"/>
      <c r="X28" s="7"/>
      <c r="Y28" s="7"/>
    </row>
    <row r="29" ht="15" customHeight="1">
      <c r="A29" s="7"/>
      <c r="B29" s="7"/>
      <c r="C29" s="7"/>
      <c r="D29" s="7"/>
      <c r="E29" s="7"/>
      <c r="F29" s="7"/>
      <c r="G29" s="7"/>
      <c r="H29" s="7"/>
      <c r="I29" s="7"/>
      <c r="J29" s="7"/>
      <c r="K29" s="7"/>
      <c r="L29" s="7"/>
      <c r="M29" s="7"/>
      <c r="N29" s="7"/>
      <c r="O29" s="7"/>
      <c r="P29" s="7"/>
      <c r="Q29" s="7"/>
      <c r="R29" s="7"/>
      <c r="S29" s="7"/>
      <c r="T29" s="7"/>
      <c r="U29" s="7"/>
      <c r="V29" s="7"/>
      <c r="W29" s="7"/>
      <c r="X29" s="7"/>
      <c r="Y29" s="7"/>
    </row>
    <row r="30" ht="15" customHeight="1">
      <c r="A30" t="s" s="8">
        <v>162</v>
      </c>
      <c r="B30" s="9">
        <v>3750</v>
      </c>
      <c r="C30" s="7"/>
      <c r="D30" s="7"/>
      <c r="E30" s="7"/>
      <c r="F30" s="7"/>
      <c r="G30" s="7"/>
      <c r="H30" s="7"/>
      <c r="I30" s="7"/>
      <c r="J30" s="7"/>
      <c r="K30" s="7"/>
      <c r="L30" s="7"/>
      <c r="M30" s="7"/>
      <c r="N30" s="7"/>
      <c r="O30" s="7"/>
      <c r="P30" s="7"/>
      <c r="Q30" s="7"/>
      <c r="R30" s="7"/>
      <c r="S30" s="7"/>
      <c r="T30" s="7"/>
      <c r="U30" s="7"/>
      <c r="V30" s="7"/>
      <c r="W30" s="7"/>
      <c r="X30" s="7"/>
      <c r="Y30" s="7"/>
    </row>
    <row r="31" ht="15" customHeight="1">
      <c r="A31" s="7"/>
      <c r="B31" s="7"/>
      <c r="C31" s="7"/>
      <c r="D31" s="7"/>
      <c r="E31" s="7"/>
      <c r="F31" s="7"/>
      <c r="G31" s="7"/>
      <c r="H31" s="7"/>
      <c r="I31" s="7"/>
      <c r="J31" s="7"/>
      <c r="K31" s="7"/>
      <c r="L31" s="7"/>
      <c r="M31" s="7"/>
      <c r="N31" s="7"/>
      <c r="O31" s="7"/>
      <c r="P31" s="7"/>
      <c r="Q31" s="7"/>
      <c r="R31" s="7"/>
      <c r="S31" s="7"/>
      <c r="T31" s="7"/>
      <c r="U31" s="7"/>
      <c r="V31" s="7"/>
      <c r="W31" s="7"/>
      <c r="X31" s="7"/>
      <c r="Y31" s="7"/>
    </row>
    <row r="32" ht="15" customHeight="1">
      <c r="A32" t="s" s="8">
        <v>163</v>
      </c>
      <c r="B32" s="9">
        <v>2300</v>
      </c>
      <c r="C32" s="7"/>
      <c r="D32" s="7"/>
      <c r="E32" s="7"/>
      <c r="F32" s="7"/>
      <c r="G32" s="7"/>
      <c r="H32" s="7"/>
      <c r="I32" s="7"/>
      <c r="J32" s="7"/>
      <c r="K32" s="7"/>
      <c r="L32" s="7"/>
      <c r="M32" s="7"/>
      <c r="N32" s="7"/>
      <c r="O32" s="7"/>
      <c r="P32" s="7"/>
      <c r="Q32" s="7"/>
      <c r="R32" s="7"/>
      <c r="S32" s="7"/>
      <c r="T32" s="7"/>
      <c r="U32" s="7"/>
      <c r="V32" s="7"/>
      <c r="W32" s="7"/>
      <c r="X32" s="7"/>
      <c r="Y32" s="7"/>
    </row>
    <row r="33" ht="15" customHeight="1">
      <c r="A33" t="s" s="8">
        <v>164</v>
      </c>
      <c r="B33" s="9">
        <v>4475</v>
      </c>
      <c r="C33" s="7"/>
      <c r="D33" s="7"/>
      <c r="E33" s="7"/>
      <c r="F33" s="7"/>
      <c r="G33" s="7"/>
      <c r="H33" s="7"/>
      <c r="I33" s="7"/>
      <c r="J33" s="7"/>
      <c r="K33" s="7"/>
      <c r="L33" s="7"/>
      <c r="M33" s="7"/>
      <c r="N33" s="7"/>
      <c r="O33" s="7"/>
      <c r="P33" s="7"/>
      <c r="Q33" s="7"/>
      <c r="R33" s="7"/>
      <c r="S33" s="7"/>
      <c r="T33" s="7"/>
      <c r="U33" s="7"/>
      <c r="V33" s="7"/>
      <c r="W33" s="7"/>
      <c r="X33" s="7"/>
      <c r="Y33" s="7"/>
    </row>
    <row r="34" ht="15" customHeight="1">
      <c r="A34" s="7"/>
      <c r="B34" s="7"/>
      <c r="C34" s="7"/>
      <c r="D34" s="7"/>
      <c r="E34" s="7"/>
      <c r="F34" s="7"/>
      <c r="G34" s="7"/>
      <c r="H34" s="7"/>
      <c r="I34" s="7"/>
      <c r="J34" s="7"/>
      <c r="K34" s="7"/>
      <c r="L34" s="7"/>
      <c r="M34" s="7"/>
      <c r="N34" s="7"/>
      <c r="O34" s="7"/>
      <c r="P34" s="7"/>
      <c r="Q34" s="7"/>
      <c r="R34" s="7"/>
      <c r="S34" s="7"/>
      <c r="T34" s="7"/>
      <c r="U34" s="7"/>
      <c r="V34" s="7"/>
      <c r="W34" s="7"/>
      <c r="X34" s="7"/>
      <c r="Y34" s="7"/>
    </row>
    <row r="35" ht="15" customHeight="1">
      <c r="A35" t="s" s="8">
        <v>156</v>
      </c>
      <c r="B35" s="9">
        <v>1</v>
      </c>
      <c r="C35" s="9">
        <v>2</v>
      </c>
      <c r="D35" s="9">
        <v>3</v>
      </c>
      <c r="E35" s="9">
        <v>4</v>
      </c>
      <c r="F35" s="9">
        <v>5</v>
      </c>
      <c r="G35" s="9">
        <v>6</v>
      </c>
      <c r="H35" s="9">
        <v>7</v>
      </c>
      <c r="I35" s="9">
        <v>8</v>
      </c>
      <c r="J35" s="9">
        <v>9</v>
      </c>
      <c r="K35" s="9">
        <v>10</v>
      </c>
      <c r="L35" s="9">
        <v>11</v>
      </c>
      <c r="M35" s="9">
        <v>12</v>
      </c>
      <c r="N35" s="9">
        <v>13</v>
      </c>
      <c r="O35" s="9">
        <v>14</v>
      </c>
      <c r="P35" s="9">
        <v>15</v>
      </c>
      <c r="Q35" s="9">
        <v>16</v>
      </c>
      <c r="R35" s="9">
        <v>17</v>
      </c>
      <c r="S35" s="9">
        <v>18</v>
      </c>
      <c r="T35" s="9">
        <v>19</v>
      </c>
      <c r="U35" s="9">
        <v>20</v>
      </c>
      <c r="V35" s="9">
        <v>21</v>
      </c>
      <c r="W35" s="9">
        <v>22</v>
      </c>
      <c r="X35" s="9">
        <v>23</v>
      </c>
      <c r="Y35" s="9">
        <v>24</v>
      </c>
    </row>
    <row r="36" ht="15" customHeight="1">
      <c r="A36" t="s" s="8">
        <v>157</v>
      </c>
      <c r="B36" s="9">
        <v>1960</v>
      </c>
      <c r="C36" s="9">
        <v>1720</v>
      </c>
      <c r="D36" s="9">
        <v>1610</v>
      </c>
      <c r="E36" s="9">
        <v>1540</v>
      </c>
      <c r="F36" s="9">
        <v>1610</v>
      </c>
      <c r="G36" s="9">
        <v>1910</v>
      </c>
      <c r="H36" s="9">
        <v>2290</v>
      </c>
      <c r="I36" s="9">
        <v>3410</v>
      </c>
      <c r="J36" s="9">
        <v>4420</v>
      </c>
      <c r="K36" s="9">
        <v>4720</v>
      </c>
      <c r="L36" s="9">
        <v>4800</v>
      </c>
      <c r="M36" s="9">
        <v>4720</v>
      </c>
      <c r="N36" s="9">
        <v>4650</v>
      </c>
      <c r="O36" s="9">
        <v>4570</v>
      </c>
      <c r="P36" s="9">
        <v>4570</v>
      </c>
      <c r="Q36" s="9">
        <v>4540</v>
      </c>
      <c r="R36" s="9">
        <v>4610</v>
      </c>
      <c r="S36" s="9">
        <v>4810</v>
      </c>
      <c r="T36" s="9">
        <v>5070</v>
      </c>
      <c r="U36" s="9">
        <v>5260</v>
      </c>
      <c r="V36" s="9">
        <v>5210</v>
      </c>
      <c r="W36" s="9">
        <v>4990</v>
      </c>
      <c r="X36" s="9">
        <v>4390</v>
      </c>
      <c r="Y36" s="9">
        <v>2620</v>
      </c>
    </row>
  </sheetData>
  <pageMargins left="0.511811" right="0.511811" top="0.787402" bottom="0.787402" header="0.314961" footer="0.314961"/>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