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rla\Documents\MeusDocs\Academico\Orcamento\"/>
    </mc:Choice>
  </mc:AlternateContent>
  <bookViews>
    <workbookView xWindow="0" yWindow="0" windowWidth="7056" windowHeight="6060" tabRatio="781" activeTab="2"/>
  </bookViews>
  <sheets>
    <sheet name="prova (2)" sheetId="13" r:id="rId1"/>
    <sheet name="prova" sheetId="12" r:id="rId2"/>
    <sheet name="Financeiros" sheetId="9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9" l="1"/>
  <c r="E26" i="9"/>
  <c r="D26" i="9"/>
  <c r="C26" i="9"/>
  <c r="M28" i="9"/>
  <c r="L28" i="9"/>
  <c r="K28" i="9"/>
  <c r="M27" i="9"/>
  <c r="L27" i="9"/>
  <c r="K27" i="9"/>
  <c r="M26" i="9"/>
  <c r="L26" i="9"/>
  <c r="K26" i="9"/>
  <c r="M25" i="9"/>
  <c r="L25" i="9"/>
  <c r="K25" i="9"/>
  <c r="J28" i="9"/>
  <c r="J27" i="9"/>
  <c r="J26" i="9"/>
  <c r="J25" i="9"/>
  <c r="B28" i="9"/>
  <c r="I28" i="9" s="1"/>
  <c r="B27" i="9"/>
  <c r="I27" i="9" s="1"/>
  <c r="B26" i="9"/>
  <c r="I26" i="9" s="1"/>
  <c r="B25" i="9"/>
  <c r="I25" i="9" s="1"/>
  <c r="F23" i="9"/>
  <c r="M23" i="9" s="1"/>
  <c r="E23" i="9"/>
  <c r="L23" i="9" s="1"/>
  <c r="D23" i="9"/>
  <c r="K23" i="9" s="1"/>
  <c r="C23" i="9"/>
  <c r="J23" i="9" s="1"/>
  <c r="F22" i="9"/>
  <c r="E22" i="9"/>
  <c r="D22" i="9"/>
  <c r="C22" i="9"/>
  <c r="M14" i="9"/>
  <c r="L14" i="9"/>
  <c r="K14" i="9"/>
  <c r="J14" i="9"/>
  <c r="M13" i="9"/>
  <c r="L13" i="9"/>
  <c r="K13" i="9"/>
  <c r="J13" i="9"/>
  <c r="F13" i="9"/>
  <c r="E13" i="9"/>
  <c r="D13" i="9"/>
  <c r="C13" i="9"/>
  <c r="M12" i="9"/>
  <c r="L12" i="9"/>
  <c r="K12" i="9"/>
  <c r="J12" i="9"/>
  <c r="F12" i="9"/>
  <c r="E12" i="9"/>
  <c r="D12" i="9"/>
  <c r="M10" i="9"/>
  <c r="L10" i="9"/>
  <c r="K10" i="9"/>
  <c r="J10" i="9"/>
  <c r="F11" i="9"/>
  <c r="E11" i="9"/>
  <c r="D11" i="9"/>
  <c r="D10" i="9"/>
  <c r="E10" i="9"/>
  <c r="F10" i="9"/>
  <c r="C10" i="9"/>
  <c r="M19" i="9"/>
  <c r="L19" i="9"/>
  <c r="F19" i="9" s="1"/>
  <c r="K19" i="9"/>
  <c r="E19" i="9" s="1"/>
  <c r="J19" i="9"/>
  <c r="D19" i="9" s="1"/>
  <c r="M18" i="9"/>
  <c r="F18" i="9" s="1"/>
  <c r="L18" i="9"/>
  <c r="E18" i="9" s="1"/>
  <c r="K18" i="9"/>
  <c r="D18" i="9" s="1"/>
  <c r="J18" i="9"/>
  <c r="C18" i="9" s="1"/>
  <c r="K17" i="9"/>
  <c r="E17" i="9" s="1"/>
  <c r="L17" i="9"/>
  <c r="F17" i="9" s="1"/>
  <c r="M17" i="9"/>
  <c r="J17" i="9"/>
  <c r="D17" i="9" s="1"/>
  <c r="M7" i="9"/>
  <c r="L7" i="9"/>
  <c r="F7" i="9" s="1"/>
  <c r="K7" i="9"/>
  <c r="E7" i="9" s="1"/>
  <c r="J7" i="9"/>
  <c r="D7" i="9" s="1"/>
  <c r="K4" i="9"/>
  <c r="L4" i="9"/>
  <c r="M4" i="9"/>
  <c r="J4" i="9"/>
  <c r="K3" i="9"/>
  <c r="E5" i="9" s="1"/>
  <c r="L20" i="9" s="1"/>
  <c r="L3" i="9"/>
  <c r="E4" i="9" s="1"/>
  <c r="M3" i="9"/>
  <c r="F4" i="9" s="1"/>
  <c r="J3" i="9"/>
  <c r="D5" i="9" s="1"/>
  <c r="K20" i="9" s="1"/>
  <c r="K8" i="9" l="1"/>
  <c r="K29" i="9" s="1"/>
  <c r="J8" i="9"/>
  <c r="J29" i="9" s="1"/>
  <c r="M8" i="9"/>
  <c r="L8" i="9"/>
  <c r="L29" i="9" s="1"/>
  <c r="D6" i="9"/>
  <c r="F6" i="9"/>
  <c r="E6" i="9"/>
  <c r="C6" i="9"/>
  <c r="F5" i="9"/>
  <c r="M20" i="9" s="1"/>
  <c r="D4" i="9"/>
  <c r="C4" i="9"/>
  <c r="A63" i="13"/>
  <c r="A62" i="13"/>
  <c r="A61" i="13"/>
  <c r="A60" i="13"/>
  <c r="A59" i="13"/>
  <c r="A57" i="13"/>
  <c r="A56" i="13"/>
  <c r="A55" i="13"/>
  <c r="A53" i="13"/>
  <c r="A52" i="13"/>
  <c r="A51" i="13"/>
  <c r="A50" i="13"/>
  <c r="A49" i="13"/>
  <c r="A46" i="13"/>
  <c r="A44" i="13"/>
  <c r="A43" i="13"/>
  <c r="A42" i="13"/>
  <c r="A41" i="13"/>
  <c r="A40" i="13"/>
  <c r="A39" i="13"/>
  <c r="A36" i="13"/>
  <c r="A34" i="13"/>
  <c r="A33" i="13"/>
  <c r="A32" i="13"/>
  <c r="A28" i="13"/>
  <c r="A27" i="13"/>
  <c r="A26" i="13"/>
  <c r="A25" i="13"/>
  <c r="A19" i="13"/>
  <c r="A17" i="13"/>
  <c r="A16" i="13"/>
  <c r="A9" i="13"/>
  <c r="A6" i="13"/>
  <c r="A4" i="13"/>
  <c r="A2" i="13"/>
  <c r="A1" i="13"/>
  <c r="F58" i="13"/>
  <c r="E58" i="13"/>
  <c r="D58" i="13"/>
  <c r="C58" i="13"/>
  <c r="F53" i="13"/>
  <c r="E53" i="13"/>
  <c r="D53" i="13"/>
  <c r="C53" i="13"/>
  <c r="B44" i="13"/>
  <c r="F36" i="13"/>
  <c r="E36" i="13"/>
  <c r="D36" i="13"/>
  <c r="C36" i="13"/>
  <c r="F34" i="13"/>
  <c r="F33" i="13"/>
  <c r="F35" i="13" s="1"/>
  <c r="E33" i="13"/>
  <c r="E34" i="13" s="1"/>
  <c r="D33" i="13"/>
  <c r="D34" i="13" s="1"/>
  <c r="C33" i="13"/>
  <c r="F29" i="13"/>
  <c r="E29" i="13"/>
  <c r="D29" i="13"/>
  <c r="C29" i="13"/>
  <c r="F21" i="13"/>
  <c r="E21" i="13"/>
  <c r="F22" i="13" s="1"/>
  <c r="F23" i="13" s="1"/>
  <c r="F20" i="13"/>
  <c r="E20" i="13"/>
  <c r="D20" i="13"/>
  <c r="C20" i="13"/>
  <c r="B9" i="13"/>
  <c r="F5" i="13"/>
  <c r="F4" i="13"/>
  <c r="F6" i="13" s="1"/>
  <c r="E4" i="13"/>
  <c r="E5" i="13" s="1"/>
  <c r="D4" i="13"/>
  <c r="D5" i="13" s="1"/>
  <c r="C4" i="13"/>
  <c r="M29" i="9" l="1"/>
  <c r="F39" i="13"/>
  <c r="F40" i="13" s="1"/>
  <c r="F41" i="13" s="1"/>
  <c r="F43" i="13" s="1"/>
  <c r="F30" i="13"/>
  <c r="C6" i="13"/>
  <c r="F8" i="13"/>
  <c r="F11" i="13" s="1"/>
  <c r="F9" i="13"/>
  <c r="F12" i="13" s="1"/>
  <c r="E23" i="13"/>
  <c r="E39" i="13" s="1"/>
  <c r="E40" i="13" s="1"/>
  <c r="E41" i="13" s="1"/>
  <c r="E43" i="13" s="1"/>
  <c r="C23" i="13"/>
  <c r="C39" i="13" s="1"/>
  <c r="C40" i="13" s="1"/>
  <c r="C41" i="13" s="1"/>
  <c r="C43" i="13" s="1"/>
  <c r="D6" i="13"/>
  <c r="D35" i="13"/>
  <c r="E6" i="13"/>
  <c r="E35" i="13"/>
  <c r="C21" i="13"/>
  <c r="D22" i="13" s="1"/>
  <c r="D23" i="13" s="1"/>
  <c r="C5" i="13"/>
  <c r="C34" i="13"/>
  <c r="C35" i="13" s="1"/>
  <c r="D21" i="13"/>
  <c r="E22" i="13" s="1"/>
  <c r="D29" i="12"/>
  <c r="E29" i="12"/>
  <c r="F29" i="12"/>
  <c r="F58" i="12"/>
  <c r="E58" i="12"/>
  <c r="D58" i="12"/>
  <c r="C58" i="12"/>
  <c r="F53" i="12"/>
  <c r="E53" i="12"/>
  <c r="D53" i="12"/>
  <c r="C53" i="12"/>
  <c r="B44" i="12"/>
  <c r="D36" i="12"/>
  <c r="E36" i="12"/>
  <c r="F36" i="12"/>
  <c r="C36" i="12"/>
  <c r="F33" i="12"/>
  <c r="F34" i="12" s="1"/>
  <c r="E33" i="12"/>
  <c r="E34" i="12" s="1"/>
  <c r="D33" i="12"/>
  <c r="D34" i="12" s="1"/>
  <c r="C33" i="12"/>
  <c r="C34" i="12" s="1"/>
  <c r="C35" i="12" s="1"/>
  <c r="C29" i="12"/>
  <c r="F21" i="12"/>
  <c r="F20" i="12"/>
  <c r="E21" i="12" s="1"/>
  <c r="F22" i="12" s="1"/>
  <c r="E20" i="12"/>
  <c r="D21" i="12" s="1"/>
  <c r="E22" i="12" s="1"/>
  <c r="D20" i="12"/>
  <c r="C21" i="12" s="1"/>
  <c r="D22" i="12" s="1"/>
  <c r="C20" i="12"/>
  <c r="B9" i="12"/>
  <c r="D4" i="12"/>
  <c r="D5" i="12" s="1"/>
  <c r="E4" i="12"/>
  <c r="E5" i="12" s="1"/>
  <c r="F4" i="12"/>
  <c r="C4" i="12"/>
  <c r="D39" i="13" l="1"/>
  <c r="D40" i="13" s="1"/>
  <c r="D41" i="13" s="1"/>
  <c r="D43" i="13" s="1"/>
  <c r="D30" i="13"/>
  <c r="C8" i="13"/>
  <c r="C11" i="13" s="1"/>
  <c r="C13" i="13" s="1"/>
  <c r="C9" i="13"/>
  <c r="C12" i="13" s="1"/>
  <c r="F45" i="13"/>
  <c r="F46" i="13" s="1"/>
  <c r="F47" i="13" s="1"/>
  <c r="F44" i="13"/>
  <c r="C45" i="13"/>
  <c r="C46" i="13" s="1"/>
  <c r="C47" i="13" s="1"/>
  <c r="C44" i="13"/>
  <c r="E8" i="13"/>
  <c r="E11" i="13" s="1"/>
  <c r="E9" i="13"/>
  <c r="E12" i="13" s="1"/>
  <c r="D8" i="13"/>
  <c r="D11" i="13" s="1"/>
  <c r="D13" i="13" s="1"/>
  <c r="D9" i="13"/>
  <c r="D12" i="13" s="1"/>
  <c r="F13" i="13"/>
  <c r="E44" i="13"/>
  <c r="E45" i="13" s="1"/>
  <c r="E46" i="13" s="1"/>
  <c r="E47" i="13" s="1"/>
  <c r="C30" i="13"/>
  <c r="E30" i="13"/>
  <c r="E6" i="12"/>
  <c r="E8" i="12" s="1"/>
  <c r="E11" i="12" s="1"/>
  <c r="D6" i="12"/>
  <c r="D8" i="12" s="1"/>
  <c r="D11" i="12" s="1"/>
  <c r="D35" i="12"/>
  <c r="E35" i="12"/>
  <c r="F35" i="12"/>
  <c r="C5" i="12"/>
  <c r="C6" i="12" s="1"/>
  <c r="C8" i="12" s="1"/>
  <c r="C11" i="12" s="1"/>
  <c r="F5" i="12"/>
  <c r="F6" i="12" s="1"/>
  <c r="E23" i="12"/>
  <c r="E39" i="12" s="1"/>
  <c r="E40" i="12" s="1"/>
  <c r="E41" i="12" s="1"/>
  <c r="E43" i="12" s="1"/>
  <c r="E44" i="12" s="1"/>
  <c r="D23" i="12"/>
  <c r="D39" i="12" s="1"/>
  <c r="D40" i="12" s="1"/>
  <c r="D41" i="12" s="1"/>
  <c r="D43" i="12" s="1"/>
  <c r="D44" i="12" s="1"/>
  <c r="F23" i="12"/>
  <c r="F39" i="12" s="1"/>
  <c r="F40" i="12" s="1"/>
  <c r="F41" i="12" s="1"/>
  <c r="F43" i="12" s="1"/>
  <c r="F44" i="12" s="1"/>
  <c r="C23" i="12"/>
  <c r="E13" i="13" l="1"/>
  <c r="D45" i="13"/>
  <c r="D46" i="13" s="1"/>
  <c r="D47" i="13" s="1"/>
  <c r="D44" i="13"/>
  <c r="D9" i="12"/>
  <c r="D12" i="12" s="1"/>
  <c r="D13" i="12" s="1"/>
  <c r="C9" i="12"/>
  <c r="C12" i="12" s="1"/>
  <c r="C13" i="12" s="1"/>
  <c r="F9" i="12"/>
  <c r="F12" i="12" s="1"/>
  <c r="F8" i="12"/>
  <c r="F11" i="12" s="1"/>
  <c r="F30" i="12"/>
  <c r="E9" i="12"/>
  <c r="E12" i="12" s="1"/>
  <c r="E13" i="12" s="1"/>
  <c r="E30" i="12"/>
  <c r="C39" i="12"/>
  <c r="C40" i="12" s="1"/>
  <c r="C41" i="12" s="1"/>
  <c r="C43" i="12" s="1"/>
  <c r="C44" i="12" s="1"/>
  <c r="C30" i="12"/>
  <c r="D30" i="12"/>
  <c r="D45" i="12"/>
  <c r="D46" i="12" s="1"/>
  <c r="D47" i="12" s="1"/>
  <c r="F45" i="12"/>
  <c r="F46" i="12" s="1"/>
  <c r="F47" i="12" s="1"/>
  <c r="E45" i="12"/>
  <c r="E46" i="12" s="1"/>
  <c r="E47" i="12" s="1"/>
  <c r="F13" i="12" l="1"/>
  <c r="C45" i="12"/>
  <c r="C46" i="12" s="1"/>
  <c r="C47" i="12" s="1"/>
  <c r="F3" i="9" l="1"/>
  <c r="F29" i="9" s="1"/>
  <c r="E3" i="9" l="1"/>
  <c r="E29" i="9" s="1"/>
  <c r="D3" i="9"/>
  <c r="D29" i="9" s="1"/>
  <c r="C3" i="9"/>
  <c r="C29" i="9" s="1"/>
</calcChain>
</file>

<file path=xl/comments1.xml><?xml version="1.0" encoding="utf-8"?>
<comments xmlns="http://schemas.openxmlformats.org/spreadsheetml/2006/main">
  <authors>
    <author>PCPWR</author>
  </authors>
  <commentList>
    <comment ref="G9" authorId="0" shapeId="0">
      <text>
        <r>
          <rPr>
            <b/>
            <sz val="9"/>
            <color indexed="81"/>
            <rFont val="Segoe UI"/>
            <family val="2"/>
          </rPr>
          <t>PCPWR:</t>
        </r>
        <r>
          <rPr>
            <sz val="9"/>
            <color indexed="81"/>
            <rFont val="Segoe UI"/>
            <family val="2"/>
          </rPr>
          <t xml:space="preserve">
custos da quantidade PRODUZIDA
</t>
        </r>
      </text>
    </comment>
    <comment ref="N10" authorId="0" shapeId="0">
      <text>
        <r>
          <rPr>
            <b/>
            <sz val="9"/>
            <color indexed="81"/>
            <rFont val="Segoe UI"/>
            <family val="2"/>
          </rPr>
          <t>PCPWR:</t>
        </r>
        <r>
          <rPr>
            <sz val="9"/>
            <color indexed="81"/>
            <rFont val="Segoe UI"/>
            <family val="2"/>
          </rPr>
          <t xml:space="preserve">
CUSTOS DA QUANTIDADE "VENDIDA"
</t>
        </r>
      </text>
    </comment>
  </commentList>
</comments>
</file>

<file path=xl/sharedStrings.xml><?xml version="1.0" encoding="utf-8"?>
<sst xmlns="http://schemas.openxmlformats.org/spreadsheetml/2006/main" count="208" uniqueCount="166">
  <si>
    <t>1 trim</t>
  </si>
  <si>
    <t>2 trim</t>
  </si>
  <si>
    <t>3 trim</t>
  </si>
  <si>
    <t>4 trim</t>
  </si>
  <si>
    <t>venda vendedores</t>
  </si>
  <si>
    <t>vendas líquidas</t>
  </si>
  <si>
    <t>comissão vended</t>
  </si>
  <si>
    <t>forma de venda</t>
  </si>
  <si>
    <t>a vista</t>
  </si>
  <si>
    <t>vendas</t>
  </si>
  <si>
    <t>ef</t>
  </si>
  <si>
    <t>ei</t>
  </si>
  <si>
    <t>qtd a ser produzida</t>
  </si>
  <si>
    <t>Quantidade produzida</t>
  </si>
  <si>
    <t>funcionário trabalha 220 horas mês</t>
  </si>
  <si>
    <t>Salário</t>
  </si>
  <si>
    <t>Encargos</t>
  </si>
  <si>
    <t>materiais indiretos (R$ / un.)</t>
  </si>
  <si>
    <t>mão de obra indireta (R$ / un.)</t>
  </si>
  <si>
    <t>DESPESAS</t>
  </si>
  <si>
    <t>ENTRADAS</t>
  </si>
  <si>
    <t>vendas à vista</t>
  </si>
  <si>
    <t>vendas a prazo</t>
  </si>
  <si>
    <t>SAÍDAS</t>
  </si>
  <si>
    <t>Saldo final de caixa</t>
  </si>
  <si>
    <t>FLUXO DE CAIXA (financ)</t>
  </si>
  <si>
    <t>DRE (competência, eco)</t>
  </si>
  <si>
    <t>RECEITAS</t>
  </si>
  <si>
    <t>CUSTOS</t>
  </si>
  <si>
    <t>MOD</t>
  </si>
  <si>
    <t>Valor por hora</t>
  </si>
  <si>
    <t>a</t>
  </si>
  <si>
    <t>comissão vendedores</t>
  </si>
  <si>
    <t>b</t>
  </si>
  <si>
    <t>desp publicidade</t>
  </si>
  <si>
    <t>salário vendedores</t>
  </si>
  <si>
    <t>c</t>
  </si>
  <si>
    <t>d</t>
  </si>
  <si>
    <t>e</t>
  </si>
  <si>
    <t>gasto compra de embalagem</t>
  </si>
  <si>
    <t>gasto compra de processador</t>
  </si>
  <si>
    <t>f</t>
  </si>
  <si>
    <t>g</t>
  </si>
  <si>
    <t>CMV</t>
  </si>
  <si>
    <t>quantidade vendida</t>
  </si>
  <si>
    <t>juros</t>
  </si>
  <si>
    <t>Desp comerciais</t>
  </si>
  <si>
    <t>Desp financeiras</t>
  </si>
  <si>
    <t>h</t>
  </si>
  <si>
    <t>Desp adm</t>
  </si>
  <si>
    <t>DEDUÇÕES</t>
  </si>
  <si>
    <t xml:space="preserve">Impostos </t>
  </si>
  <si>
    <t>i</t>
  </si>
  <si>
    <t>j</t>
  </si>
  <si>
    <t>k</t>
  </si>
  <si>
    <t>Lucro</t>
  </si>
  <si>
    <t>pdd (inadimplência 7%)</t>
  </si>
  <si>
    <t>comissão mercado livre</t>
  </si>
  <si>
    <t>venda mercado livre</t>
  </si>
  <si>
    <t>Quantidade</t>
  </si>
  <si>
    <t>Preço</t>
  </si>
  <si>
    <t>Vendas Brutas</t>
  </si>
  <si>
    <t>ISV</t>
  </si>
  <si>
    <t>Despesas publicidade</t>
  </si>
  <si>
    <t>Salário vendedores</t>
  </si>
  <si>
    <t>ORÇAMENTO DE VENDAS</t>
  </si>
  <si>
    <t>ORÇAMENTO DE PRODUÇÃO</t>
  </si>
  <si>
    <t>30 dias</t>
  </si>
  <si>
    <t>à vista: 60%; 30 dias 40%; inadimplência 7%</t>
  </si>
  <si>
    <t>ORÇAMENTO DE MATÉRIA-PRIMA</t>
  </si>
  <si>
    <t>Valor comprado de plástico</t>
  </si>
  <si>
    <t>à vista</t>
  </si>
  <si>
    <t>ORÇAMENTO DE INVESTIMENTO</t>
  </si>
  <si>
    <t>Compra de imobilizado (R$ 90.000)</t>
  </si>
  <si>
    <t>principal</t>
  </si>
  <si>
    <t>pagos financiado em 30 meses</t>
  </si>
  <si>
    <t>5 anos</t>
  </si>
  <si>
    <t>Qtd horas total (5 horas por produto)</t>
  </si>
  <si>
    <t>ORÇAMENTO DE MOD</t>
  </si>
  <si>
    <t>ORÇAMENTO DE CIF</t>
  </si>
  <si>
    <t>custos fixos (R$ / un.)</t>
  </si>
  <si>
    <t>custos fixos (R$ total )</t>
  </si>
  <si>
    <t>mão de obra indireta (R$ total)</t>
  </si>
  <si>
    <t>materiais indiretos (R$ total)</t>
  </si>
  <si>
    <t>Depreciação do imobilizado/mês</t>
  </si>
  <si>
    <t>Custo de MOD por produto</t>
  </si>
  <si>
    <t>Custo de MP por produto</t>
  </si>
  <si>
    <t>Custo de CIF por produto</t>
  </si>
  <si>
    <t>ORÇAMENTO DE DESPESAS</t>
  </si>
  <si>
    <t>Depreciação dos prédios</t>
  </si>
  <si>
    <t>Seguros e viagens</t>
  </si>
  <si>
    <t>Advogados (não pagos)</t>
  </si>
  <si>
    <t>Contador (não pagos)</t>
  </si>
  <si>
    <t>SALES BUDGET</t>
  </si>
  <si>
    <t>Amount</t>
  </si>
  <si>
    <t>Price</t>
  </si>
  <si>
    <t>Gross Sales</t>
  </si>
  <si>
    <t>liquid sales</t>
  </si>
  <si>
    <t>free market sale</t>
  </si>
  <si>
    <t>sell sellers</t>
  </si>
  <si>
    <t>free market commission</t>
  </si>
  <si>
    <t>sold commission</t>
  </si>
  <si>
    <t>form of sale</t>
  </si>
  <si>
    <t>Advertising expenses</t>
  </si>
  <si>
    <t>Salesperson salary</t>
  </si>
  <si>
    <t>PRODUCTION BUDGET</t>
  </si>
  <si>
    <t>sales</t>
  </si>
  <si>
    <t>quantity to be produced</t>
  </si>
  <si>
    <t>RAW MATERIAL BUDGET</t>
  </si>
  <si>
    <t>Purchased value of plastic</t>
  </si>
  <si>
    <t>spent purchasing packaging</t>
  </si>
  <si>
    <t>spent buying a processor</t>
  </si>
  <si>
    <t>MP cost per product</t>
  </si>
  <si>
    <t>INVESTMENT BUDGET</t>
  </si>
  <si>
    <t>Purchase of fixed assets (R$90,000)</t>
  </si>
  <si>
    <t>paid financed in 30 months</t>
  </si>
  <si>
    <t>Depreciation of fixed assets/month</t>
  </si>
  <si>
    <t>MOD BUDGET</t>
  </si>
  <si>
    <t>Quantity produced</t>
  </si>
  <si>
    <t>Total number of hours (5 hours per product)</t>
  </si>
  <si>
    <t>employee works 220 hours per month</t>
  </si>
  <si>
    <t>Wage</t>
  </si>
  <si>
    <t>Charges</t>
  </si>
  <si>
    <t>Hourly rate</t>
  </si>
  <si>
    <t>MOD cost per product</t>
  </si>
  <si>
    <t>CIF BUDGET</t>
  </si>
  <si>
    <t>indirect materials (R$ / unit)</t>
  </si>
  <si>
    <t>indirect labor (R$ / unit)</t>
  </si>
  <si>
    <t>fixed costs (R$ / unit)</t>
  </si>
  <si>
    <t>CIF cost per product</t>
  </si>
  <si>
    <t>indirect materials (total R$)</t>
  </si>
  <si>
    <t>indirect labor (total R$)</t>
  </si>
  <si>
    <t>fixed costs (total R$)</t>
  </si>
  <si>
    <t>EXPENSES BUDGET</t>
  </si>
  <si>
    <t>Depreciation of buildings</t>
  </si>
  <si>
    <t>Insurance and travel</t>
  </si>
  <si>
    <t>Lawyers (unpaid)</t>
  </si>
  <si>
    <t>Accountant (unpaid)</t>
  </si>
  <si>
    <t>?</t>
  </si>
  <si>
    <t>Taxes</t>
  </si>
  <si>
    <t>sale (amazon)</t>
  </si>
  <si>
    <t>comission (amazon)</t>
  </si>
  <si>
    <t>comission (sellers)</t>
  </si>
  <si>
    <t>Date of receipt</t>
  </si>
  <si>
    <t>Sales</t>
  </si>
  <si>
    <t>Amount to produce</t>
  </si>
  <si>
    <t>Raw material per product</t>
  </si>
  <si>
    <t>interest</t>
  </si>
  <si>
    <t>MOD BUDGET (salary)</t>
  </si>
  <si>
    <t>Compra de mp (plast, embalag)</t>
  </si>
  <si>
    <t>Compra de mp (process)</t>
  </si>
  <si>
    <t>Custo de mp</t>
  </si>
  <si>
    <t>Custo de mod</t>
  </si>
  <si>
    <t>Custo dos CIF</t>
  </si>
  <si>
    <t>Custo CIF</t>
  </si>
  <si>
    <t>Depreciação maq</t>
  </si>
  <si>
    <t>Despesas financeiras</t>
  </si>
  <si>
    <t>e, f</t>
  </si>
  <si>
    <t>l</t>
  </si>
  <si>
    <t>30 d</t>
  </si>
  <si>
    <t>2) Leia as afirmações e escolha a alternativa correta</t>
  </si>
  <si>
    <t>I - falsa; II correta; III correta; IV falsa = C) AS AFIRMAÇÕES II E III estão corretas</t>
  </si>
  <si>
    <t>3) Leia a frase e escolha opção correta: O orçamento é um instrumento de contabilidade fiscal utilizado pelos auditores e gestores para tomada de decisão e comunicação aos investidores e governo</t>
  </si>
  <si>
    <t>FALSA</t>
  </si>
  <si>
    <t>4) CARACT ORÇAMENTO CONTÍNIO INCORRETA É:</t>
  </si>
  <si>
    <t>b) nível de gastos após a elaboração com base em critérios previamente definidos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</si>
</sst>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_-;\-* #,##0_-;_-* &quot;-&quot;??_-;_-@_-"/>
    <numFmt numFmtId="168" formatCode="_-[$R$-416]\ * #,##0_-;\-[$R$-416]\ * #,##0_-;_-[$R$-416]\ * &quot;-&quot;??_-;_-@_-"/>
    <numFmt numFmtId="169" formatCode="_-&quot;R$&quot;* #,##0_-;\-&quot;R$&quot;* #,##0_-;_-&quot;R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4"/>
      <color theme="5"/>
      <name val="Arial"/>
      <family val="2"/>
    </font>
    <font>
      <sz val="12"/>
      <color theme="5"/>
      <name val="Arial"/>
      <family val="2"/>
    </font>
    <font>
      <i/>
      <sz val="12"/>
      <color theme="5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color theme="0" tint="-0.34998626667073579"/>
      <name val="Arial"/>
      <family val="2"/>
    </font>
    <font>
      <sz val="12"/>
      <color rgb="FF7030A0"/>
      <name val="Arial"/>
      <family val="2"/>
    </font>
    <font>
      <b/>
      <sz val="12"/>
      <color theme="5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6" fillId="0" borderId="0" xfId="0" applyFont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164" fontId="5" fillId="0" borderId="0" xfId="2" applyFont="1" applyFill="1"/>
    <xf numFmtId="9" fontId="5" fillId="0" borderId="0" xfId="3" applyFont="1" applyFill="1"/>
    <xf numFmtId="165" fontId="7" fillId="3" borderId="0" xfId="1" applyNumberFormat="1" applyFont="1" applyFill="1"/>
    <xf numFmtId="165" fontId="7" fillId="0" borderId="0" xfId="1" applyNumberFormat="1" applyFont="1" applyFill="1"/>
    <xf numFmtId="165" fontId="7" fillId="4" borderId="0" xfId="1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165" fontId="9" fillId="0" borderId="1" xfId="1" applyNumberFormat="1" applyFont="1" applyFill="1" applyBorder="1"/>
    <xf numFmtId="165" fontId="7" fillId="2" borderId="0" xfId="1" applyNumberFormat="1" applyFont="1" applyFill="1"/>
    <xf numFmtId="165" fontId="7" fillId="7" borderId="0" xfId="1" applyNumberFormat="1" applyFont="1" applyFill="1"/>
    <xf numFmtId="0" fontId="8" fillId="6" borderId="2" xfId="0" applyFont="1" applyFill="1" applyBorder="1" applyAlignment="1"/>
    <xf numFmtId="0" fontId="9" fillId="5" borderId="2" xfId="0" applyFont="1" applyFill="1" applyBorder="1" applyAlignment="1"/>
    <xf numFmtId="0" fontId="0" fillId="0" borderId="0" xfId="0" applyAlignment="1">
      <alignment horizontal="left"/>
    </xf>
    <xf numFmtId="0" fontId="10" fillId="0" borderId="0" xfId="0" applyFont="1" applyFill="1"/>
    <xf numFmtId="165" fontId="11" fillId="0" borderId="0" xfId="1" applyNumberFormat="1" applyFont="1" applyFill="1"/>
    <xf numFmtId="0" fontId="12" fillId="0" borderId="0" xfId="0" applyFont="1" applyFill="1" applyAlignment="1">
      <alignment horizontal="left" indent="2"/>
    </xf>
    <xf numFmtId="164" fontId="0" fillId="0" borderId="0" xfId="2" applyFont="1"/>
    <xf numFmtId="169" fontId="0" fillId="0" borderId="0" xfId="2" applyNumberFormat="1" applyFont="1"/>
    <xf numFmtId="165" fontId="0" fillId="0" borderId="0" xfId="0" applyNumberFormat="1"/>
    <xf numFmtId="164" fontId="0" fillId="0" borderId="0" xfId="0" applyNumberFormat="1"/>
    <xf numFmtId="168" fontId="0" fillId="0" borderId="0" xfId="0" applyNumberFormat="1"/>
    <xf numFmtId="0" fontId="0" fillId="0" borderId="3" xfId="0" applyBorder="1"/>
    <xf numFmtId="168" fontId="0" fillId="0" borderId="3" xfId="0" applyNumberFormat="1" applyBorder="1"/>
    <xf numFmtId="43" fontId="0" fillId="0" borderId="0" xfId="1" applyFont="1"/>
    <xf numFmtId="17" fontId="2" fillId="6" borderId="0" xfId="0" applyNumberFormat="1" applyFont="1" applyFill="1"/>
    <xf numFmtId="0" fontId="0" fillId="6" borderId="0" xfId="0" applyFill="1"/>
    <xf numFmtId="0" fontId="3" fillId="0" borderId="3" xfId="0" applyFont="1" applyBorder="1"/>
    <xf numFmtId="165" fontId="3" fillId="0" borderId="3" xfId="1" applyNumberFormat="1" applyFont="1" applyBorder="1"/>
    <xf numFmtId="165" fontId="0" fillId="0" borderId="3" xfId="1" applyNumberFormat="1" applyFont="1" applyBorder="1"/>
    <xf numFmtId="43" fontId="0" fillId="0" borderId="3" xfId="0" applyNumberFormat="1" applyBorder="1"/>
    <xf numFmtId="165" fontId="3" fillId="0" borderId="0" xfId="1" applyNumberFormat="1" applyFont="1" applyBorder="1"/>
    <xf numFmtId="0" fontId="0" fillId="6" borderId="4" xfId="0" applyFill="1" applyBorder="1"/>
    <xf numFmtId="169" fontId="0" fillId="0" borderId="4" xfId="2" applyNumberFormat="1" applyFont="1" applyBorder="1"/>
    <xf numFmtId="0" fontId="0" fillId="0" borderId="4" xfId="0" applyBorder="1"/>
    <xf numFmtId="0" fontId="0" fillId="0" borderId="5" xfId="0" applyBorder="1"/>
    <xf numFmtId="9" fontId="0" fillId="0" borderId="4" xfId="3" applyFont="1" applyBorder="1"/>
    <xf numFmtId="9" fontId="0" fillId="0" borderId="4" xfId="0" applyNumberFormat="1" applyBorder="1"/>
    <xf numFmtId="165" fontId="0" fillId="0" borderId="4" xfId="1" applyNumberFormat="1" applyFont="1" applyBorder="1"/>
    <xf numFmtId="0" fontId="3" fillId="0" borderId="5" xfId="0" applyFont="1" applyBorder="1"/>
    <xf numFmtId="0" fontId="3" fillId="0" borderId="4" xfId="0" applyFont="1" applyBorder="1"/>
    <xf numFmtId="0" fontId="5" fillId="0" borderId="4" xfId="0" applyFont="1" applyFill="1" applyBorder="1"/>
    <xf numFmtId="165" fontId="0" fillId="0" borderId="5" xfId="1" applyNumberFormat="1" applyFont="1" applyBorder="1"/>
    <xf numFmtId="43" fontId="7" fillId="0" borderId="0" xfId="1" applyFont="1" applyFill="1"/>
    <xf numFmtId="0" fontId="7" fillId="2" borderId="0" xfId="0" applyFont="1" applyFill="1"/>
    <xf numFmtId="0" fontId="7" fillId="3" borderId="0" xfId="0" applyFont="1" applyFill="1"/>
    <xf numFmtId="9" fontId="7" fillId="0" borderId="0" xfId="0" applyNumberFormat="1" applyFont="1" applyFill="1"/>
    <xf numFmtId="0" fontId="7" fillId="7" borderId="0" xfId="0" applyFont="1" applyFill="1"/>
    <xf numFmtId="0" fontId="7" fillId="4" borderId="0" xfId="0" applyFont="1" applyFill="1"/>
    <xf numFmtId="0" fontId="7" fillId="0" borderId="0" xfId="0" applyFont="1" applyFill="1" applyAlignment="1">
      <alignment horizontal="left" indent="2"/>
    </xf>
    <xf numFmtId="0" fontId="15" fillId="0" borderId="0" xfId="0" applyFont="1" applyFill="1" applyAlignment="1">
      <alignment horizontal="left" indent="2"/>
    </xf>
    <xf numFmtId="165" fontId="15" fillId="0" borderId="0" xfId="1" applyNumberFormat="1" applyFont="1" applyFill="1"/>
    <xf numFmtId="0" fontId="11" fillId="0" borderId="0" xfId="0" applyFont="1" applyFill="1"/>
    <xf numFmtId="0" fontId="11" fillId="0" borderId="0" xfId="0" applyFont="1" applyFill="1" applyAlignment="1">
      <alignment horizontal="left" indent="1"/>
    </xf>
    <xf numFmtId="0" fontId="16" fillId="0" borderId="0" xfId="0" applyFont="1" applyFill="1"/>
    <xf numFmtId="165" fontId="17" fillId="0" borderId="0" xfId="1" applyNumberFormat="1" applyFont="1" applyFill="1"/>
    <xf numFmtId="0" fontId="16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1"/>
    </xf>
    <xf numFmtId="0" fontId="16" fillId="0" borderId="0" xfId="0" applyFont="1" applyFill="1" applyAlignment="1">
      <alignment horizontal="left" indent="2"/>
    </xf>
    <xf numFmtId="0" fontId="18" fillId="0" borderId="0" xfId="0" applyFont="1" applyFill="1"/>
    <xf numFmtId="0" fontId="9" fillId="0" borderId="1" xfId="0" applyFont="1" applyFill="1" applyBorder="1" applyAlignment="1">
      <alignment horizontal="left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G11" sqref="G11"/>
    </sheetView>
  </sheetViews>
  <sheetFormatPr defaultRowHeight="14.4" x14ac:dyDescent="0.3"/>
  <cols>
    <col min="1" max="1" width="29.33203125" customWidth="1"/>
    <col min="2" max="2" width="7.77734375" customWidth="1"/>
    <col min="3" max="3" width="11.44140625" bestFit="1" customWidth="1"/>
    <col min="4" max="6" width="14" bestFit="1" customWidth="1"/>
    <col min="7" max="7" width="6.6640625" bestFit="1" customWidth="1"/>
    <col min="8" max="8" width="0" hidden="1" customWidth="1"/>
  </cols>
  <sheetData>
    <row r="1" spans="1:8" x14ac:dyDescent="0.3">
      <c r="A1" s="31" t="str">
        <f>H1</f>
        <v>SALES BUDGET</v>
      </c>
      <c r="B1" s="37"/>
      <c r="C1" s="30">
        <v>45292</v>
      </c>
      <c r="D1" s="30">
        <v>45323</v>
      </c>
      <c r="E1" s="30">
        <v>45352</v>
      </c>
      <c r="F1" s="30">
        <v>45383</v>
      </c>
      <c r="H1" t="s">
        <v>93</v>
      </c>
    </row>
    <row r="2" spans="1:8" x14ac:dyDescent="0.3">
      <c r="A2" t="str">
        <f>H2</f>
        <v>Amount</v>
      </c>
      <c r="B2" s="38"/>
      <c r="C2" s="24">
        <v>1400.1841136244082</v>
      </c>
      <c r="D2" s="24">
        <v>1200.157811678064</v>
      </c>
      <c r="E2" s="24">
        <v>600.07890583903202</v>
      </c>
      <c r="F2" s="24">
        <v>600.07890583903202</v>
      </c>
      <c r="H2" t="s">
        <v>94</v>
      </c>
    </row>
    <row r="3" spans="1:8" x14ac:dyDescent="0.3">
      <c r="A3" t="s">
        <v>95</v>
      </c>
      <c r="B3" s="39"/>
      <c r="C3" s="25">
        <v>429</v>
      </c>
      <c r="D3" s="25">
        <v>429</v>
      </c>
      <c r="E3" s="25">
        <v>429</v>
      </c>
      <c r="F3" s="25">
        <v>429</v>
      </c>
      <c r="H3" t="s">
        <v>95</v>
      </c>
    </row>
    <row r="4" spans="1:8" x14ac:dyDescent="0.3">
      <c r="A4" s="27" t="str">
        <f>H4</f>
        <v>Gross Sales</v>
      </c>
      <c r="B4" s="40"/>
      <c r="C4" s="28">
        <f>C2*C3</f>
        <v>600678.98474487115</v>
      </c>
      <c r="D4" s="28">
        <f t="shared" ref="D4:F4" si="0">D2*D3</f>
        <v>514867.70120988949</v>
      </c>
      <c r="E4" s="28">
        <f t="shared" si="0"/>
        <v>257433.85060494475</v>
      </c>
      <c r="F4" s="28">
        <f t="shared" si="0"/>
        <v>257433.85060494475</v>
      </c>
      <c r="H4" t="s">
        <v>96</v>
      </c>
    </row>
    <row r="5" spans="1:8" x14ac:dyDescent="0.3">
      <c r="A5" t="s">
        <v>139</v>
      </c>
      <c r="B5" s="41">
        <v>0.25</v>
      </c>
      <c r="C5" s="26">
        <f>C4*$B$5</f>
        <v>150169.74618621779</v>
      </c>
      <c r="D5" s="26">
        <f>D4*$B$5</f>
        <v>128716.92530247237</v>
      </c>
      <c r="E5" s="26">
        <f>E4*$B$5</f>
        <v>64358.462651236187</v>
      </c>
      <c r="F5" s="26">
        <f>F4*$B$5</f>
        <v>64358.462651236187</v>
      </c>
      <c r="H5" t="s">
        <v>62</v>
      </c>
    </row>
    <row r="6" spans="1:8" x14ac:dyDescent="0.3">
      <c r="A6" s="27" t="str">
        <f>H6</f>
        <v>liquid sales</v>
      </c>
      <c r="B6" s="40"/>
      <c r="C6" s="28">
        <f>C4-C5</f>
        <v>450509.23855865339</v>
      </c>
      <c r="D6" s="28">
        <f>D4-D5</f>
        <v>386150.77590741712</v>
      </c>
      <c r="E6" s="28">
        <f>E4-E5</f>
        <v>193075.38795370856</v>
      </c>
      <c r="F6" s="28">
        <f>F4-F5</f>
        <v>193075.38795370856</v>
      </c>
      <c r="H6" t="s">
        <v>97</v>
      </c>
    </row>
    <row r="7" spans="1:8" ht="4.8" customHeight="1" x14ac:dyDescent="0.3">
      <c r="B7" s="39"/>
      <c r="C7" s="26"/>
      <c r="D7" s="26"/>
      <c r="E7" s="26"/>
      <c r="F7" s="26"/>
    </row>
    <row r="8" spans="1:8" x14ac:dyDescent="0.3">
      <c r="A8" s="18" t="s">
        <v>140</v>
      </c>
      <c r="B8" s="42">
        <v>0.3</v>
      </c>
      <c r="C8" s="2">
        <f>C6*$B$8</f>
        <v>135152.77156759601</v>
      </c>
      <c r="D8" s="2">
        <f>D6*$B$8</f>
        <v>115845.23277222514</v>
      </c>
      <c r="E8" s="2">
        <f>E6*$B$8</f>
        <v>57922.616386112568</v>
      </c>
      <c r="F8" s="2">
        <f>F6*$B$8</f>
        <v>57922.616386112568</v>
      </c>
      <c r="H8" t="s">
        <v>98</v>
      </c>
    </row>
    <row r="9" spans="1:8" x14ac:dyDescent="0.3">
      <c r="A9" s="18" t="str">
        <f>H9</f>
        <v>sell sellers</v>
      </c>
      <c r="B9" s="42">
        <f>1-B8</f>
        <v>0.7</v>
      </c>
      <c r="C9" s="2">
        <f>C6*$B$9</f>
        <v>315356.46699105733</v>
      </c>
      <c r="D9" s="2">
        <f>D6*$B$9</f>
        <v>270305.54313519195</v>
      </c>
      <c r="E9" s="2">
        <f>E6*$B$9</f>
        <v>135152.77156759598</v>
      </c>
      <c r="F9" s="2">
        <f>F6*$B$9</f>
        <v>135152.77156759598</v>
      </c>
      <c r="H9" t="s">
        <v>99</v>
      </c>
    </row>
    <row r="10" spans="1:8" ht="6.6" customHeight="1" x14ac:dyDescent="0.3">
      <c r="A10" s="18"/>
      <c r="B10" s="39"/>
      <c r="C10" s="2"/>
      <c r="D10" s="2"/>
      <c r="E10" s="2"/>
      <c r="F10" s="2"/>
    </row>
    <row r="11" spans="1:8" x14ac:dyDescent="0.3">
      <c r="A11" s="18" t="s">
        <v>141</v>
      </c>
      <c r="B11" s="42">
        <v>0.08</v>
      </c>
      <c r="C11" s="2">
        <f>C8*$B$11</f>
        <v>10812.22172540768</v>
      </c>
      <c r="D11" s="2">
        <f t="shared" ref="D11:F11" si="1">D8*$B$11</f>
        <v>9267.6186217780105</v>
      </c>
      <c r="E11" s="2">
        <f t="shared" si="1"/>
        <v>4633.8093108890052</v>
      </c>
      <c r="F11" s="2">
        <f t="shared" si="1"/>
        <v>4633.8093108890052</v>
      </c>
      <c r="G11" t="s">
        <v>67</v>
      </c>
      <c r="H11" t="s">
        <v>100</v>
      </c>
    </row>
    <row r="12" spans="1:8" x14ac:dyDescent="0.3">
      <c r="A12" s="18" t="s">
        <v>142</v>
      </c>
      <c r="B12" s="42">
        <v>0.02</v>
      </c>
      <c r="C12" s="2">
        <f>C9*$B$12</f>
        <v>6307.1293398211465</v>
      </c>
      <c r="D12" s="2">
        <f t="shared" ref="D12:F12" si="2">D9*$B$12</f>
        <v>5406.1108627038393</v>
      </c>
      <c r="E12" s="2">
        <f t="shared" si="2"/>
        <v>2703.0554313519197</v>
      </c>
      <c r="F12" s="2">
        <f t="shared" si="2"/>
        <v>2703.0554313519197</v>
      </c>
      <c r="G12" t="s">
        <v>67</v>
      </c>
      <c r="H12" t="s">
        <v>101</v>
      </c>
    </row>
    <row r="13" spans="1:8" x14ac:dyDescent="0.3">
      <c r="A13" s="18"/>
      <c r="B13" s="40"/>
      <c r="C13" s="34">
        <f>SUM(C11:C12)</f>
        <v>17119.351065228828</v>
      </c>
      <c r="D13" s="34">
        <f t="shared" ref="D13:F13" si="3">SUM(D11:D12)</f>
        <v>14673.72948448185</v>
      </c>
      <c r="E13" s="34">
        <f t="shared" si="3"/>
        <v>7336.8647422409249</v>
      </c>
      <c r="F13" s="34">
        <f t="shared" si="3"/>
        <v>7336.8647422409249</v>
      </c>
    </row>
    <row r="14" spans="1:8" x14ac:dyDescent="0.3">
      <c r="A14" s="18" t="s">
        <v>143</v>
      </c>
      <c r="B14" s="43" t="s">
        <v>68</v>
      </c>
      <c r="C14" s="2"/>
      <c r="D14" s="2"/>
      <c r="E14" s="2"/>
      <c r="F14" s="2"/>
      <c r="H14" t="s">
        <v>102</v>
      </c>
    </row>
    <row r="15" spans="1:8" ht="6.6" customHeight="1" x14ac:dyDescent="0.3">
      <c r="A15" s="18"/>
      <c r="B15" s="39"/>
      <c r="C15" s="2"/>
      <c r="D15" s="2"/>
      <c r="E15" s="2"/>
      <c r="F15" s="2"/>
    </row>
    <row r="16" spans="1:8" x14ac:dyDescent="0.3">
      <c r="A16" s="18" t="str">
        <f>H16</f>
        <v>Advertising expenses</v>
      </c>
      <c r="B16" s="39"/>
      <c r="C16" s="2">
        <v>-1500</v>
      </c>
      <c r="D16" s="2">
        <v>-1500</v>
      </c>
      <c r="E16" s="2">
        <v>-1500</v>
      </c>
      <c r="F16" s="2">
        <v>-1500</v>
      </c>
      <c r="H16" t="s">
        <v>103</v>
      </c>
    </row>
    <row r="17" spans="1:8" x14ac:dyDescent="0.3">
      <c r="A17" s="18" t="str">
        <f>H17</f>
        <v>Salesperson salary</v>
      </c>
      <c r="B17" s="43">
        <v>1000</v>
      </c>
      <c r="C17" s="2">
        <v>-9000</v>
      </c>
      <c r="D17" s="2">
        <v>-9000</v>
      </c>
      <c r="E17" s="2">
        <v>-9000</v>
      </c>
      <c r="F17" s="2">
        <v>-9000</v>
      </c>
      <c r="H17" t="s">
        <v>104</v>
      </c>
    </row>
    <row r="18" spans="1:8" ht="7.2" customHeight="1" x14ac:dyDescent="0.3">
      <c r="A18" s="18"/>
      <c r="B18" s="38"/>
      <c r="C18" s="2"/>
      <c r="D18" s="2"/>
      <c r="E18" s="2"/>
      <c r="F18" s="2"/>
    </row>
    <row r="19" spans="1:8" x14ac:dyDescent="0.3">
      <c r="A19" s="31" t="str">
        <f>H19</f>
        <v>PRODUCTION BUDGET</v>
      </c>
      <c r="B19" s="37"/>
      <c r="C19" s="30">
        <v>45292</v>
      </c>
      <c r="D19" s="30">
        <v>45323</v>
      </c>
      <c r="E19" s="30">
        <v>45352</v>
      </c>
      <c r="F19" s="30">
        <v>45383</v>
      </c>
      <c r="H19" t="s">
        <v>105</v>
      </c>
    </row>
    <row r="20" spans="1:8" x14ac:dyDescent="0.3">
      <c r="A20" t="s">
        <v>144</v>
      </c>
      <c r="B20" s="42">
        <v>0.3</v>
      </c>
      <c r="C20" s="24">
        <f>C2</f>
        <v>1400.1841136244082</v>
      </c>
      <c r="D20" s="24">
        <f>D2</f>
        <v>1200.157811678064</v>
      </c>
      <c r="E20" s="24">
        <f>E2</f>
        <v>600.07890583903202</v>
      </c>
      <c r="F20" s="24">
        <f>F2</f>
        <v>600.07890583903202</v>
      </c>
      <c r="H20" t="s">
        <v>106</v>
      </c>
    </row>
    <row r="21" spans="1:8" hidden="1" x14ac:dyDescent="0.3">
      <c r="A21" t="s">
        <v>10</v>
      </c>
      <c r="C21" s="24">
        <f>D20*$B$20</f>
        <v>360.0473435034192</v>
      </c>
      <c r="D21" s="24">
        <f>E20*$B$20</f>
        <v>180.0236717517096</v>
      </c>
      <c r="E21" s="24">
        <f>F20*$B$20</f>
        <v>180.0236717517096</v>
      </c>
      <c r="F21" s="24">
        <f>G20*$B$20</f>
        <v>0</v>
      </c>
      <c r="H21" t="s">
        <v>107</v>
      </c>
    </row>
    <row r="22" spans="1:8" hidden="1" x14ac:dyDescent="0.3">
      <c r="A22" t="s">
        <v>11</v>
      </c>
      <c r="B22" s="39"/>
      <c r="C22">
        <v>-500</v>
      </c>
      <c r="D22" s="24">
        <f>-C21</f>
        <v>-360.0473435034192</v>
      </c>
      <c r="E22" s="24">
        <f t="shared" ref="E22:F22" si="4">-D21</f>
        <v>-180.0236717517096</v>
      </c>
      <c r="F22" s="24">
        <f t="shared" si="4"/>
        <v>-180.0236717517096</v>
      </c>
    </row>
    <row r="23" spans="1:8" x14ac:dyDescent="0.3">
      <c r="A23" s="32" t="s">
        <v>145</v>
      </c>
      <c r="B23" s="44"/>
      <c r="C23" s="33">
        <f>SUM(C20:C22)</f>
        <v>1260.2314571278273</v>
      </c>
      <c r="D23" s="33">
        <f t="shared" ref="D23:F23" si="5">SUM(D20:D22)</f>
        <v>1020.1341399263545</v>
      </c>
      <c r="E23" s="33">
        <f t="shared" si="5"/>
        <v>600.07890583903202</v>
      </c>
      <c r="F23" s="33">
        <f t="shared" si="5"/>
        <v>420.05523408732245</v>
      </c>
    </row>
    <row r="24" spans="1:8" ht="8.4" customHeight="1" x14ac:dyDescent="0.3">
      <c r="B24" s="39"/>
    </row>
    <row r="25" spans="1:8" x14ac:dyDescent="0.3">
      <c r="A25" s="31" t="str">
        <f>H25</f>
        <v>RAW MATERIAL BUDGET</v>
      </c>
      <c r="B25" s="37"/>
      <c r="C25" s="30">
        <v>45292</v>
      </c>
      <c r="D25" s="30">
        <v>45323</v>
      </c>
      <c r="E25" s="30">
        <v>45352</v>
      </c>
      <c r="F25" s="30">
        <v>45383</v>
      </c>
      <c r="H25" t="s">
        <v>108</v>
      </c>
    </row>
    <row r="26" spans="1:8" x14ac:dyDescent="0.3">
      <c r="A26" t="str">
        <f>H26</f>
        <v>Purchased value of plastic</v>
      </c>
      <c r="B26" s="39"/>
      <c r="C26" s="2">
        <v>3936</v>
      </c>
      <c r="D26" s="2">
        <v>2934</v>
      </c>
      <c r="E26" s="2">
        <v>1746</v>
      </c>
      <c r="F26" s="2">
        <v>1134</v>
      </c>
      <c r="G26" t="s">
        <v>71</v>
      </c>
      <c r="H26" t="s">
        <v>109</v>
      </c>
    </row>
    <row r="27" spans="1:8" x14ac:dyDescent="0.3">
      <c r="A27" t="str">
        <f t="shared" ref="A27:A28" si="6">H27</f>
        <v>spent purchasing packaging</v>
      </c>
      <c r="B27" s="39"/>
      <c r="C27" s="2">
        <v>2624</v>
      </c>
      <c r="D27" s="2">
        <v>1956</v>
      </c>
      <c r="E27" s="2">
        <v>1164</v>
      </c>
      <c r="F27" s="2">
        <v>756</v>
      </c>
      <c r="G27" t="s">
        <v>71</v>
      </c>
      <c r="H27" t="s">
        <v>110</v>
      </c>
    </row>
    <row r="28" spans="1:8" x14ac:dyDescent="0.3">
      <c r="A28" t="str">
        <f t="shared" si="6"/>
        <v>spent buying a processor</v>
      </c>
      <c r="B28" s="39"/>
      <c r="C28" s="2">
        <v>77000</v>
      </c>
      <c r="D28" s="2">
        <v>77000</v>
      </c>
      <c r="E28" s="2">
        <v>22000</v>
      </c>
      <c r="F28" s="2">
        <v>22000</v>
      </c>
      <c r="G28" t="s">
        <v>67</v>
      </c>
      <c r="H28" t="s">
        <v>111</v>
      </c>
    </row>
    <row r="29" spans="1:8" x14ac:dyDescent="0.3">
      <c r="A29" s="32"/>
      <c r="B29" s="44"/>
      <c r="C29" s="33">
        <f>SUM(C26:C28)</f>
        <v>83560</v>
      </c>
      <c r="D29" s="33">
        <f t="shared" ref="D29:F29" si="7">SUM(D26:D28)</f>
        <v>81890</v>
      </c>
      <c r="E29" s="33">
        <f t="shared" si="7"/>
        <v>24910</v>
      </c>
      <c r="F29" s="33">
        <f t="shared" si="7"/>
        <v>23890</v>
      </c>
    </row>
    <row r="30" spans="1:8" x14ac:dyDescent="0.3">
      <c r="A30" s="1" t="s">
        <v>146</v>
      </c>
      <c r="B30" s="45"/>
      <c r="C30" s="36">
        <f>C29/C23</f>
        <v>66.305280293859838</v>
      </c>
      <c r="D30" s="36">
        <f t="shared" ref="D30:F30" si="8">D29/D23</f>
        <v>80.27375694525017</v>
      </c>
      <c r="E30" s="36">
        <f t="shared" si="8"/>
        <v>41.511207538899853</v>
      </c>
      <c r="F30" s="36">
        <f t="shared" si="8"/>
        <v>56.873472965780657</v>
      </c>
      <c r="H30" t="s">
        <v>112</v>
      </c>
    </row>
    <row r="31" spans="1:8" ht="7.2" customHeight="1" x14ac:dyDescent="0.3">
      <c r="B31" s="39"/>
    </row>
    <row r="32" spans="1:8" x14ac:dyDescent="0.3">
      <c r="A32" s="31" t="str">
        <f>H32</f>
        <v>INVESTMENT BUDGET</v>
      </c>
      <c r="B32" s="37"/>
      <c r="C32" s="30">
        <v>45292</v>
      </c>
      <c r="D32" s="30">
        <v>45323</v>
      </c>
      <c r="E32" s="30">
        <v>45352</v>
      </c>
      <c r="F32" s="30">
        <v>45383</v>
      </c>
      <c r="H32" t="s">
        <v>113</v>
      </c>
    </row>
    <row r="33" spans="1:8" x14ac:dyDescent="0.3">
      <c r="A33" t="str">
        <f>H33</f>
        <v>Purchase of fixed assets (R$90,000)</v>
      </c>
      <c r="B33" s="39" t="s">
        <v>74</v>
      </c>
      <c r="C33" s="2">
        <f>90000/30</f>
        <v>3000</v>
      </c>
      <c r="D33" s="2">
        <f t="shared" ref="D33:F33" si="9">90000/30</f>
        <v>3000</v>
      </c>
      <c r="E33" s="2">
        <f t="shared" si="9"/>
        <v>3000</v>
      </c>
      <c r="F33" s="2">
        <f t="shared" si="9"/>
        <v>3000</v>
      </c>
      <c r="H33" t="s">
        <v>114</v>
      </c>
    </row>
    <row r="34" spans="1:8" x14ac:dyDescent="0.3">
      <c r="A34" t="str">
        <f>H34</f>
        <v>paid financed in 30 months</v>
      </c>
      <c r="B34" s="39" t="s">
        <v>147</v>
      </c>
      <c r="C34" s="2">
        <f>+C33*0.02</f>
        <v>60</v>
      </c>
      <c r="D34" s="2">
        <f t="shared" ref="D34:F34" si="10">+D33*0.02</f>
        <v>60</v>
      </c>
      <c r="E34" s="2">
        <f t="shared" si="10"/>
        <v>60</v>
      </c>
      <c r="F34" s="2">
        <f t="shared" si="10"/>
        <v>60</v>
      </c>
      <c r="H34" t="s">
        <v>115</v>
      </c>
    </row>
    <row r="35" spans="1:8" x14ac:dyDescent="0.3">
      <c r="A35" s="32"/>
      <c r="B35" s="44"/>
      <c r="C35" s="33">
        <f>SUM(C33:C34)</f>
        <v>3060</v>
      </c>
      <c r="D35" s="33">
        <f>SUM(D33:D34)</f>
        <v>3060</v>
      </c>
      <c r="E35" s="33">
        <f>SUM(E33:E34)</f>
        <v>3060</v>
      </c>
      <c r="F35" s="33">
        <f>SUM(F33:F34)</f>
        <v>3060</v>
      </c>
    </row>
    <row r="36" spans="1:8" x14ac:dyDescent="0.3">
      <c r="A36" t="str">
        <f>H36</f>
        <v>Depreciation of fixed assets/month</v>
      </c>
      <c r="B36" s="39" t="s">
        <v>76</v>
      </c>
      <c r="C36" s="2">
        <f>90000/60</f>
        <v>1500</v>
      </c>
      <c r="D36" s="2">
        <f t="shared" ref="D36:F36" si="11">90000/60</f>
        <v>1500</v>
      </c>
      <c r="E36" s="2">
        <f t="shared" si="11"/>
        <v>1500</v>
      </c>
      <c r="F36" s="2">
        <f t="shared" si="11"/>
        <v>1500</v>
      </c>
      <c r="H36" t="s">
        <v>116</v>
      </c>
    </row>
    <row r="37" spans="1:8" ht="9" customHeight="1" x14ac:dyDescent="0.3">
      <c r="A37" s="4"/>
      <c r="B37" s="46"/>
      <c r="C37" s="3"/>
      <c r="D37" s="3"/>
      <c r="E37" s="3"/>
      <c r="F37" s="3"/>
    </row>
    <row r="38" spans="1:8" x14ac:dyDescent="0.3">
      <c r="A38" s="31" t="s">
        <v>148</v>
      </c>
      <c r="B38" s="37"/>
      <c r="C38" s="30">
        <v>45292</v>
      </c>
      <c r="D38" s="30">
        <v>45323</v>
      </c>
      <c r="E38" s="30">
        <v>45352</v>
      </c>
      <c r="F38" s="30">
        <v>45383</v>
      </c>
      <c r="H38" t="s">
        <v>117</v>
      </c>
    </row>
    <row r="39" spans="1:8" x14ac:dyDescent="0.3">
      <c r="A39" t="str">
        <f>H39</f>
        <v>Quantity produced</v>
      </c>
      <c r="B39" s="39"/>
      <c r="C39" s="2">
        <f>C23</f>
        <v>1260.2314571278273</v>
      </c>
      <c r="D39" s="2">
        <f t="shared" ref="D39:F39" si="12">D23</f>
        <v>1020.1341399263545</v>
      </c>
      <c r="E39" s="2">
        <f t="shared" si="12"/>
        <v>600.07890583903202</v>
      </c>
      <c r="F39" s="2">
        <f t="shared" si="12"/>
        <v>420.05523408732245</v>
      </c>
      <c r="H39" t="s">
        <v>118</v>
      </c>
    </row>
    <row r="40" spans="1:8" x14ac:dyDescent="0.3">
      <c r="A40" t="str">
        <f t="shared" ref="A40:A46" si="13">H40</f>
        <v>Total number of hours (5 hours per product)</v>
      </c>
      <c r="B40" s="43">
        <v>5</v>
      </c>
      <c r="C40" s="2">
        <f>C39*$B$40</f>
        <v>6301.1572856391367</v>
      </c>
      <c r="D40" s="2">
        <f t="shared" ref="D40:F40" si="14">D39*$B$40</f>
        <v>5100.6706996317725</v>
      </c>
      <c r="E40" s="2">
        <f t="shared" si="14"/>
        <v>3000.39452919516</v>
      </c>
      <c r="F40" s="2">
        <f t="shared" si="14"/>
        <v>2100.2761704366121</v>
      </c>
      <c r="H40" t="s">
        <v>119</v>
      </c>
    </row>
    <row r="41" spans="1:8" x14ac:dyDescent="0.3">
      <c r="A41" t="str">
        <f t="shared" si="13"/>
        <v>employee works 220 hours per month</v>
      </c>
      <c r="B41" s="43">
        <v>220</v>
      </c>
      <c r="C41" s="2">
        <f>C40/$B$41</f>
        <v>28.641624025632439</v>
      </c>
      <c r="D41" s="2">
        <f>D40/$B$41</f>
        <v>23.184866816508055</v>
      </c>
      <c r="E41" s="2">
        <f>E40/$B$41</f>
        <v>13.63815695088709</v>
      </c>
      <c r="F41" s="2">
        <f>F40/$B$41</f>
        <v>9.546709865620965</v>
      </c>
      <c r="H41" t="s">
        <v>120</v>
      </c>
    </row>
    <row r="42" spans="1:8" ht="8.4" customHeight="1" x14ac:dyDescent="0.3">
      <c r="A42">
        <f t="shared" si="13"/>
        <v>0</v>
      </c>
      <c r="B42" s="43"/>
      <c r="C42" s="4"/>
      <c r="D42" s="4"/>
      <c r="E42" s="4"/>
      <c r="F42" s="4"/>
    </row>
    <row r="43" spans="1:8" x14ac:dyDescent="0.3">
      <c r="A43" t="str">
        <f t="shared" si="13"/>
        <v>Wage</v>
      </c>
      <c r="B43" s="43">
        <v>2500</v>
      </c>
      <c r="C43" s="2">
        <f>C41*$B$43</f>
        <v>71604.060064081103</v>
      </c>
      <c r="D43" s="2">
        <f t="shared" ref="D43:F43" si="15">D41*$B$43</f>
        <v>57962.167041270135</v>
      </c>
      <c r="E43" s="2">
        <f t="shared" si="15"/>
        <v>34095.392377217722</v>
      </c>
      <c r="F43" s="2">
        <f t="shared" si="15"/>
        <v>23866.774664052413</v>
      </c>
      <c r="H43" t="s">
        <v>121</v>
      </c>
    </row>
    <row r="44" spans="1:8" x14ac:dyDescent="0.3">
      <c r="A44" t="str">
        <f t="shared" si="13"/>
        <v>Charges</v>
      </c>
      <c r="B44" s="41">
        <f>0.2+0.08+0.075+0.04</f>
        <v>0.39500000000000002</v>
      </c>
      <c r="C44" s="2">
        <f>C43*$B$44</f>
        <v>28283.603725312038</v>
      </c>
      <c r="D44" s="2">
        <f t="shared" ref="D44:F44" si="16">D43*$B$44</f>
        <v>22895.055981301706</v>
      </c>
      <c r="E44" s="2">
        <f t="shared" si="16"/>
        <v>13467.679989001001</v>
      </c>
      <c r="F44" s="2">
        <f t="shared" si="16"/>
        <v>9427.3759923007037</v>
      </c>
      <c r="H44" t="s">
        <v>122</v>
      </c>
    </row>
    <row r="45" spans="1:8" x14ac:dyDescent="0.3">
      <c r="B45" s="47"/>
      <c r="C45" s="34">
        <f>SUM(C43:C44)</f>
        <v>99887.663789393147</v>
      </c>
      <c r="D45" s="34">
        <f t="shared" ref="D45:F45" si="17">SUM(D43:D44)</f>
        <v>80857.223022571838</v>
      </c>
      <c r="E45" s="34">
        <f t="shared" si="17"/>
        <v>47563.072366218723</v>
      </c>
      <c r="F45" s="34">
        <f t="shared" si="17"/>
        <v>33294.150656353115</v>
      </c>
    </row>
    <row r="46" spans="1:8" x14ac:dyDescent="0.3">
      <c r="A46" t="str">
        <f t="shared" si="13"/>
        <v>Hourly rate</v>
      </c>
      <c r="B46" s="39"/>
      <c r="C46" s="22">
        <f>C45/C40</f>
        <v>15.85227272727273</v>
      </c>
      <c r="D46" s="22">
        <f t="shared" ref="D46:F46" si="18">D45/D40</f>
        <v>15.852272727272725</v>
      </c>
      <c r="E46" s="22">
        <f t="shared" si="18"/>
        <v>15.852272727272725</v>
      </c>
      <c r="F46" s="22">
        <f t="shared" si="18"/>
        <v>15.852272727272728</v>
      </c>
      <c r="H46" t="s">
        <v>123</v>
      </c>
    </row>
    <row r="47" spans="1:8" x14ac:dyDescent="0.3">
      <c r="A47" s="1" t="s">
        <v>124</v>
      </c>
      <c r="B47" s="39"/>
      <c r="C47" s="23">
        <f>C46*$B$40</f>
        <v>79.261363636363654</v>
      </c>
      <c r="D47" s="23">
        <f t="shared" ref="D47:F47" si="19">D46*$B$40</f>
        <v>79.261363636363626</v>
      </c>
      <c r="E47" s="23">
        <f t="shared" si="19"/>
        <v>79.261363636363626</v>
      </c>
      <c r="F47" s="23">
        <f t="shared" si="19"/>
        <v>79.26136363636364</v>
      </c>
      <c r="H47" t="s">
        <v>124</v>
      </c>
    </row>
    <row r="48" spans="1:8" ht="5.4" customHeight="1" x14ac:dyDescent="0.3">
      <c r="B48" s="39"/>
      <c r="C48" s="2"/>
      <c r="D48" s="2"/>
      <c r="E48" s="2"/>
      <c r="F48" s="2"/>
    </row>
    <row r="49" spans="1:8" x14ac:dyDescent="0.3">
      <c r="A49" s="31" t="str">
        <f>H49</f>
        <v>CIF BUDGET</v>
      </c>
      <c r="B49" s="37"/>
      <c r="C49" s="30">
        <v>45292</v>
      </c>
      <c r="D49" s="30">
        <v>45323</v>
      </c>
      <c r="E49" s="30">
        <v>45352</v>
      </c>
      <c r="F49" s="30">
        <v>45383</v>
      </c>
      <c r="H49" t="s">
        <v>125</v>
      </c>
    </row>
    <row r="50" spans="1:8" x14ac:dyDescent="0.3">
      <c r="A50" t="str">
        <f>H50</f>
        <v>indirect materials (R$ / unit)</v>
      </c>
      <c r="B50" s="39"/>
      <c r="C50" s="29">
        <v>2.5</v>
      </c>
      <c r="D50" s="29">
        <v>2.5</v>
      </c>
      <c r="E50" s="29">
        <v>1.5</v>
      </c>
      <c r="F50" s="29">
        <v>1.5</v>
      </c>
      <c r="H50" t="s">
        <v>126</v>
      </c>
    </row>
    <row r="51" spans="1:8" x14ac:dyDescent="0.3">
      <c r="A51" t="str">
        <f t="shared" ref="A51:A52" si="20">H51</f>
        <v>indirect labor (R$ / unit)</v>
      </c>
      <c r="B51" s="39"/>
      <c r="C51" s="29">
        <v>1</v>
      </c>
      <c r="D51" s="29">
        <v>1</v>
      </c>
      <c r="E51" s="29">
        <v>2</v>
      </c>
      <c r="F51" s="29">
        <v>2</v>
      </c>
      <c r="H51" t="s">
        <v>127</v>
      </c>
    </row>
    <row r="52" spans="1:8" x14ac:dyDescent="0.3">
      <c r="A52" t="str">
        <f t="shared" si="20"/>
        <v>fixed costs (R$ / unit)</v>
      </c>
      <c r="B52" s="39"/>
      <c r="C52" s="29">
        <v>0.25396825396825395</v>
      </c>
      <c r="D52" s="29">
        <v>0.31372549019607843</v>
      </c>
      <c r="E52" s="29">
        <v>0.53333333333333333</v>
      </c>
      <c r="F52" s="29">
        <v>0.76190476190476186</v>
      </c>
      <c r="H52" t="s">
        <v>128</v>
      </c>
    </row>
    <row r="53" spans="1:8" x14ac:dyDescent="0.3">
      <c r="A53" s="1" t="str">
        <f>H53</f>
        <v>CIF cost per product</v>
      </c>
      <c r="B53" s="40"/>
      <c r="C53" s="35">
        <f>SUM(C50:C52)</f>
        <v>3.753968253968254</v>
      </c>
      <c r="D53" s="35">
        <f t="shared" ref="D53:F53" si="21">SUM(D50:D52)</f>
        <v>3.8137254901960782</v>
      </c>
      <c r="E53" s="35">
        <f t="shared" si="21"/>
        <v>4.0333333333333332</v>
      </c>
      <c r="F53" s="35">
        <f t="shared" si="21"/>
        <v>4.2619047619047619</v>
      </c>
      <c r="H53" t="s">
        <v>129</v>
      </c>
    </row>
    <row r="54" spans="1:8" ht="5.4" customHeight="1" x14ac:dyDescent="0.3">
      <c r="B54" s="39"/>
    </row>
    <row r="55" spans="1:8" x14ac:dyDescent="0.3">
      <c r="A55" t="str">
        <f>H55</f>
        <v>indirect materials (total R$)</v>
      </c>
      <c r="B55" s="39"/>
      <c r="C55" s="2">
        <v>3150</v>
      </c>
      <c r="D55" s="2">
        <v>2550</v>
      </c>
      <c r="E55" s="2">
        <v>900</v>
      </c>
      <c r="F55" s="2">
        <v>630</v>
      </c>
      <c r="H55" t="s">
        <v>130</v>
      </c>
    </row>
    <row r="56" spans="1:8" x14ac:dyDescent="0.3">
      <c r="A56" t="str">
        <f t="shared" ref="A56:A57" si="22">H56</f>
        <v>indirect labor (total R$)</v>
      </c>
      <c r="B56" s="39"/>
      <c r="C56" s="2">
        <v>1260</v>
      </c>
      <c r="D56" s="2">
        <v>1020</v>
      </c>
      <c r="E56" s="2">
        <v>1200</v>
      </c>
      <c r="F56" s="2">
        <v>840</v>
      </c>
      <c r="H56" t="s">
        <v>131</v>
      </c>
    </row>
    <row r="57" spans="1:8" x14ac:dyDescent="0.3">
      <c r="A57" t="str">
        <f t="shared" si="22"/>
        <v>fixed costs (total R$)</v>
      </c>
      <c r="B57" s="39"/>
      <c r="C57" s="2">
        <v>320</v>
      </c>
      <c r="D57" s="2">
        <v>320</v>
      </c>
      <c r="E57" s="2">
        <v>320</v>
      </c>
      <c r="F57" s="2">
        <v>320</v>
      </c>
      <c r="H57" t="s">
        <v>132</v>
      </c>
    </row>
    <row r="58" spans="1:8" x14ac:dyDescent="0.3">
      <c r="B58" s="47"/>
      <c r="C58" s="34">
        <f>SUM(C55:C57)</f>
        <v>4730</v>
      </c>
      <c r="D58" s="34">
        <f t="shared" ref="D58:F58" si="23">SUM(D55:D57)</f>
        <v>3890</v>
      </c>
      <c r="E58" s="34">
        <f t="shared" si="23"/>
        <v>2420</v>
      </c>
      <c r="F58" s="34">
        <f t="shared" si="23"/>
        <v>1790</v>
      </c>
    </row>
    <row r="59" spans="1:8" x14ac:dyDescent="0.3">
      <c r="A59" s="31" t="str">
        <f>H59</f>
        <v>EXPENSES BUDGET</v>
      </c>
      <c r="B59" s="37"/>
      <c r="C59" s="30">
        <v>45292</v>
      </c>
      <c r="D59" s="30">
        <v>45323</v>
      </c>
      <c r="E59" s="30">
        <v>45352</v>
      </c>
      <c r="F59" s="30">
        <v>45383</v>
      </c>
      <c r="H59" t="s">
        <v>133</v>
      </c>
    </row>
    <row r="60" spans="1:8" x14ac:dyDescent="0.3">
      <c r="A60" t="str">
        <f>H60</f>
        <v>Depreciation of buildings</v>
      </c>
      <c r="B60" s="39"/>
      <c r="C60">
        <v>150</v>
      </c>
      <c r="D60">
        <v>150</v>
      </c>
      <c r="E60">
        <v>150</v>
      </c>
      <c r="F60">
        <v>150</v>
      </c>
      <c r="H60" t="s">
        <v>134</v>
      </c>
    </row>
    <row r="61" spans="1:8" x14ac:dyDescent="0.3">
      <c r="A61" t="str">
        <f t="shared" ref="A61:A63" si="24">H61</f>
        <v>Insurance and travel</v>
      </c>
      <c r="B61" s="39"/>
      <c r="C61">
        <v>25</v>
      </c>
      <c r="D61">
        <v>25</v>
      </c>
      <c r="E61">
        <v>25</v>
      </c>
      <c r="F61">
        <v>25</v>
      </c>
      <c r="H61" t="s">
        <v>135</v>
      </c>
    </row>
    <row r="62" spans="1:8" x14ac:dyDescent="0.3">
      <c r="A62" t="str">
        <f t="shared" si="24"/>
        <v>Lawyers (unpaid)</v>
      </c>
      <c r="B62" s="39"/>
      <c r="C62">
        <v>500</v>
      </c>
      <c r="D62">
        <v>500</v>
      </c>
      <c r="E62">
        <v>500</v>
      </c>
      <c r="F62">
        <v>500</v>
      </c>
      <c r="H62" t="s">
        <v>136</v>
      </c>
    </row>
    <row r="63" spans="1:8" x14ac:dyDescent="0.3">
      <c r="A63" t="str">
        <f t="shared" si="24"/>
        <v>Accountant (unpaid)</v>
      </c>
      <c r="B63" s="39"/>
      <c r="C63">
        <v>100</v>
      </c>
      <c r="D63">
        <v>100</v>
      </c>
      <c r="E63">
        <v>100</v>
      </c>
      <c r="F63">
        <v>100</v>
      </c>
      <c r="H63" t="s">
        <v>137</v>
      </c>
    </row>
    <row r="64" spans="1:8" x14ac:dyDescent="0.3">
      <c r="H64" t="s">
        <v>138</v>
      </c>
    </row>
  </sheetData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35" workbookViewId="0">
      <selection activeCell="B66" sqref="B66"/>
    </sheetView>
  </sheetViews>
  <sheetFormatPr defaultRowHeight="14.4" x14ac:dyDescent="0.3"/>
  <cols>
    <col min="1" max="1" width="29.33203125" customWidth="1"/>
    <col min="2" max="2" width="7.77734375" customWidth="1"/>
    <col min="3" max="3" width="11.44140625" bestFit="1" customWidth="1"/>
    <col min="4" max="6" width="14" bestFit="1" customWidth="1"/>
    <col min="7" max="7" width="6.6640625" bestFit="1" customWidth="1"/>
  </cols>
  <sheetData>
    <row r="1" spans="1:7" x14ac:dyDescent="0.3">
      <c r="A1" s="31" t="s">
        <v>65</v>
      </c>
      <c r="B1" s="37"/>
      <c r="C1" s="30">
        <v>45292</v>
      </c>
      <c r="D1" s="30">
        <v>45323</v>
      </c>
      <c r="E1" s="30">
        <v>45352</v>
      </c>
      <c r="F1" s="30">
        <v>45383</v>
      </c>
    </row>
    <row r="2" spans="1:7" x14ac:dyDescent="0.3">
      <c r="A2" t="s">
        <v>59</v>
      </c>
      <c r="B2" s="38"/>
      <c r="C2" s="24">
        <v>1400.1841136244082</v>
      </c>
      <c r="D2" s="24">
        <v>1200.157811678064</v>
      </c>
      <c r="E2" s="24">
        <v>600.07890583903202</v>
      </c>
      <c r="F2" s="24">
        <v>600.07890583903202</v>
      </c>
    </row>
    <row r="3" spans="1:7" x14ac:dyDescent="0.3">
      <c r="A3" t="s">
        <v>60</v>
      </c>
      <c r="B3" s="39"/>
      <c r="C3" s="25">
        <v>429</v>
      </c>
      <c r="D3" s="25">
        <v>429</v>
      </c>
      <c r="E3" s="25">
        <v>429</v>
      </c>
      <c r="F3" s="25">
        <v>429</v>
      </c>
    </row>
    <row r="4" spans="1:7" x14ac:dyDescent="0.3">
      <c r="A4" s="27" t="s">
        <v>61</v>
      </c>
      <c r="B4" s="40"/>
      <c r="C4" s="28">
        <f>C2*C3</f>
        <v>600678.98474487115</v>
      </c>
      <c r="D4" s="28">
        <f t="shared" ref="D4:F4" si="0">D2*D3</f>
        <v>514867.70120988949</v>
      </c>
      <c r="E4" s="28">
        <f t="shared" si="0"/>
        <v>257433.85060494475</v>
      </c>
      <c r="F4" s="28">
        <f t="shared" si="0"/>
        <v>257433.85060494475</v>
      </c>
    </row>
    <row r="5" spans="1:7" x14ac:dyDescent="0.3">
      <c r="A5" t="s">
        <v>62</v>
      </c>
      <c r="B5" s="41">
        <v>0.25</v>
      </c>
      <c r="C5" s="26">
        <f>C4*$B$5</f>
        <v>150169.74618621779</v>
      </c>
      <c r="D5" s="26">
        <f>D4*$B$5</f>
        <v>128716.92530247237</v>
      </c>
      <c r="E5" s="26">
        <f>E4*$B$5</f>
        <v>64358.462651236187</v>
      </c>
      <c r="F5" s="26">
        <f>F4*$B$5</f>
        <v>64358.462651236187</v>
      </c>
    </row>
    <row r="6" spans="1:7" x14ac:dyDescent="0.3">
      <c r="A6" s="27" t="s">
        <v>5</v>
      </c>
      <c r="B6" s="40"/>
      <c r="C6" s="28">
        <f>C4-C5</f>
        <v>450509.23855865339</v>
      </c>
      <c r="D6" s="28">
        <f>D4-D5</f>
        <v>386150.77590741712</v>
      </c>
      <c r="E6" s="28">
        <f>E4-E5</f>
        <v>193075.38795370856</v>
      </c>
      <c r="F6" s="28">
        <f>F4-F5</f>
        <v>193075.38795370856</v>
      </c>
    </row>
    <row r="7" spans="1:7" ht="4.8" customHeight="1" x14ac:dyDescent="0.3">
      <c r="B7" s="39"/>
      <c r="C7" s="26"/>
      <c r="D7" s="26"/>
      <c r="E7" s="26"/>
      <c r="F7" s="26"/>
    </row>
    <row r="8" spans="1:7" x14ac:dyDescent="0.3">
      <c r="A8" s="18" t="s">
        <v>58</v>
      </c>
      <c r="B8" s="42">
        <v>0.3</v>
      </c>
      <c r="C8" s="2">
        <f>C6*$B$8</f>
        <v>135152.77156759601</v>
      </c>
      <c r="D8" s="2">
        <f>D6*$B$8</f>
        <v>115845.23277222514</v>
      </c>
      <c r="E8" s="2">
        <f>E6*$B$8</f>
        <v>57922.616386112568</v>
      </c>
      <c r="F8" s="2">
        <f>F6*$B$8</f>
        <v>57922.616386112568</v>
      </c>
    </row>
    <row r="9" spans="1:7" x14ac:dyDescent="0.3">
      <c r="A9" s="18" t="s">
        <v>4</v>
      </c>
      <c r="B9" s="42">
        <f>1-B8</f>
        <v>0.7</v>
      </c>
      <c r="C9" s="2">
        <f>C6*$B$9</f>
        <v>315356.46699105733</v>
      </c>
      <c r="D9" s="2">
        <f>D6*$B$9</f>
        <v>270305.54313519195</v>
      </c>
      <c r="E9" s="2">
        <f>E6*$B$9</f>
        <v>135152.77156759598</v>
      </c>
      <c r="F9" s="2">
        <f>F6*$B$9</f>
        <v>135152.77156759598</v>
      </c>
    </row>
    <row r="10" spans="1:7" ht="6.6" customHeight="1" x14ac:dyDescent="0.3">
      <c r="A10" s="18"/>
      <c r="B10" s="39"/>
      <c r="C10" s="2"/>
      <c r="D10" s="2"/>
      <c r="E10" s="2"/>
      <c r="F10" s="2"/>
    </row>
    <row r="11" spans="1:7" x14ac:dyDescent="0.3">
      <c r="A11" s="18" t="s">
        <v>57</v>
      </c>
      <c r="B11" s="42">
        <v>0.08</v>
      </c>
      <c r="C11" s="2">
        <f>C8*$B$11</f>
        <v>10812.22172540768</v>
      </c>
      <c r="D11" s="2">
        <f t="shared" ref="D11:F11" si="1">D8*$B$11</f>
        <v>9267.6186217780105</v>
      </c>
      <c r="E11" s="2">
        <f t="shared" si="1"/>
        <v>4633.8093108890052</v>
      </c>
      <c r="F11" s="2">
        <f t="shared" si="1"/>
        <v>4633.8093108890052</v>
      </c>
      <c r="G11" t="s">
        <v>67</v>
      </c>
    </row>
    <row r="12" spans="1:7" x14ac:dyDescent="0.3">
      <c r="A12" s="18" t="s">
        <v>6</v>
      </c>
      <c r="B12" s="42">
        <v>0.02</v>
      </c>
      <c r="C12" s="2">
        <f>C9*$B$12</f>
        <v>6307.1293398211465</v>
      </c>
      <c r="D12" s="2">
        <f t="shared" ref="D12:F12" si="2">D9*$B$12</f>
        <v>5406.1108627038393</v>
      </c>
      <c r="E12" s="2">
        <f t="shared" si="2"/>
        <v>2703.0554313519197</v>
      </c>
      <c r="F12" s="2">
        <f t="shared" si="2"/>
        <v>2703.0554313519197</v>
      </c>
      <c r="G12" t="s">
        <v>67</v>
      </c>
    </row>
    <row r="13" spans="1:7" x14ac:dyDescent="0.3">
      <c r="A13" s="18"/>
      <c r="B13" s="40"/>
      <c r="C13" s="34">
        <f>SUM(C11:C12)</f>
        <v>17119.351065228828</v>
      </c>
      <c r="D13" s="34">
        <f t="shared" ref="D13:F13" si="3">SUM(D11:D12)</f>
        <v>14673.72948448185</v>
      </c>
      <c r="E13" s="34">
        <f t="shared" si="3"/>
        <v>7336.8647422409249</v>
      </c>
      <c r="F13" s="34">
        <f t="shared" si="3"/>
        <v>7336.8647422409249</v>
      </c>
    </row>
    <row r="14" spans="1:7" x14ac:dyDescent="0.3">
      <c r="A14" s="18" t="s">
        <v>7</v>
      </c>
      <c r="B14" s="43" t="s">
        <v>68</v>
      </c>
      <c r="C14" s="2"/>
      <c r="D14" s="2"/>
      <c r="E14" s="2"/>
      <c r="F14" s="2"/>
    </row>
    <row r="15" spans="1:7" ht="6.6" customHeight="1" x14ac:dyDescent="0.3">
      <c r="A15" s="18"/>
      <c r="B15" s="39"/>
      <c r="C15" s="2"/>
      <c r="D15" s="2"/>
      <c r="E15" s="2"/>
      <c r="F15" s="2"/>
    </row>
    <row r="16" spans="1:7" x14ac:dyDescent="0.3">
      <c r="A16" s="18" t="s">
        <v>63</v>
      </c>
      <c r="B16" s="39"/>
      <c r="C16" s="2">
        <v>-1500</v>
      </c>
      <c r="D16" s="2">
        <v>-1500</v>
      </c>
      <c r="E16" s="2">
        <v>-1500</v>
      </c>
      <c r="F16" s="2">
        <v>-1500</v>
      </c>
      <c r="G16" t="s">
        <v>8</v>
      </c>
    </row>
    <row r="17" spans="1:7" x14ac:dyDescent="0.3">
      <c r="A17" s="18" t="s">
        <v>64</v>
      </c>
      <c r="B17" s="43">
        <v>1000</v>
      </c>
      <c r="C17" s="2">
        <v>-9000</v>
      </c>
      <c r="D17" s="2">
        <v>-9000</v>
      </c>
      <c r="E17" s="2">
        <v>-9000</v>
      </c>
      <c r="F17" s="2">
        <v>-9000</v>
      </c>
      <c r="G17" t="s">
        <v>67</v>
      </c>
    </row>
    <row r="18" spans="1:7" ht="7.2" customHeight="1" x14ac:dyDescent="0.3">
      <c r="A18" s="18"/>
      <c r="B18" s="38"/>
      <c r="C18" s="2"/>
      <c r="D18" s="2"/>
      <c r="E18" s="2"/>
      <c r="F18" s="2"/>
    </row>
    <row r="19" spans="1:7" x14ac:dyDescent="0.3">
      <c r="A19" s="31" t="s">
        <v>66</v>
      </c>
      <c r="B19" s="37"/>
      <c r="C19" s="30">
        <v>45292</v>
      </c>
      <c r="D19" s="30">
        <v>45323</v>
      </c>
      <c r="E19" s="30">
        <v>45352</v>
      </c>
      <c r="F19" s="30">
        <v>45383</v>
      </c>
    </row>
    <row r="20" spans="1:7" x14ac:dyDescent="0.3">
      <c r="A20" t="s">
        <v>9</v>
      </c>
      <c r="B20" s="42">
        <v>0.3</v>
      </c>
      <c r="C20" s="24">
        <f>C2</f>
        <v>1400.1841136244082</v>
      </c>
      <c r="D20" s="24">
        <f>D2</f>
        <v>1200.157811678064</v>
      </c>
      <c r="E20" s="24">
        <f>E2</f>
        <v>600.07890583903202</v>
      </c>
      <c r="F20" s="24">
        <f>F2</f>
        <v>600.07890583903202</v>
      </c>
    </row>
    <row r="21" spans="1:7" hidden="1" x14ac:dyDescent="0.3">
      <c r="A21" t="s">
        <v>10</v>
      </c>
      <c r="C21" s="24">
        <f>D20*$B$20</f>
        <v>360.0473435034192</v>
      </c>
      <c r="D21" s="24">
        <f>E20*$B$20</f>
        <v>180.0236717517096</v>
      </c>
      <c r="E21" s="24">
        <f>F20*$B$20</f>
        <v>180.0236717517096</v>
      </c>
      <c r="F21" s="24">
        <f>G20*$B$20</f>
        <v>0</v>
      </c>
    </row>
    <row r="22" spans="1:7" hidden="1" x14ac:dyDescent="0.3">
      <c r="A22" t="s">
        <v>11</v>
      </c>
      <c r="B22" s="39"/>
      <c r="C22">
        <v>-500</v>
      </c>
      <c r="D22" s="24">
        <f>-C21</f>
        <v>-360.0473435034192</v>
      </c>
      <c r="E22" s="24">
        <f t="shared" ref="E22:F22" si="4">-D21</f>
        <v>-180.0236717517096</v>
      </c>
      <c r="F22" s="24">
        <f t="shared" si="4"/>
        <v>-180.0236717517096</v>
      </c>
    </row>
    <row r="23" spans="1:7" x14ac:dyDescent="0.3">
      <c r="A23" s="32" t="s">
        <v>12</v>
      </c>
      <c r="B23" s="44"/>
      <c r="C23" s="33">
        <f>SUM(C20:C22)</f>
        <v>1260.2314571278273</v>
      </c>
      <c r="D23" s="33">
        <f t="shared" ref="D23:F23" si="5">SUM(D20:D22)</f>
        <v>1020.1341399263545</v>
      </c>
      <c r="E23" s="33">
        <f t="shared" si="5"/>
        <v>600.07890583903202</v>
      </c>
      <c r="F23" s="33">
        <f t="shared" si="5"/>
        <v>420.05523408732245</v>
      </c>
    </row>
    <row r="24" spans="1:7" ht="8.4" customHeight="1" x14ac:dyDescent="0.3">
      <c r="B24" s="39"/>
    </row>
    <row r="25" spans="1:7" x14ac:dyDescent="0.3">
      <c r="A25" s="31" t="s">
        <v>69</v>
      </c>
      <c r="B25" s="37"/>
      <c r="C25" s="30">
        <v>45292</v>
      </c>
      <c r="D25" s="30">
        <v>45323</v>
      </c>
      <c r="E25" s="30">
        <v>45352</v>
      </c>
      <c r="F25" s="30">
        <v>45383</v>
      </c>
    </row>
    <row r="26" spans="1:7" x14ac:dyDescent="0.3">
      <c r="A26" t="s">
        <v>70</v>
      </c>
      <c r="B26" s="39"/>
      <c r="C26" s="2">
        <v>3936</v>
      </c>
      <c r="D26" s="2">
        <v>2934</v>
      </c>
      <c r="E26" s="2">
        <v>1746</v>
      </c>
      <c r="F26" s="2">
        <v>1134</v>
      </c>
      <c r="G26" t="s">
        <v>71</v>
      </c>
    </row>
    <row r="27" spans="1:7" x14ac:dyDescent="0.3">
      <c r="A27" t="s">
        <v>39</v>
      </c>
      <c r="B27" s="39"/>
      <c r="C27" s="2">
        <v>2624</v>
      </c>
      <c r="D27" s="2">
        <v>1956</v>
      </c>
      <c r="E27" s="2">
        <v>1164</v>
      </c>
      <c r="F27" s="2">
        <v>756</v>
      </c>
      <c r="G27" t="s">
        <v>71</v>
      </c>
    </row>
    <row r="28" spans="1:7" x14ac:dyDescent="0.3">
      <c r="A28" t="s">
        <v>40</v>
      </c>
      <c r="B28" s="39"/>
      <c r="C28" s="2">
        <v>77000</v>
      </c>
      <c r="D28" s="2">
        <v>77000</v>
      </c>
      <c r="E28" s="2">
        <v>22000</v>
      </c>
      <c r="F28" s="2">
        <v>22000</v>
      </c>
      <c r="G28" t="s">
        <v>67</v>
      </c>
    </row>
    <row r="29" spans="1:7" x14ac:dyDescent="0.3">
      <c r="A29" s="32"/>
      <c r="B29" s="44"/>
      <c r="C29" s="33">
        <f>SUM(C26:C28)</f>
        <v>83560</v>
      </c>
      <c r="D29" s="33">
        <f t="shared" ref="D29:F29" si="6">SUM(D26:D28)</f>
        <v>81890</v>
      </c>
      <c r="E29" s="33">
        <f t="shared" si="6"/>
        <v>24910</v>
      </c>
      <c r="F29" s="33">
        <f t="shared" si="6"/>
        <v>23890</v>
      </c>
    </row>
    <row r="30" spans="1:7" x14ac:dyDescent="0.3">
      <c r="A30" s="1" t="s">
        <v>86</v>
      </c>
      <c r="B30" s="45"/>
      <c r="C30" s="36">
        <f>C29/C23</f>
        <v>66.305280293859838</v>
      </c>
      <c r="D30" s="36">
        <f t="shared" ref="D30:F30" si="7">D29/D23</f>
        <v>80.27375694525017</v>
      </c>
      <c r="E30" s="36">
        <f t="shared" si="7"/>
        <v>41.511207538899853</v>
      </c>
      <c r="F30" s="36">
        <f t="shared" si="7"/>
        <v>56.873472965780657</v>
      </c>
    </row>
    <row r="31" spans="1:7" ht="7.2" customHeight="1" x14ac:dyDescent="0.3">
      <c r="B31" s="39"/>
    </row>
    <row r="32" spans="1:7" x14ac:dyDescent="0.3">
      <c r="A32" s="31" t="s">
        <v>72</v>
      </c>
      <c r="B32" s="37"/>
      <c r="C32" s="30">
        <v>45292</v>
      </c>
      <c r="D32" s="30">
        <v>45323</v>
      </c>
      <c r="E32" s="30">
        <v>45352</v>
      </c>
      <c r="F32" s="30">
        <v>45383</v>
      </c>
    </row>
    <row r="33" spans="1:7" x14ac:dyDescent="0.3">
      <c r="A33" t="s">
        <v>73</v>
      </c>
      <c r="B33" s="39" t="s">
        <v>74</v>
      </c>
      <c r="C33" s="2">
        <f>90000/30</f>
        <v>3000</v>
      </c>
      <c r="D33" s="2">
        <f t="shared" ref="D33:F33" si="8">90000/30</f>
        <v>3000</v>
      </c>
      <c r="E33" s="2">
        <f t="shared" si="8"/>
        <v>3000</v>
      </c>
      <c r="F33" s="2">
        <f t="shared" si="8"/>
        <v>3000</v>
      </c>
    </row>
    <row r="34" spans="1:7" x14ac:dyDescent="0.3">
      <c r="A34" t="s">
        <v>75</v>
      </c>
      <c r="B34" s="39" t="s">
        <v>45</v>
      </c>
      <c r="C34" s="2">
        <f>+C33*0.02</f>
        <v>60</v>
      </c>
      <c r="D34" s="2">
        <f t="shared" ref="D34:F34" si="9">+D33*0.02</f>
        <v>60</v>
      </c>
      <c r="E34" s="2">
        <f t="shared" si="9"/>
        <v>60</v>
      </c>
      <c r="F34" s="2">
        <f t="shared" si="9"/>
        <v>60</v>
      </c>
    </row>
    <row r="35" spans="1:7" x14ac:dyDescent="0.3">
      <c r="A35" s="32"/>
      <c r="B35" s="44"/>
      <c r="C35" s="33">
        <f>SUM(C33:C34)</f>
        <v>3060</v>
      </c>
      <c r="D35" s="33">
        <f>SUM(D33:D34)</f>
        <v>3060</v>
      </c>
      <c r="E35" s="33">
        <f>SUM(E33:E34)</f>
        <v>3060</v>
      </c>
      <c r="F35" s="33">
        <f>SUM(F33:F34)</f>
        <v>3060</v>
      </c>
    </row>
    <row r="36" spans="1:7" x14ac:dyDescent="0.3">
      <c r="A36" t="s">
        <v>84</v>
      </c>
      <c r="B36" s="39" t="s">
        <v>76</v>
      </c>
      <c r="C36" s="2">
        <f>90000/60</f>
        <v>1500</v>
      </c>
      <c r="D36" s="2">
        <f t="shared" ref="D36:F36" si="10">90000/60</f>
        <v>1500</v>
      </c>
      <c r="E36" s="2">
        <f t="shared" si="10"/>
        <v>1500</v>
      </c>
      <c r="F36" s="2">
        <f t="shared" si="10"/>
        <v>1500</v>
      </c>
    </row>
    <row r="37" spans="1:7" ht="9" customHeight="1" x14ac:dyDescent="0.3">
      <c r="A37" s="4"/>
      <c r="B37" s="46"/>
      <c r="C37" s="3"/>
      <c r="D37" s="3"/>
      <c r="E37" s="3"/>
      <c r="F37" s="3"/>
    </row>
    <row r="38" spans="1:7" x14ac:dyDescent="0.3">
      <c r="A38" s="31" t="s">
        <v>78</v>
      </c>
      <c r="B38" s="37"/>
      <c r="C38" s="30">
        <v>45292</v>
      </c>
      <c r="D38" s="30">
        <v>45323</v>
      </c>
      <c r="E38" s="30">
        <v>45352</v>
      </c>
      <c r="F38" s="30">
        <v>45383</v>
      </c>
    </row>
    <row r="39" spans="1:7" x14ac:dyDescent="0.3">
      <c r="A39" t="s">
        <v>13</v>
      </c>
      <c r="B39" s="39"/>
      <c r="C39" s="2">
        <f>C23</f>
        <v>1260.2314571278273</v>
      </c>
      <c r="D39" s="2">
        <f t="shared" ref="D39:F39" si="11">D23</f>
        <v>1020.1341399263545</v>
      </c>
      <c r="E39" s="2">
        <f t="shared" si="11"/>
        <v>600.07890583903202</v>
      </c>
      <c r="F39" s="2">
        <f t="shared" si="11"/>
        <v>420.05523408732245</v>
      </c>
    </row>
    <row r="40" spans="1:7" x14ac:dyDescent="0.3">
      <c r="A40" t="s">
        <v>77</v>
      </c>
      <c r="B40" s="43">
        <v>5</v>
      </c>
      <c r="C40" s="2">
        <f>C39*$B$40</f>
        <v>6301.1572856391367</v>
      </c>
      <c r="D40" s="2">
        <f t="shared" ref="D40:F40" si="12">D39*$B$40</f>
        <v>5100.6706996317725</v>
      </c>
      <c r="E40" s="2">
        <f t="shared" si="12"/>
        <v>3000.39452919516</v>
      </c>
      <c r="F40" s="2">
        <f t="shared" si="12"/>
        <v>2100.2761704366121</v>
      </c>
    </row>
    <row r="41" spans="1:7" x14ac:dyDescent="0.3">
      <c r="A41" t="s">
        <v>14</v>
      </c>
      <c r="B41" s="43">
        <v>220</v>
      </c>
      <c r="C41" s="2">
        <f>C40/$B$41</f>
        <v>28.641624025632439</v>
      </c>
      <c r="D41" s="2">
        <f>D40/$B$41</f>
        <v>23.184866816508055</v>
      </c>
      <c r="E41" s="2">
        <f>E40/$B$41</f>
        <v>13.63815695088709</v>
      </c>
      <c r="F41" s="2">
        <f>F40/$B$41</f>
        <v>9.546709865620965</v>
      </c>
    </row>
    <row r="42" spans="1:7" ht="8.4" customHeight="1" x14ac:dyDescent="0.3">
      <c r="B42" s="43"/>
      <c r="C42" s="4"/>
      <c r="D42" s="4"/>
      <c r="E42" s="4"/>
      <c r="F42" s="4"/>
    </row>
    <row r="43" spans="1:7" x14ac:dyDescent="0.3">
      <c r="A43" t="s">
        <v>15</v>
      </c>
      <c r="B43" s="43">
        <v>2500</v>
      </c>
      <c r="C43" s="2">
        <f>C41*$B$43</f>
        <v>71604.060064081103</v>
      </c>
      <c r="D43" s="2">
        <f t="shared" ref="D43:F43" si="13">D41*$B$43</f>
        <v>57962.167041270135</v>
      </c>
      <c r="E43" s="2">
        <f t="shared" si="13"/>
        <v>34095.392377217722</v>
      </c>
      <c r="F43" s="2">
        <f t="shared" si="13"/>
        <v>23866.774664052413</v>
      </c>
    </row>
    <row r="44" spans="1:7" x14ac:dyDescent="0.3">
      <c r="A44" t="s">
        <v>16</v>
      </c>
      <c r="B44" s="41">
        <f>0.2+0.08+0.075+0.04</f>
        <v>0.39500000000000002</v>
      </c>
      <c r="C44" s="2">
        <f>C43*$B$44</f>
        <v>28283.603725312038</v>
      </c>
      <c r="D44" s="2">
        <f t="shared" ref="D44:F44" si="14">D43*$B$44</f>
        <v>22895.055981301706</v>
      </c>
      <c r="E44" s="2">
        <f t="shared" si="14"/>
        <v>13467.679989001001</v>
      </c>
      <c r="F44" s="2">
        <f t="shared" si="14"/>
        <v>9427.3759923007037</v>
      </c>
    </row>
    <row r="45" spans="1:7" x14ac:dyDescent="0.3">
      <c r="B45" s="47"/>
      <c r="C45" s="34">
        <f>SUM(C43:C44)</f>
        <v>99887.663789393147</v>
      </c>
      <c r="D45" s="34">
        <f t="shared" ref="D45:F45" si="15">SUM(D43:D44)</f>
        <v>80857.223022571838</v>
      </c>
      <c r="E45" s="34">
        <f t="shared" si="15"/>
        <v>47563.072366218723</v>
      </c>
      <c r="F45" s="34">
        <f t="shared" si="15"/>
        <v>33294.150656353115</v>
      </c>
      <c r="G45" t="s">
        <v>67</v>
      </c>
    </row>
    <row r="46" spans="1:7" x14ac:dyDescent="0.3">
      <c r="A46" t="s">
        <v>30</v>
      </c>
      <c r="B46" s="39"/>
      <c r="C46" s="22">
        <f>C45/C40</f>
        <v>15.85227272727273</v>
      </c>
      <c r="D46" s="22">
        <f t="shared" ref="D46:F46" si="16">D45/D40</f>
        <v>15.852272727272725</v>
      </c>
      <c r="E46" s="22">
        <f t="shared" si="16"/>
        <v>15.852272727272725</v>
      </c>
      <c r="F46" s="22">
        <f t="shared" si="16"/>
        <v>15.852272727272728</v>
      </c>
    </row>
    <row r="47" spans="1:7" x14ac:dyDescent="0.3">
      <c r="A47" s="1" t="s">
        <v>85</v>
      </c>
      <c r="B47" s="39"/>
      <c r="C47" s="23">
        <f>C46*$B$40</f>
        <v>79.261363636363654</v>
      </c>
      <c r="D47" s="23">
        <f t="shared" ref="D47:F47" si="17">D46*$B$40</f>
        <v>79.261363636363626</v>
      </c>
      <c r="E47" s="23">
        <f t="shared" si="17"/>
        <v>79.261363636363626</v>
      </c>
      <c r="F47" s="23">
        <f t="shared" si="17"/>
        <v>79.26136363636364</v>
      </c>
    </row>
    <row r="48" spans="1:7" ht="5.4" customHeight="1" x14ac:dyDescent="0.3">
      <c r="B48" s="39"/>
      <c r="C48" s="2"/>
      <c r="D48" s="2"/>
      <c r="E48" s="2"/>
      <c r="F48" s="2"/>
    </row>
    <row r="49" spans="1:7" x14ac:dyDescent="0.3">
      <c r="A49" s="31" t="s">
        <v>79</v>
      </c>
      <c r="B49" s="37"/>
      <c r="C49" s="30">
        <v>45292</v>
      </c>
      <c r="D49" s="30">
        <v>45323</v>
      </c>
      <c r="E49" s="30">
        <v>45352</v>
      </c>
      <c r="F49" s="30">
        <v>45383</v>
      </c>
    </row>
    <row r="50" spans="1:7" x14ac:dyDescent="0.3">
      <c r="A50" t="s">
        <v>17</v>
      </c>
      <c r="B50" s="39"/>
      <c r="C50" s="29">
        <v>2.5</v>
      </c>
      <c r="D50" s="29">
        <v>2.5</v>
      </c>
      <c r="E50" s="29">
        <v>1.5</v>
      </c>
      <c r="F50" s="29">
        <v>1.5</v>
      </c>
    </row>
    <row r="51" spans="1:7" x14ac:dyDescent="0.3">
      <c r="A51" t="s">
        <v>18</v>
      </c>
      <c r="B51" s="39"/>
      <c r="C51" s="29">
        <v>1</v>
      </c>
      <c r="D51" s="29">
        <v>1</v>
      </c>
      <c r="E51" s="29">
        <v>2</v>
      </c>
      <c r="F51" s="29">
        <v>2</v>
      </c>
    </row>
    <row r="52" spans="1:7" x14ac:dyDescent="0.3">
      <c r="A52" t="s">
        <v>80</v>
      </c>
      <c r="B52" s="39"/>
      <c r="C52" s="29">
        <v>0.25396825396825395</v>
      </c>
      <c r="D52" s="29">
        <v>0.31372549019607843</v>
      </c>
      <c r="E52" s="29">
        <v>0.53333333333333333</v>
      </c>
      <c r="F52" s="29">
        <v>0.76190476190476186</v>
      </c>
    </row>
    <row r="53" spans="1:7" x14ac:dyDescent="0.3">
      <c r="A53" s="1" t="s">
        <v>87</v>
      </c>
      <c r="B53" s="40"/>
      <c r="C53" s="35">
        <f>SUM(C50:C52)</f>
        <v>3.753968253968254</v>
      </c>
      <c r="D53" s="35">
        <f t="shared" ref="D53:F53" si="18">SUM(D50:D52)</f>
        <v>3.8137254901960782</v>
      </c>
      <c r="E53" s="35">
        <f t="shared" si="18"/>
        <v>4.0333333333333332</v>
      </c>
      <c r="F53" s="35">
        <f t="shared" si="18"/>
        <v>4.2619047619047619</v>
      </c>
    </row>
    <row r="54" spans="1:7" ht="5.4" customHeight="1" x14ac:dyDescent="0.3">
      <c r="B54" s="39"/>
    </row>
    <row r="55" spans="1:7" x14ac:dyDescent="0.3">
      <c r="A55" t="s">
        <v>83</v>
      </c>
      <c r="B55" s="39"/>
      <c r="C55" s="2">
        <v>3150</v>
      </c>
      <c r="D55" s="2">
        <v>2550</v>
      </c>
      <c r="E55" s="2">
        <v>900</v>
      </c>
      <c r="F55" s="2">
        <v>630</v>
      </c>
    </row>
    <row r="56" spans="1:7" x14ac:dyDescent="0.3">
      <c r="A56" t="s">
        <v>82</v>
      </c>
      <c r="B56" s="39"/>
      <c r="C56" s="2">
        <v>1260</v>
      </c>
      <c r="D56" s="2">
        <v>1020</v>
      </c>
      <c r="E56" s="2">
        <v>1200</v>
      </c>
      <c r="F56" s="2">
        <v>840</v>
      </c>
    </row>
    <row r="57" spans="1:7" x14ac:dyDescent="0.3">
      <c r="A57" t="s">
        <v>81</v>
      </c>
      <c r="B57" s="39"/>
      <c r="C57" s="2">
        <v>320</v>
      </c>
      <c r="D57" s="2">
        <v>320</v>
      </c>
      <c r="E57" s="2">
        <v>320</v>
      </c>
      <c r="F57" s="2">
        <v>320</v>
      </c>
    </row>
    <row r="58" spans="1:7" x14ac:dyDescent="0.3">
      <c r="B58" s="47"/>
      <c r="C58" s="34">
        <f>SUM(C55:C57)</f>
        <v>4730</v>
      </c>
      <c r="D58" s="34">
        <f t="shared" ref="D58" si="19">SUM(D55:D57)</f>
        <v>3890</v>
      </c>
      <c r="E58" s="34">
        <f t="shared" ref="E58" si="20">SUM(E55:E57)</f>
        <v>2420</v>
      </c>
      <c r="F58" s="34">
        <f t="shared" ref="F58" si="21">SUM(F55:F57)</f>
        <v>1790</v>
      </c>
      <c r="G58" t="s">
        <v>8</v>
      </c>
    </row>
    <row r="59" spans="1:7" x14ac:dyDescent="0.3">
      <c r="A59" s="31" t="s">
        <v>88</v>
      </c>
      <c r="B59" s="37"/>
      <c r="C59" s="30">
        <v>45292</v>
      </c>
      <c r="D59" s="30">
        <v>45323</v>
      </c>
      <c r="E59" s="30">
        <v>45352</v>
      </c>
      <c r="F59" s="30">
        <v>45383</v>
      </c>
    </row>
    <row r="60" spans="1:7" x14ac:dyDescent="0.3">
      <c r="A60" t="s">
        <v>89</v>
      </c>
      <c r="B60" s="39"/>
      <c r="C60">
        <v>150</v>
      </c>
      <c r="D60">
        <v>150</v>
      </c>
      <c r="E60">
        <v>150</v>
      </c>
      <c r="F60">
        <v>150</v>
      </c>
    </row>
    <row r="61" spans="1:7" x14ac:dyDescent="0.3">
      <c r="A61" t="s">
        <v>90</v>
      </c>
      <c r="B61" s="39"/>
      <c r="C61">
        <v>25</v>
      </c>
      <c r="D61">
        <v>25</v>
      </c>
      <c r="E61">
        <v>25</v>
      </c>
      <c r="F61">
        <v>25</v>
      </c>
    </row>
    <row r="62" spans="1:7" x14ac:dyDescent="0.3">
      <c r="A62" t="s">
        <v>91</v>
      </c>
      <c r="B62" s="39"/>
      <c r="C62">
        <v>500</v>
      </c>
      <c r="D62">
        <v>500</v>
      </c>
      <c r="E62">
        <v>500</v>
      </c>
      <c r="F62">
        <v>500</v>
      </c>
    </row>
    <row r="63" spans="1:7" x14ac:dyDescent="0.3">
      <c r="A63" t="s">
        <v>92</v>
      </c>
      <c r="B63" s="39"/>
      <c r="C63">
        <v>100</v>
      </c>
      <c r="D63">
        <v>100</v>
      </c>
      <c r="E63">
        <v>100</v>
      </c>
      <c r="F63">
        <v>100</v>
      </c>
    </row>
  </sheetData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9"/>
  <sheetViews>
    <sheetView tabSelected="1" zoomScale="80" zoomScaleNormal="80" workbookViewId="0">
      <selection activeCell="F27" sqref="F27"/>
    </sheetView>
  </sheetViews>
  <sheetFormatPr defaultColWidth="14.6640625" defaultRowHeight="17.399999999999999" x14ac:dyDescent="0.3"/>
  <cols>
    <col min="1" max="1" width="6.88671875" style="4" bestFit="1" customWidth="1"/>
    <col min="2" max="2" width="31" style="4" customWidth="1"/>
    <col min="3" max="3" width="15.44140625" style="4" bestFit="1" customWidth="1"/>
    <col min="4" max="4" width="14.109375" style="4" bestFit="1" customWidth="1"/>
    <col min="5" max="6" width="13.6640625" style="4" bestFit="1" customWidth="1"/>
    <col min="7" max="7" width="9.88671875" style="4" customWidth="1"/>
    <col min="8" max="8" width="5.6640625" style="4" customWidth="1"/>
    <col min="9" max="9" width="30.88671875" style="4" customWidth="1"/>
    <col min="10" max="13" width="14.44140625" style="4" customWidth="1"/>
    <col min="14" max="16384" width="14.6640625" style="4"/>
  </cols>
  <sheetData>
    <row r="1" spans="1:14" s="11" customFormat="1" ht="15.6" x14ac:dyDescent="0.3">
      <c r="B1" s="12"/>
      <c r="C1" s="16" t="s">
        <v>0</v>
      </c>
      <c r="D1" s="17" t="s">
        <v>1</v>
      </c>
      <c r="E1" s="16" t="s">
        <v>2</v>
      </c>
      <c r="F1" s="17" t="s">
        <v>3</v>
      </c>
      <c r="I1" s="12"/>
      <c r="J1" s="16" t="s">
        <v>0</v>
      </c>
      <c r="K1" s="17" t="s">
        <v>1</v>
      </c>
      <c r="L1" s="16" t="s">
        <v>2</v>
      </c>
      <c r="M1" s="17" t="s">
        <v>3</v>
      </c>
    </row>
    <row r="2" spans="1:14" x14ac:dyDescent="0.3">
      <c r="A2" s="11"/>
      <c r="B2" s="49" t="s">
        <v>25</v>
      </c>
      <c r="C2" s="14"/>
      <c r="D2" s="14"/>
      <c r="E2" s="14"/>
      <c r="F2" s="14"/>
      <c r="G2" s="11"/>
      <c r="H2" s="11"/>
      <c r="I2" s="50" t="s">
        <v>26</v>
      </c>
      <c r="J2" s="8"/>
      <c r="K2" s="8"/>
      <c r="L2" s="8"/>
      <c r="M2" s="8"/>
    </row>
    <row r="3" spans="1:14" x14ac:dyDescent="0.3">
      <c r="A3" s="51"/>
      <c r="B3" s="52" t="s">
        <v>20</v>
      </c>
      <c r="C3" s="15">
        <f>SUM(C4:C5)</f>
        <v>360407.3908469227</v>
      </c>
      <c r="D3" s="15">
        <f>SUM(D4:D5)</f>
        <v>549192.2146238822</v>
      </c>
      <c r="E3" s="15">
        <f>SUM(E4:E5)</f>
        <v>360407.39084692264</v>
      </c>
      <c r="F3" s="15">
        <f>SUM(F4:F5)</f>
        <v>257433.85060494475</v>
      </c>
      <c r="G3" s="11"/>
      <c r="H3" s="11"/>
      <c r="I3" s="53" t="s">
        <v>27</v>
      </c>
      <c r="J3" s="10">
        <f>prova!C4</f>
        <v>600678.98474487115</v>
      </c>
      <c r="K3" s="10">
        <f>prova!D4</f>
        <v>514867.70120988949</v>
      </c>
      <c r="L3" s="10">
        <f>prova!E4</f>
        <v>257433.85060494475</v>
      </c>
      <c r="M3" s="10">
        <f>prova!F4</f>
        <v>257433.85060494475</v>
      </c>
      <c r="N3" s="4" t="s">
        <v>31</v>
      </c>
    </row>
    <row r="4" spans="1:14" x14ac:dyDescent="0.3">
      <c r="A4" s="51">
        <v>0.6</v>
      </c>
      <c r="B4" s="54" t="s">
        <v>21</v>
      </c>
      <c r="C4" s="9">
        <f>J3*$A$4</f>
        <v>360407.3908469227</v>
      </c>
      <c r="D4" s="9">
        <f t="shared" ref="D4:F4" si="0">K3*$A$4</f>
        <v>308920.6207259337</v>
      </c>
      <c r="E4" s="9">
        <f t="shared" si="0"/>
        <v>154460.31036296685</v>
      </c>
      <c r="F4" s="9">
        <f t="shared" si="0"/>
        <v>154460.31036296685</v>
      </c>
      <c r="G4" s="11" t="s">
        <v>31</v>
      </c>
      <c r="H4" s="11"/>
      <c r="I4" s="55" t="s">
        <v>44</v>
      </c>
      <c r="J4" s="56">
        <f>prova!C2</f>
        <v>1400.1841136244082</v>
      </c>
      <c r="K4" s="56">
        <f>prova!D2</f>
        <v>1200.157811678064</v>
      </c>
      <c r="L4" s="56">
        <f>prova!E2</f>
        <v>600.07890583903202</v>
      </c>
      <c r="M4" s="56">
        <f>prova!F2</f>
        <v>600.07890583903202</v>
      </c>
    </row>
    <row r="5" spans="1:14" x14ac:dyDescent="0.3">
      <c r="A5" s="51">
        <v>0.4</v>
      </c>
      <c r="B5" s="54" t="s">
        <v>22</v>
      </c>
      <c r="C5" s="9"/>
      <c r="D5" s="9">
        <f>$A$5*J3</f>
        <v>240271.59389794848</v>
      </c>
      <c r="E5" s="9">
        <f t="shared" ref="E5:F5" si="1">$A$5*K3</f>
        <v>205947.0804839558</v>
      </c>
      <c r="F5" s="9">
        <f t="shared" si="1"/>
        <v>102973.5402419779</v>
      </c>
      <c r="G5" s="11" t="s">
        <v>31</v>
      </c>
      <c r="H5" s="11"/>
      <c r="I5" s="11"/>
      <c r="J5" s="11"/>
      <c r="K5" s="11"/>
      <c r="L5" s="11"/>
      <c r="M5" s="11"/>
    </row>
    <row r="6" spans="1:14" x14ac:dyDescent="0.3">
      <c r="A6" s="11"/>
      <c r="B6" s="52" t="s">
        <v>23</v>
      </c>
      <c r="C6" s="15">
        <f>SUM(C7:C28)</f>
        <v>15875</v>
      </c>
      <c r="D6" s="15">
        <f>SUM(D7:D28)</f>
        <v>366541.76104083972</v>
      </c>
      <c r="E6" s="15">
        <f>SUM(E7:E28)</f>
        <v>320162.87780952605</v>
      </c>
      <c r="F6" s="15">
        <f>SUM(F7:F28)</f>
        <v>158523.39975969584</v>
      </c>
      <c r="G6" s="11"/>
      <c r="H6" s="11"/>
      <c r="I6" s="53" t="s">
        <v>50</v>
      </c>
      <c r="J6" s="10"/>
      <c r="K6" s="10"/>
      <c r="L6" s="10"/>
      <c r="M6" s="10"/>
    </row>
    <row r="7" spans="1:14" x14ac:dyDescent="0.3">
      <c r="A7" s="11"/>
      <c r="B7" s="11" t="s">
        <v>51</v>
      </c>
      <c r="C7" s="9"/>
      <c r="D7" s="9">
        <f>J7</f>
        <v>150169.74618621779</v>
      </c>
      <c r="E7" s="9">
        <f>K7</f>
        <v>128716.92530247237</v>
      </c>
      <c r="F7" s="9">
        <f>L7</f>
        <v>64358.462651236187</v>
      </c>
      <c r="G7" s="11"/>
      <c r="H7" s="11"/>
      <c r="I7" s="11" t="s">
        <v>51</v>
      </c>
      <c r="J7" s="9">
        <f>prova!C5</f>
        <v>150169.74618621779</v>
      </c>
      <c r="K7" s="9">
        <f>prova!D5</f>
        <v>128716.92530247237</v>
      </c>
      <c r="L7" s="9">
        <f>prova!E5</f>
        <v>64358.462651236187</v>
      </c>
      <c r="M7" s="9">
        <f>prova!F5</f>
        <v>64358.462651236187</v>
      </c>
    </row>
    <row r="8" spans="1:14" x14ac:dyDescent="0.3">
      <c r="A8" s="11"/>
      <c r="B8" s="57"/>
      <c r="C8" s="20"/>
      <c r="D8" s="20"/>
      <c r="E8" s="20"/>
      <c r="F8" s="20"/>
      <c r="G8" s="11"/>
      <c r="H8" s="11"/>
      <c r="I8" s="53" t="s">
        <v>28</v>
      </c>
      <c r="J8" s="10">
        <f>(J4*(J10+J12+J13))+J14</f>
        <v>210576.34901697654</v>
      </c>
      <c r="K8" s="10">
        <f>(K4*(K10+K12+K13))+K14</f>
        <v>197544.39364168028</v>
      </c>
      <c r="L8" s="10">
        <f>(L4*(L10+L12+L13))+L14</f>
        <v>76393.390619769489</v>
      </c>
      <c r="M8" s="10">
        <f>(M4*(M10+M12+M13))+M14</f>
        <v>85749.122941104128</v>
      </c>
    </row>
    <row r="9" spans="1:14" x14ac:dyDescent="0.3">
      <c r="A9" s="11"/>
      <c r="B9" s="21"/>
      <c r="C9" s="57"/>
      <c r="D9" s="20"/>
      <c r="E9" s="20"/>
      <c r="F9" s="20"/>
      <c r="G9" s="9"/>
      <c r="H9" s="11"/>
      <c r="I9" s="11" t="s">
        <v>43</v>
      </c>
      <c r="J9" s="9"/>
      <c r="K9" s="9"/>
      <c r="L9" s="9"/>
      <c r="M9" s="9"/>
    </row>
    <row r="10" spans="1:14" x14ac:dyDescent="0.3">
      <c r="A10" s="11" t="s">
        <v>8</v>
      </c>
      <c r="B10" s="57" t="s">
        <v>149</v>
      </c>
      <c r="C10" s="20">
        <f>prova!C26+prova!C27</f>
        <v>6560</v>
      </c>
      <c r="D10" s="20">
        <f>prova!D26+prova!D27</f>
        <v>4890</v>
      </c>
      <c r="E10" s="20">
        <f>prova!E26+prova!E27</f>
        <v>2910</v>
      </c>
      <c r="F10" s="20">
        <f>prova!F26+prova!F27</f>
        <v>1890</v>
      </c>
      <c r="G10" s="11" t="s">
        <v>38</v>
      </c>
      <c r="H10" s="11"/>
      <c r="I10" s="58" t="s">
        <v>151</v>
      </c>
      <c r="J10" s="20">
        <f>prova!C30</f>
        <v>66.305280293859838</v>
      </c>
      <c r="K10" s="20">
        <f>prova!D30</f>
        <v>80.27375694525017</v>
      </c>
      <c r="L10" s="20">
        <f>prova!E30</f>
        <v>41.511207538899853</v>
      </c>
      <c r="M10" s="20">
        <f>prova!F30</f>
        <v>56.873472965780657</v>
      </c>
      <c r="N10" s="19" t="s">
        <v>157</v>
      </c>
    </row>
    <row r="11" spans="1:14" x14ac:dyDescent="0.3">
      <c r="A11" s="11" t="s">
        <v>159</v>
      </c>
      <c r="B11" s="57" t="s">
        <v>150</v>
      </c>
      <c r="C11" s="20"/>
      <c r="D11" s="20">
        <f>prova!C28</f>
        <v>77000</v>
      </c>
      <c r="E11" s="20">
        <f>prova!D28</f>
        <v>77000</v>
      </c>
      <c r="F11" s="20">
        <f>prova!E28</f>
        <v>22000</v>
      </c>
      <c r="G11" s="11" t="s">
        <v>41</v>
      </c>
      <c r="H11" s="11"/>
      <c r="I11" s="58"/>
      <c r="J11" s="9"/>
      <c r="K11" s="9"/>
      <c r="L11" s="9"/>
      <c r="M11" s="9"/>
    </row>
    <row r="12" spans="1:14" x14ac:dyDescent="0.3">
      <c r="A12" s="11"/>
      <c r="B12" s="57" t="s">
        <v>29</v>
      </c>
      <c r="C12" s="57"/>
      <c r="D12" s="20">
        <f>prova!C45</f>
        <v>99887.663789393147</v>
      </c>
      <c r="E12" s="20">
        <f>prova!D45</f>
        <v>80857.223022571838</v>
      </c>
      <c r="F12" s="20">
        <f>prova!E45</f>
        <v>47563.072366218723</v>
      </c>
      <c r="G12" s="11" t="s">
        <v>42</v>
      </c>
      <c r="H12" s="11"/>
      <c r="I12" s="58" t="s">
        <v>152</v>
      </c>
      <c r="J12" s="9">
        <f>prova!C47</f>
        <v>79.261363636363654</v>
      </c>
      <c r="K12" s="9">
        <f>prova!D47</f>
        <v>79.261363636363626</v>
      </c>
      <c r="L12" s="9">
        <f>prova!E47</f>
        <v>79.261363636363626</v>
      </c>
      <c r="M12" s="9">
        <f>prova!F47</f>
        <v>79.26136363636364</v>
      </c>
      <c r="N12" s="4" t="s">
        <v>42</v>
      </c>
    </row>
    <row r="13" spans="1:14" x14ac:dyDescent="0.3">
      <c r="A13" s="11"/>
      <c r="B13" s="57" t="s">
        <v>153</v>
      </c>
      <c r="C13" s="20">
        <f>prova!C58</f>
        <v>4730</v>
      </c>
      <c r="D13" s="20">
        <f>prova!D58</f>
        <v>3890</v>
      </c>
      <c r="E13" s="20">
        <f>prova!E58</f>
        <v>2420</v>
      </c>
      <c r="F13" s="20">
        <f>prova!F58</f>
        <v>1790</v>
      </c>
      <c r="G13" s="11" t="s">
        <v>48</v>
      </c>
      <c r="H13" s="11"/>
      <c r="I13" s="58" t="s">
        <v>154</v>
      </c>
      <c r="J13" s="48">
        <f>prova!C53</f>
        <v>3.753968253968254</v>
      </c>
      <c r="K13" s="48">
        <f>prova!D53</f>
        <v>3.8137254901960782</v>
      </c>
      <c r="L13" s="48">
        <f>prova!E53</f>
        <v>4.0333333333333332</v>
      </c>
      <c r="M13" s="48">
        <f>prova!F53</f>
        <v>4.2619047619047619</v>
      </c>
      <c r="N13" s="4" t="s">
        <v>48</v>
      </c>
    </row>
    <row r="14" spans="1:14" x14ac:dyDescent="0.3">
      <c r="A14" s="11"/>
      <c r="B14" s="59"/>
      <c r="C14" s="60"/>
      <c r="D14" s="60"/>
      <c r="E14" s="60"/>
      <c r="F14" s="60"/>
      <c r="G14" s="11"/>
      <c r="H14" s="11"/>
      <c r="I14" s="61" t="s">
        <v>155</v>
      </c>
      <c r="J14" s="9">
        <f>prova!C36</f>
        <v>1500</v>
      </c>
      <c r="K14" s="9">
        <f>prova!D36</f>
        <v>1500</v>
      </c>
      <c r="L14" s="9">
        <f>prova!E36</f>
        <v>1500</v>
      </c>
      <c r="M14" s="9">
        <f>prova!F36</f>
        <v>1500</v>
      </c>
      <c r="N14" s="4" t="s">
        <v>52</v>
      </c>
    </row>
    <row r="15" spans="1:14" x14ac:dyDescent="0.3">
      <c r="A15" s="11"/>
      <c r="B15" s="11"/>
      <c r="C15" s="9"/>
      <c r="D15" s="9"/>
      <c r="E15" s="9"/>
      <c r="F15" s="9"/>
      <c r="G15" s="11"/>
      <c r="H15" s="11"/>
      <c r="I15" s="53" t="s">
        <v>19</v>
      </c>
      <c r="J15" s="10"/>
      <c r="K15" s="10"/>
      <c r="L15" s="10"/>
      <c r="M15" s="10"/>
    </row>
    <row r="16" spans="1:14" x14ac:dyDescent="0.3">
      <c r="A16" s="11"/>
      <c r="B16" s="11"/>
      <c r="C16" s="9"/>
      <c r="D16" s="9"/>
      <c r="E16" s="9"/>
      <c r="F16" s="9"/>
      <c r="G16" s="11"/>
      <c r="H16" s="11"/>
      <c r="I16" s="11" t="s">
        <v>46</v>
      </c>
      <c r="J16" s="9"/>
      <c r="K16" s="9"/>
      <c r="L16" s="9"/>
      <c r="M16" s="9"/>
    </row>
    <row r="17" spans="1:14" x14ac:dyDescent="0.3">
      <c r="A17" s="11"/>
      <c r="B17" s="11" t="s">
        <v>32</v>
      </c>
      <c r="C17" s="9"/>
      <c r="D17" s="9">
        <f>J17</f>
        <v>17119.351065228828</v>
      </c>
      <c r="E17" s="9">
        <f t="shared" ref="E17:F17" si="2">K17</f>
        <v>14673.72948448185</v>
      </c>
      <c r="F17" s="9">
        <f t="shared" si="2"/>
        <v>7336.8647422409249</v>
      </c>
      <c r="G17" s="11" t="s">
        <v>33</v>
      </c>
      <c r="H17" s="11"/>
      <c r="I17" s="62" t="s">
        <v>32</v>
      </c>
      <c r="J17" s="9">
        <f>prova!C13</f>
        <v>17119.351065228828</v>
      </c>
      <c r="K17" s="9">
        <f>prova!D13</f>
        <v>14673.72948448185</v>
      </c>
      <c r="L17" s="9">
        <f>prova!E13</f>
        <v>7336.8647422409249</v>
      </c>
      <c r="M17" s="9">
        <f>prova!F13</f>
        <v>7336.8647422409249</v>
      </c>
      <c r="N17" s="4" t="s">
        <v>33</v>
      </c>
    </row>
    <row r="18" spans="1:14" x14ac:dyDescent="0.3">
      <c r="A18" s="11"/>
      <c r="B18" s="11" t="s">
        <v>34</v>
      </c>
      <c r="C18" s="9">
        <f>J18</f>
        <v>1500</v>
      </c>
      <c r="D18" s="9">
        <f t="shared" ref="D18:F18" si="3">K18</f>
        <v>1500</v>
      </c>
      <c r="E18" s="9">
        <f t="shared" si="3"/>
        <v>1500</v>
      </c>
      <c r="F18" s="9">
        <f t="shared" si="3"/>
        <v>1500</v>
      </c>
      <c r="G18" s="11" t="s">
        <v>36</v>
      </c>
      <c r="H18" s="11"/>
      <c r="I18" s="62" t="s">
        <v>34</v>
      </c>
      <c r="J18" s="9">
        <f>-prova!C16</f>
        <v>1500</v>
      </c>
      <c r="K18" s="9">
        <f>-prova!D16</f>
        <v>1500</v>
      </c>
      <c r="L18" s="9">
        <f>-prova!E16</f>
        <v>1500</v>
      </c>
      <c r="M18" s="9">
        <f>-prova!F16</f>
        <v>1500</v>
      </c>
      <c r="N18" s="4" t="s">
        <v>36</v>
      </c>
    </row>
    <row r="19" spans="1:14" x14ac:dyDescent="0.3">
      <c r="A19" s="11"/>
      <c r="B19" s="11" t="s">
        <v>35</v>
      </c>
      <c r="C19" s="9"/>
      <c r="D19" s="9">
        <f>J19</f>
        <v>9000</v>
      </c>
      <c r="E19" s="9">
        <f t="shared" ref="E19:F19" si="4">K19</f>
        <v>9000</v>
      </c>
      <c r="F19" s="9">
        <f t="shared" si="4"/>
        <v>9000</v>
      </c>
      <c r="G19" s="11" t="s">
        <v>37</v>
      </c>
      <c r="H19" s="11"/>
      <c r="I19" s="62" t="s">
        <v>35</v>
      </c>
      <c r="J19" s="9">
        <f>-prova!C17</f>
        <v>9000</v>
      </c>
      <c r="K19" s="9">
        <f>-prova!D17</f>
        <v>9000</v>
      </c>
      <c r="L19" s="9">
        <f>-prova!E17</f>
        <v>9000</v>
      </c>
      <c r="M19" s="9">
        <f>-prova!F17</f>
        <v>9000</v>
      </c>
      <c r="N19" s="4" t="s">
        <v>37</v>
      </c>
    </row>
    <row r="20" spans="1:14" x14ac:dyDescent="0.3">
      <c r="A20" s="11"/>
      <c r="B20" s="11"/>
      <c r="C20" s="9"/>
      <c r="D20" s="9"/>
      <c r="E20" s="9"/>
      <c r="F20" s="9"/>
      <c r="G20" s="11"/>
      <c r="H20" s="11"/>
      <c r="I20" s="54" t="s">
        <v>56</v>
      </c>
      <c r="J20" s="9"/>
      <c r="K20" s="9">
        <f>0.07*D5</f>
        <v>16819.011572856394</v>
      </c>
      <c r="L20" s="9">
        <f>0.07*E5</f>
        <v>14416.295633876907</v>
      </c>
      <c r="M20" s="9">
        <f>0.07*F5</f>
        <v>7208.1478169384536</v>
      </c>
      <c r="N20" s="4" t="s">
        <v>54</v>
      </c>
    </row>
    <row r="21" spans="1:14" x14ac:dyDescent="0.3">
      <c r="A21" s="11"/>
      <c r="B21" s="59" t="s">
        <v>156</v>
      </c>
      <c r="C21" s="9"/>
      <c r="D21" s="9"/>
      <c r="E21" s="9"/>
      <c r="F21" s="9"/>
      <c r="G21" s="11"/>
      <c r="H21" s="11"/>
      <c r="I21" s="11" t="s">
        <v>47</v>
      </c>
      <c r="J21" s="9"/>
      <c r="K21" s="9"/>
      <c r="L21" s="9"/>
      <c r="M21" s="9"/>
    </row>
    <row r="22" spans="1:14" x14ac:dyDescent="0.3">
      <c r="A22" s="11"/>
      <c r="B22" s="63" t="s">
        <v>74</v>
      </c>
      <c r="C22" s="9">
        <f>prova!C33</f>
        <v>3000</v>
      </c>
      <c r="D22" s="9">
        <f>prova!D33</f>
        <v>3000</v>
      </c>
      <c r="E22" s="9">
        <f>prova!E33</f>
        <v>3000</v>
      </c>
      <c r="F22" s="9">
        <f>prova!F33</f>
        <v>3000</v>
      </c>
      <c r="G22" s="11" t="s">
        <v>53</v>
      </c>
      <c r="H22" s="11"/>
      <c r="I22" s="11"/>
      <c r="J22" s="9"/>
      <c r="K22" s="9"/>
      <c r="L22" s="9"/>
      <c r="M22" s="9"/>
    </row>
    <row r="23" spans="1:14" x14ac:dyDescent="0.3">
      <c r="A23" s="11"/>
      <c r="B23" s="63" t="s">
        <v>45</v>
      </c>
      <c r="C23" s="9">
        <f>prova!C34</f>
        <v>60</v>
      </c>
      <c r="D23" s="9">
        <f>prova!D34</f>
        <v>60</v>
      </c>
      <c r="E23" s="9">
        <f>prova!E34</f>
        <v>60</v>
      </c>
      <c r="F23" s="9">
        <f>prova!F34</f>
        <v>60</v>
      </c>
      <c r="G23" s="11" t="s">
        <v>53</v>
      </c>
      <c r="H23" s="11"/>
      <c r="I23" s="63" t="s">
        <v>45</v>
      </c>
      <c r="J23" s="9">
        <f>C23</f>
        <v>60</v>
      </c>
      <c r="K23" s="9">
        <f t="shared" ref="K23:M23" si="5">D23</f>
        <v>60</v>
      </c>
      <c r="L23" s="9">
        <f t="shared" si="5"/>
        <v>60</v>
      </c>
      <c r="M23" s="9">
        <f t="shared" si="5"/>
        <v>60</v>
      </c>
      <c r="N23" s="4" t="s">
        <v>53</v>
      </c>
    </row>
    <row r="24" spans="1:14" x14ac:dyDescent="0.3">
      <c r="A24" s="11"/>
      <c r="B24" s="11" t="s">
        <v>49</v>
      </c>
      <c r="C24" s="9"/>
      <c r="D24" s="9"/>
      <c r="E24" s="9"/>
      <c r="F24" s="9"/>
      <c r="G24" s="11" t="s">
        <v>158</v>
      </c>
      <c r="H24" s="11"/>
      <c r="I24" s="11" t="s">
        <v>49</v>
      </c>
      <c r="J24" s="9"/>
      <c r="K24" s="9"/>
      <c r="L24" s="9"/>
      <c r="M24" s="9"/>
      <c r="N24" s="4" t="s">
        <v>158</v>
      </c>
    </row>
    <row r="25" spans="1:14" x14ac:dyDescent="0.3">
      <c r="A25" s="11"/>
      <c r="B25" s="54" t="str">
        <f>prova!A60</f>
        <v>Depreciação dos prédios</v>
      </c>
      <c r="C25" s="9"/>
      <c r="D25" s="9"/>
      <c r="E25" s="9"/>
      <c r="F25" s="9"/>
      <c r="G25" s="11"/>
      <c r="H25" s="11"/>
      <c r="I25" s="54" t="str">
        <f>B25</f>
        <v>Depreciação dos prédios</v>
      </c>
      <c r="J25" s="9">
        <f>prova!C60</f>
        <v>150</v>
      </c>
      <c r="K25" s="9">
        <f>prova!D60</f>
        <v>150</v>
      </c>
      <c r="L25" s="9">
        <f>prova!E60</f>
        <v>150</v>
      </c>
      <c r="M25" s="9">
        <f>prova!F60</f>
        <v>150</v>
      </c>
    </row>
    <row r="26" spans="1:14" x14ac:dyDescent="0.3">
      <c r="A26" s="11"/>
      <c r="B26" s="54" t="str">
        <f>prova!A61</f>
        <v>Seguros e viagens</v>
      </c>
      <c r="C26" s="9">
        <f>prova!C61</f>
        <v>25</v>
      </c>
      <c r="D26" s="9">
        <f>prova!D61</f>
        <v>25</v>
      </c>
      <c r="E26" s="9">
        <f>prova!E61</f>
        <v>25</v>
      </c>
      <c r="F26" s="9">
        <f>prova!F61</f>
        <v>25</v>
      </c>
      <c r="G26" s="11"/>
      <c r="H26" s="11"/>
      <c r="I26" s="54" t="str">
        <f t="shared" ref="I26:I28" si="6">B26</f>
        <v>Seguros e viagens</v>
      </c>
      <c r="J26" s="9">
        <f>prova!C61</f>
        <v>25</v>
      </c>
      <c r="K26" s="9">
        <f>prova!D61</f>
        <v>25</v>
      </c>
      <c r="L26" s="9">
        <f>prova!E61</f>
        <v>25</v>
      </c>
      <c r="M26" s="9">
        <f>prova!F61</f>
        <v>25</v>
      </c>
    </row>
    <row r="27" spans="1:14" x14ac:dyDescent="0.3">
      <c r="A27" s="11"/>
      <c r="B27" s="54" t="str">
        <f>prova!A62</f>
        <v>Advogados (não pagos)</v>
      </c>
      <c r="C27" s="9"/>
      <c r="D27" s="9"/>
      <c r="E27" s="9"/>
      <c r="F27" s="9"/>
      <c r="G27" s="11"/>
      <c r="H27" s="11"/>
      <c r="I27" s="54" t="str">
        <f t="shared" si="6"/>
        <v>Advogados (não pagos)</v>
      </c>
      <c r="J27" s="9">
        <f>prova!C62</f>
        <v>500</v>
      </c>
      <c r="K27" s="9">
        <f>prova!D62</f>
        <v>500</v>
      </c>
      <c r="L27" s="9">
        <f>prova!E62</f>
        <v>500</v>
      </c>
      <c r="M27" s="9">
        <f>prova!F62</f>
        <v>500</v>
      </c>
    </row>
    <row r="28" spans="1:14" x14ac:dyDescent="0.3">
      <c r="A28" s="11"/>
      <c r="B28" s="54" t="str">
        <f>prova!A63</f>
        <v>Contador (não pagos)</v>
      </c>
      <c r="C28" s="9"/>
      <c r="D28" s="9"/>
      <c r="E28" s="9"/>
      <c r="F28" s="9"/>
      <c r="G28" s="11"/>
      <c r="H28" s="11"/>
      <c r="I28" s="54" t="str">
        <f t="shared" si="6"/>
        <v>Contador (não pagos)</v>
      </c>
      <c r="J28" s="9">
        <f>prova!C63</f>
        <v>100</v>
      </c>
      <c r="K28" s="9">
        <f>prova!D63</f>
        <v>100</v>
      </c>
      <c r="L28" s="9">
        <f>prova!E63</f>
        <v>100</v>
      </c>
      <c r="M28" s="9">
        <f>prova!F63</f>
        <v>100</v>
      </c>
    </row>
    <row r="29" spans="1:14" s="5" customFormat="1" ht="18" thickBot="1" x14ac:dyDescent="0.35">
      <c r="A29" s="64"/>
      <c r="B29" s="65" t="s">
        <v>24</v>
      </c>
      <c r="C29" s="13">
        <f>C3-C6</f>
        <v>344532.3908469227</v>
      </c>
      <c r="D29" s="13">
        <f>D3-D6</f>
        <v>182650.45358304249</v>
      </c>
      <c r="E29" s="13">
        <f>E3-E6</f>
        <v>40244.513037396595</v>
      </c>
      <c r="F29" s="13">
        <f>F3-F6</f>
        <v>98910.45084524891</v>
      </c>
      <c r="G29" s="64"/>
      <c r="H29" s="64"/>
      <c r="I29" s="65" t="s">
        <v>55</v>
      </c>
      <c r="J29" s="13">
        <f>J3-J7-J8-SUM(J16:J28)</f>
        <v>211478.53847644801</v>
      </c>
      <c r="K29" s="13">
        <f>K3-K7-K8-SUM(K16:K28)</f>
        <v>145778.64120839859</v>
      </c>
      <c r="L29" s="13">
        <f>L3-L7-L8-SUM(L16:L28)</f>
        <v>83593.836957821244</v>
      </c>
      <c r="M29" s="13">
        <f>M3-M7-M8-SUM(M16:M28)</f>
        <v>81446.252453425055</v>
      </c>
    </row>
    <row r="30" spans="1:14" x14ac:dyDescent="0.3">
      <c r="A30" s="11"/>
      <c r="B30" s="11"/>
      <c r="C30" s="9"/>
      <c r="D30" s="9"/>
      <c r="E30" s="9"/>
      <c r="F30" s="9"/>
      <c r="G30" s="11"/>
      <c r="H30" s="11"/>
      <c r="I30" s="11"/>
      <c r="J30" s="9"/>
      <c r="K30" s="9"/>
      <c r="L30" s="9"/>
      <c r="M30" s="9"/>
    </row>
    <row r="31" spans="1:14" x14ac:dyDescent="0.3">
      <c r="A31" s="6"/>
      <c r="C31" s="9"/>
      <c r="D31" s="9"/>
      <c r="E31" s="9"/>
      <c r="F31" s="9"/>
      <c r="J31" s="9"/>
      <c r="K31" s="9"/>
      <c r="L31" s="9"/>
      <c r="M31" s="9"/>
    </row>
    <row r="32" spans="1:14" x14ac:dyDescent="0.3">
      <c r="A32" s="7"/>
      <c r="B32" s="4" t="s">
        <v>160</v>
      </c>
      <c r="C32" s="9"/>
      <c r="D32" s="9"/>
      <c r="E32" s="9"/>
      <c r="F32" s="9"/>
      <c r="J32" s="9"/>
      <c r="K32" s="9"/>
      <c r="L32" s="9"/>
      <c r="M32" s="9"/>
    </row>
    <row r="33" spans="2:13" x14ac:dyDescent="0.3">
      <c r="B33" s="4" t="s">
        <v>161</v>
      </c>
      <c r="C33" s="9"/>
      <c r="D33" s="9"/>
      <c r="E33" s="9"/>
      <c r="F33" s="9"/>
      <c r="J33" s="9"/>
      <c r="K33" s="9"/>
      <c r="L33" s="9"/>
      <c r="M33" s="9"/>
    </row>
    <row r="34" spans="2:13" x14ac:dyDescent="0.3">
      <c r="C34" s="9"/>
      <c r="D34" s="9"/>
      <c r="E34" s="9"/>
      <c r="F34" s="9"/>
      <c r="J34" s="9"/>
      <c r="K34" s="9"/>
      <c r="L34" s="9"/>
      <c r="M34" s="9"/>
    </row>
    <row r="35" spans="2:13" x14ac:dyDescent="0.3">
      <c r="B35" s="4" t="s">
        <v>162</v>
      </c>
      <c r="C35" s="9"/>
      <c r="D35" s="9"/>
      <c r="E35" s="9"/>
      <c r="F35" s="9"/>
      <c r="J35" s="9"/>
      <c r="K35" s="9"/>
      <c r="L35" s="9"/>
      <c r="M35" s="9"/>
    </row>
    <row r="36" spans="2:13" x14ac:dyDescent="0.3">
      <c r="B36" s="4" t="s">
        <v>163</v>
      </c>
      <c r="C36" s="9"/>
      <c r="D36" s="9"/>
      <c r="E36" s="9"/>
      <c r="F36" s="9"/>
      <c r="J36" s="9"/>
      <c r="K36" s="9"/>
      <c r="L36" s="9"/>
      <c r="M36" s="9"/>
    </row>
    <row r="37" spans="2:13" x14ac:dyDescent="0.3">
      <c r="C37" s="9"/>
      <c r="D37" s="9"/>
      <c r="E37" s="9"/>
      <c r="F37" s="9"/>
      <c r="J37" s="9"/>
      <c r="K37" s="9"/>
      <c r="L37" s="9"/>
      <c r="M37" s="9"/>
    </row>
    <row r="38" spans="2:13" x14ac:dyDescent="0.3">
      <c r="B38" s="4" t="s">
        <v>164</v>
      </c>
      <c r="C38" s="9"/>
      <c r="D38" s="9"/>
      <c r="E38" s="9"/>
      <c r="F38" s="9"/>
      <c r="J38" s="9"/>
      <c r="K38" s="9"/>
      <c r="L38" s="9"/>
      <c r="M38" s="9"/>
    </row>
    <row r="39" spans="2:13" x14ac:dyDescent="0.3">
      <c r="B39" s="4" t="s">
        <v>165</v>
      </c>
      <c r="C39" s="9"/>
      <c r="D39" s="9"/>
      <c r="E39" s="9"/>
      <c r="F39" s="9"/>
      <c r="J39" s="9"/>
      <c r="K39" s="9"/>
      <c r="L39" s="9"/>
      <c r="M39" s="9"/>
    </row>
    <row r="40" spans="2:13" x14ac:dyDescent="0.3">
      <c r="C40" s="9"/>
      <c r="D40" s="9"/>
      <c r="E40" s="9"/>
      <c r="F40" s="9"/>
      <c r="J40" s="9"/>
      <c r="K40" s="9"/>
      <c r="L40" s="9"/>
      <c r="M40" s="9"/>
    </row>
    <row r="41" spans="2:13" x14ac:dyDescent="0.3">
      <c r="C41" s="9"/>
      <c r="D41" s="9"/>
      <c r="E41" s="9"/>
      <c r="F41" s="9"/>
      <c r="J41" s="9"/>
      <c r="K41" s="9"/>
      <c r="L41" s="9"/>
      <c r="M41" s="9"/>
    </row>
    <row r="42" spans="2:13" x14ac:dyDescent="0.3">
      <c r="C42" s="9"/>
      <c r="D42" s="9"/>
      <c r="E42" s="9"/>
      <c r="F42" s="9"/>
      <c r="J42" s="9"/>
      <c r="K42" s="9"/>
      <c r="L42" s="9"/>
      <c r="M42" s="9"/>
    </row>
    <row r="43" spans="2:13" x14ac:dyDescent="0.3">
      <c r="C43" s="9"/>
      <c r="D43" s="9"/>
      <c r="E43" s="9"/>
      <c r="F43" s="9"/>
      <c r="J43" s="9"/>
      <c r="K43" s="9"/>
      <c r="L43" s="9"/>
      <c r="M43" s="9"/>
    </row>
    <row r="44" spans="2:13" x14ac:dyDescent="0.3">
      <c r="C44" s="9"/>
      <c r="D44" s="9"/>
      <c r="E44" s="9"/>
      <c r="F44" s="9"/>
      <c r="J44" s="9"/>
      <c r="K44" s="9"/>
      <c r="L44" s="9"/>
      <c r="M44" s="9"/>
    </row>
    <row r="45" spans="2:13" x14ac:dyDescent="0.3">
      <c r="C45" s="9"/>
      <c r="D45" s="9"/>
      <c r="E45" s="9"/>
      <c r="F45" s="9"/>
      <c r="J45" s="9"/>
      <c r="K45" s="9"/>
      <c r="L45" s="9"/>
      <c r="M45" s="9"/>
    </row>
    <row r="46" spans="2:13" x14ac:dyDescent="0.3">
      <c r="C46" s="9"/>
      <c r="D46" s="9"/>
      <c r="E46" s="9"/>
      <c r="F46" s="9"/>
      <c r="J46" s="9"/>
      <c r="K46" s="9"/>
      <c r="L46" s="9"/>
      <c r="M46" s="9"/>
    </row>
    <row r="47" spans="2:13" x14ac:dyDescent="0.3">
      <c r="C47" s="9"/>
      <c r="D47" s="9"/>
      <c r="E47" s="9"/>
      <c r="F47" s="9"/>
      <c r="J47" s="9"/>
      <c r="K47" s="9"/>
      <c r="L47" s="9"/>
      <c r="M47" s="9"/>
    </row>
    <row r="48" spans="2:13" x14ac:dyDescent="0.3">
      <c r="C48" s="9"/>
      <c r="D48" s="9"/>
      <c r="E48" s="9"/>
      <c r="F48" s="9"/>
      <c r="J48" s="9"/>
      <c r="K48" s="9"/>
      <c r="L48" s="9"/>
      <c r="M48" s="9"/>
    </row>
    <row r="49" spans="3:13" x14ac:dyDescent="0.3">
      <c r="C49" s="9"/>
      <c r="D49" s="9"/>
      <c r="E49" s="9"/>
      <c r="F49" s="9"/>
      <c r="J49" s="9"/>
      <c r="K49" s="9"/>
      <c r="L49" s="9"/>
      <c r="M49" s="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prova (2)</vt:lpstr>
      <vt:lpstr>prova</vt:lpstr>
      <vt:lpstr>Financeiros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 Calil Pongeluppe Wadhy Rebehy</dc:creator>
  <cp:lastModifiedBy>PCPWR</cp:lastModifiedBy>
  <cp:lastPrinted>2023-11-27T20:31:53Z</cp:lastPrinted>
  <dcterms:created xsi:type="dcterms:W3CDTF">2019-09-23T11:14:57Z</dcterms:created>
  <dcterms:modified xsi:type="dcterms:W3CDTF">2023-11-28T21:16:58Z</dcterms:modified>
</cp:coreProperties>
</file>