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\Documents\"/>
    </mc:Choice>
  </mc:AlternateContent>
  <xr:revisionPtr revIDLastSave="0" documentId="8_{791D6A7E-D28F-47C1-8CA0-81E954F90582}" xr6:coauthVersionLast="47" xr6:coauthVersionMax="47" xr10:uidLastSave="{00000000-0000-0000-0000-000000000000}"/>
  <bookViews>
    <workbookView xWindow="-120" yWindow="-120" windowWidth="19440" windowHeight="14040" firstSheet="3" activeTab="5" xr2:uid="{00000000-000D-0000-FFFF-FFFF00000000}"/>
  </bookViews>
  <sheets>
    <sheet name="VPL" sheetId="9" r:id="rId1"/>
    <sheet name="VPL_sem_fin" sheetId="10" r:id="rId2"/>
    <sheet name="FINAME" sheetId="1" r:id="rId3"/>
    <sheet name="FINAME_30_10_2023" sheetId="11" r:id="rId4"/>
    <sheet name="VPL_FINAME" sheetId="12" r:id="rId5"/>
    <sheet name="FINAME_30_10_2023_sem_car" sheetId="13" r:id="rId6"/>
    <sheet name="Planilha5" sheetId="15" r:id="rId7"/>
    <sheet name="VPL_FINAME_sem_car" sheetId="14" r:id="rId8"/>
  </sheets>
  <externalReferences>
    <externalReference r:id="rId9"/>
  </externalReferences>
  <definedNames>
    <definedName name="A">[1]Análise!$W$21</definedName>
    <definedName name="Alpha" localSheetId="1">[1]Análise!#REF!</definedName>
    <definedName name="Alpha">[1]Análise!#REF!</definedName>
    <definedName name="B">[1]Análise!$W$22</definedName>
    <definedName name="C.">[1]Análise!$W$23</definedName>
    <definedName name="Delta">[1]Análise!$W$28</definedName>
    <definedName name="Display_First_Payoff">[1]Combina!$AW$10</definedName>
    <definedName name="Display_First_Profit">[1]Combina!$AW$11</definedName>
    <definedName name="Display_Second_Payoff">[1]Combina!$AW$12</definedName>
    <definedName name="Display_Second_Profit">[1]Combina!$AW$13</definedName>
    <definedName name="Display_Total_Pos_Payoff">[1]Combina!$AW$14</definedName>
    <definedName name="Display_Total_Pos_Profit">[1]Combina!$AW$15</definedName>
    <definedName name="Feature_Data" localSheetId="1">#REF!</definedName>
    <definedName name="Feature_Data">#REF!</definedName>
    <definedName name="Features">[1]Taxas!$N$2:$Y$11</definedName>
    <definedName name="First_Asset_Type">[1]Combina!$AW$2</definedName>
    <definedName name="folha" localSheetId="1">[1]Análise!#REF!</definedName>
    <definedName name="folha">[1]Análise!#REF!</definedName>
    <definedName name="Gamma">[1]Análise!$W$27</definedName>
    <definedName name="High">[1]Análise!$BU$4</definedName>
    <definedName name="Hist">[1]Taxas!$AD$7</definedName>
    <definedName name="History">[1]Taxas!$A$2:$L$601</definedName>
    <definedName name="Low">[1]Análise!$BA$4</definedName>
    <definedName name="Mean">[1]Análise!$V$15:$V$19</definedName>
    <definedName name="Mu">[1]Análise!$W$25</definedName>
    <definedName name="Ones">[1]Análise!$W$15:$W$19</definedName>
    <definedName name="Opt_Risky">[1]Análise!$G$15</definedName>
    <definedName name="Port_Mean" localSheetId="1">[1]Análise!#REF!</definedName>
    <definedName name="Port_Mean">[1]Análise!#REF!</definedName>
    <definedName name="Port_Std_Dev" localSheetId="1">[1]Análise!#REF!</definedName>
    <definedName name="Port_Std_Dev">[1]Análise!#REF!</definedName>
    <definedName name="Port1_Std_Dev" localSheetId="1">[1]Análise!#REF!</definedName>
    <definedName name="Port1_Std_Dev">[1]Análise!#REF!</definedName>
    <definedName name="Price1">[1]Combina!$D$3</definedName>
    <definedName name="Price2">[1]Combina!$D$5</definedName>
    <definedName name="R.">[1]Análise!$W$26</definedName>
    <definedName name="Row">[1]Taxas!$AB$7</definedName>
    <definedName name="S">[1]Combina!$F$3</definedName>
    <definedName name="Second_Asset_Type">[1]Combina!$AW$18</definedName>
    <definedName name="sigma">[1]Sigma!$B$2</definedName>
    <definedName name="StdDev">[1]Análise!$D$4:$D$8</definedName>
    <definedName name="Sum_of_Weights" localSheetId="1">[1]Análise!#REF!</definedName>
    <definedName name="Sum_of_Weights">[1]Análise!#REF!</definedName>
    <definedName name="Sum_of_weights1" localSheetId="1">[1]Análise!#REF!</definedName>
    <definedName name="Sum_of_weights1">[1]Análise!#REF!</definedName>
    <definedName name="T">[1]Sigma!$B$3</definedName>
    <definedName name="Target_Mean" localSheetId="1">[1]Análise!#REF!</definedName>
    <definedName name="Target_Mean">[1]Análise!#REF!</definedName>
    <definedName name="Target_Sum" localSheetId="1">[1]Análise!#REF!</definedName>
    <definedName name="Target_Sum">[1]Análise!#REF!</definedName>
    <definedName name="Target1_Sum" localSheetId="1">[1]Análise!#REF!</definedName>
    <definedName name="Target1_Sum">[1]Análise!#REF!</definedName>
    <definedName name="VarCov">[1]Análise!$V$7:$Z$11</definedName>
    <definedName name="Weights">[1]Análise!$L$4:$L$8</definedName>
    <definedName name="X">[1]Sigma!$E$2</definedName>
    <definedName name="XX">[1]Combina!$C$5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5" l="1"/>
  <c r="L2" i="15"/>
  <c r="M2" i="15"/>
  <c r="N2" i="15"/>
  <c r="O2" i="15"/>
  <c r="P2" i="15"/>
  <c r="Q2" i="15"/>
  <c r="R2" i="15"/>
  <c r="S2" i="15"/>
  <c r="T2" i="15"/>
  <c r="U2" i="15"/>
  <c r="V2" i="15"/>
  <c r="J2" i="15"/>
  <c r="Q1" i="15"/>
  <c r="L1" i="15"/>
  <c r="M1" i="15"/>
  <c r="N1" i="15" s="1"/>
  <c r="O1" i="15" s="1"/>
  <c r="P1" i="15" s="1"/>
  <c r="R1" i="15" s="1"/>
  <c r="S1" i="15" s="1"/>
  <c r="T1" i="15" s="1"/>
  <c r="U1" i="15" s="1"/>
  <c r="V1" i="15" s="1"/>
  <c r="K1" i="15"/>
  <c r="B29" i="15"/>
  <c r="D3" i="15"/>
  <c r="D29" i="15" s="1"/>
  <c r="C4" i="15"/>
  <c r="E4" i="15" s="1"/>
  <c r="F4" i="15" s="1"/>
  <c r="I17" i="14"/>
  <c r="H14" i="14"/>
  <c r="H8" i="14"/>
  <c r="H9" i="14"/>
  <c r="H10" i="14"/>
  <c r="H11" i="14"/>
  <c r="H12" i="14"/>
  <c r="H13" i="14"/>
  <c r="I10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3" i="14"/>
  <c r="L6" i="14"/>
  <c r="L5" i="14"/>
  <c r="E5" i="14"/>
  <c r="E6" i="14" s="1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E36" i="14" s="1"/>
  <c r="E37" i="14" s="1"/>
  <c r="E38" i="14" s="1"/>
  <c r="E39" i="14" s="1"/>
  <c r="C5" i="14"/>
  <c r="C6" i="14" s="1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B5" i="14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L4" i="14"/>
  <c r="B4" i="14"/>
  <c r="L3" i="14"/>
  <c r="L7" i="14" s="1"/>
  <c r="C3" i="14"/>
  <c r="G3" i="14" s="1"/>
  <c r="H3" i="14" s="1"/>
  <c r="H1" i="14"/>
  <c r="F64" i="13"/>
  <c r="J63" i="13"/>
  <c r="J64" i="13"/>
  <c r="J65" i="13"/>
  <c r="H64" i="13"/>
  <c r="H65" i="13"/>
  <c r="H66" i="13"/>
  <c r="H67" i="13"/>
  <c r="H68" i="13"/>
  <c r="J68" i="13" s="1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63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B65" i="13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64" i="13"/>
  <c r="D63" i="13"/>
  <c r="D81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E58" i="13"/>
  <c r="F58" i="13" s="1"/>
  <c r="D58" i="13"/>
  <c r="C58" i="13"/>
  <c r="E57" i="13"/>
  <c r="E56" i="13" s="1"/>
  <c r="D56" i="13" s="1"/>
  <c r="F56" i="13" s="1"/>
  <c r="F55" i="13"/>
  <c r="K40" i="13"/>
  <c r="J37" i="13"/>
  <c r="J36" i="13"/>
  <c r="I10" i="12"/>
  <c r="H3" i="12"/>
  <c r="H7" i="12"/>
  <c r="H5" i="12"/>
  <c r="H6" i="12"/>
  <c r="H4" i="12"/>
  <c r="H1" i="12"/>
  <c r="E5" i="12"/>
  <c r="E6" i="12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L4" i="12"/>
  <c r="L5" i="12"/>
  <c r="L6" i="12"/>
  <c r="L3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3" i="12"/>
  <c r="C3" i="12"/>
  <c r="G3" i="12" s="1"/>
  <c r="B4" i="12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F71" i="11"/>
  <c r="H71" i="11" s="1"/>
  <c r="F72" i="11"/>
  <c r="H72" i="11" s="1"/>
  <c r="F73" i="11"/>
  <c r="F74" i="11"/>
  <c r="F75" i="11"/>
  <c r="F76" i="11"/>
  <c r="H76" i="11" s="1"/>
  <c r="F77" i="11"/>
  <c r="F78" i="11"/>
  <c r="F79" i="11"/>
  <c r="F80" i="11"/>
  <c r="F70" i="11"/>
  <c r="F69" i="11"/>
  <c r="H69" i="11"/>
  <c r="H67" i="11"/>
  <c r="H68" i="11"/>
  <c r="H70" i="11"/>
  <c r="H73" i="11"/>
  <c r="H74" i="11"/>
  <c r="H75" i="11"/>
  <c r="H77" i="11"/>
  <c r="H78" i="11"/>
  <c r="H79" i="11"/>
  <c r="H80" i="11"/>
  <c r="H66" i="11"/>
  <c r="J66" i="11" s="1"/>
  <c r="F66" i="11"/>
  <c r="F65" i="11"/>
  <c r="F67" i="11"/>
  <c r="F68" i="11"/>
  <c r="F64" i="11"/>
  <c r="B70" i="11"/>
  <c r="B71" i="11"/>
  <c r="B72" i="11"/>
  <c r="B73" i="11"/>
  <c r="B74" i="11" s="1"/>
  <c r="B75" i="11" s="1"/>
  <c r="B76" i="11" s="1"/>
  <c r="B77" i="11" s="1"/>
  <c r="B78" i="11" s="1"/>
  <c r="B79" i="11" s="1"/>
  <c r="B80" i="11" s="1"/>
  <c r="B69" i="11"/>
  <c r="D70" i="11"/>
  <c r="D71" i="11"/>
  <c r="D72" i="11"/>
  <c r="D73" i="11"/>
  <c r="D74" i="11"/>
  <c r="D75" i="11"/>
  <c r="D76" i="11"/>
  <c r="D77" i="11"/>
  <c r="D78" i="11"/>
  <c r="D79" i="11"/>
  <c r="D80" i="11"/>
  <c r="D69" i="11"/>
  <c r="B64" i="11"/>
  <c r="B65" i="11"/>
  <c r="B66" i="11"/>
  <c r="B67" i="11"/>
  <c r="B68" i="11"/>
  <c r="B63" i="11"/>
  <c r="F58" i="11"/>
  <c r="F57" i="11"/>
  <c r="F55" i="11"/>
  <c r="F56" i="11"/>
  <c r="D56" i="11"/>
  <c r="E58" i="11"/>
  <c r="E57" i="11"/>
  <c r="J36" i="11"/>
  <c r="J36" i="1"/>
  <c r="C1" i="10"/>
  <c r="E5" i="10" s="1"/>
  <c r="D58" i="11"/>
  <c r="C58" i="11"/>
  <c r="K40" i="11"/>
  <c r="J37" i="11"/>
  <c r="C7" i="10"/>
  <c r="F29" i="10" s="1"/>
  <c r="G2" i="10"/>
  <c r="D6" i="10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C7" i="9"/>
  <c r="G8" i="9" s="1"/>
  <c r="G7" i="9"/>
  <c r="G9" i="9"/>
  <c r="G11" i="9"/>
  <c r="G13" i="9"/>
  <c r="G15" i="9"/>
  <c r="G17" i="9"/>
  <c r="G19" i="9"/>
  <c r="G21" i="9"/>
  <c r="G23" i="9"/>
  <c r="G25" i="9"/>
  <c r="H25" i="9" s="1"/>
  <c r="G27" i="9"/>
  <c r="H27" i="9" s="1"/>
  <c r="G6" i="9"/>
  <c r="E24" i="9"/>
  <c r="E25" i="9"/>
  <c r="E26" i="9"/>
  <c r="E27" i="9"/>
  <c r="E28" i="9"/>
  <c r="E29" i="9"/>
  <c r="E6" i="9"/>
  <c r="D6" i="9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C1" i="9"/>
  <c r="E5" i="9" s="1"/>
  <c r="H5" i="9" s="1"/>
  <c r="C5" i="15" l="1"/>
  <c r="F10" i="14"/>
  <c r="F8" i="14"/>
  <c r="F7" i="14"/>
  <c r="F6" i="14"/>
  <c r="F5" i="14"/>
  <c r="F4" i="14"/>
  <c r="G4" i="14" s="1"/>
  <c r="H4" i="14" s="1"/>
  <c r="F39" i="14"/>
  <c r="F37" i="14"/>
  <c r="F35" i="14"/>
  <c r="F33" i="14"/>
  <c r="F31" i="14"/>
  <c r="F29" i="14"/>
  <c r="F27" i="14"/>
  <c r="F25" i="14"/>
  <c r="F23" i="14"/>
  <c r="F21" i="14"/>
  <c r="F19" i="14"/>
  <c r="F17" i="14"/>
  <c r="F15" i="14"/>
  <c r="F13" i="14"/>
  <c r="F11" i="14"/>
  <c r="F12" i="14"/>
  <c r="F9" i="14"/>
  <c r="F38" i="14"/>
  <c r="F36" i="14"/>
  <c r="F34" i="14"/>
  <c r="F32" i="14"/>
  <c r="F30" i="14"/>
  <c r="F28" i="14"/>
  <c r="F26" i="14"/>
  <c r="F24" i="14"/>
  <c r="F22" i="14"/>
  <c r="F20" i="14"/>
  <c r="F18" i="14"/>
  <c r="F16" i="14"/>
  <c r="F14" i="14"/>
  <c r="J67" i="13"/>
  <c r="B81" i="13"/>
  <c r="J81" i="13"/>
  <c r="F57" i="13"/>
  <c r="F59" i="13" s="1"/>
  <c r="L7" i="12"/>
  <c r="E56" i="11"/>
  <c r="G26" i="9"/>
  <c r="H26" i="9" s="1"/>
  <c r="G22" i="9"/>
  <c r="G20" i="9"/>
  <c r="G18" i="9"/>
  <c r="G14" i="9"/>
  <c r="G12" i="9"/>
  <c r="G10" i="9"/>
  <c r="G29" i="9"/>
  <c r="H29" i="9" s="1"/>
  <c r="F28" i="9"/>
  <c r="F26" i="9"/>
  <c r="F24" i="9"/>
  <c r="F22" i="9"/>
  <c r="F20" i="9"/>
  <c r="F18" i="9"/>
  <c r="F16" i="9"/>
  <c r="F14" i="9"/>
  <c r="F12" i="9"/>
  <c r="F10" i="9"/>
  <c r="F8" i="9"/>
  <c r="F29" i="9"/>
  <c r="F6" i="9"/>
  <c r="F27" i="9"/>
  <c r="F25" i="9"/>
  <c r="F23" i="9"/>
  <c r="F21" i="9"/>
  <c r="F19" i="9"/>
  <c r="F17" i="9"/>
  <c r="F15" i="9"/>
  <c r="F13" i="9"/>
  <c r="F11" i="9"/>
  <c r="F9" i="9"/>
  <c r="F7" i="9"/>
  <c r="H5" i="10"/>
  <c r="H6" i="9"/>
  <c r="G28" i="9"/>
  <c r="H28" i="9" s="1"/>
  <c r="G24" i="9"/>
  <c r="H24" i="9" s="1"/>
  <c r="G16" i="9"/>
  <c r="G6" i="10"/>
  <c r="H6" i="10" s="1"/>
  <c r="I6" i="10" s="1"/>
  <c r="J6" i="10" s="1"/>
  <c r="G7" i="10"/>
  <c r="H7" i="10" s="1"/>
  <c r="I7" i="10" s="1"/>
  <c r="F8" i="10"/>
  <c r="G9" i="10"/>
  <c r="H9" i="10" s="1"/>
  <c r="I9" i="10" s="1"/>
  <c r="F10" i="10"/>
  <c r="G11" i="10"/>
  <c r="H11" i="10" s="1"/>
  <c r="I11" i="10" s="1"/>
  <c r="F12" i="10"/>
  <c r="G13" i="10"/>
  <c r="H13" i="10" s="1"/>
  <c r="I13" i="10" s="1"/>
  <c r="F14" i="10"/>
  <c r="G15" i="10"/>
  <c r="H15" i="10" s="1"/>
  <c r="I15" i="10" s="1"/>
  <c r="F16" i="10"/>
  <c r="G17" i="10"/>
  <c r="H17" i="10" s="1"/>
  <c r="I17" i="10" s="1"/>
  <c r="F18" i="10"/>
  <c r="G19" i="10"/>
  <c r="H19" i="10" s="1"/>
  <c r="I19" i="10" s="1"/>
  <c r="F20" i="10"/>
  <c r="G21" i="10"/>
  <c r="H21" i="10" s="1"/>
  <c r="I21" i="10" s="1"/>
  <c r="F22" i="10"/>
  <c r="G23" i="10"/>
  <c r="H23" i="10" s="1"/>
  <c r="I23" i="10" s="1"/>
  <c r="F24" i="10"/>
  <c r="G25" i="10"/>
  <c r="H25" i="10" s="1"/>
  <c r="I25" i="10" s="1"/>
  <c r="F26" i="10"/>
  <c r="G27" i="10"/>
  <c r="H27" i="10" s="1"/>
  <c r="I27" i="10" s="1"/>
  <c r="F28" i="10"/>
  <c r="G29" i="10"/>
  <c r="H29" i="10" s="1"/>
  <c r="I29" i="10" s="1"/>
  <c r="F6" i="10"/>
  <c r="F7" i="10"/>
  <c r="G8" i="10"/>
  <c r="H8" i="10" s="1"/>
  <c r="I8" i="10" s="1"/>
  <c r="F9" i="10"/>
  <c r="G10" i="10"/>
  <c r="H10" i="10" s="1"/>
  <c r="I10" i="10" s="1"/>
  <c r="F11" i="10"/>
  <c r="G12" i="10"/>
  <c r="H12" i="10" s="1"/>
  <c r="I12" i="10" s="1"/>
  <c r="F13" i="10"/>
  <c r="G14" i="10"/>
  <c r="H14" i="10" s="1"/>
  <c r="I14" i="10" s="1"/>
  <c r="F15" i="10"/>
  <c r="G16" i="10"/>
  <c r="H16" i="10" s="1"/>
  <c r="I16" i="10" s="1"/>
  <c r="F17" i="10"/>
  <c r="G18" i="10"/>
  <c r="H18" i="10" s="1"/>
  <c r="I18" i="10" s="1"/>
  <c r="F19" i="10"/>
  <c r="G20" i="10"/>
  <c r="H20" i="10" s="1"/>
  <c r="I20" i="10" s="1"/>
  <c r="F21" i="10"/>
  <c r="G22" i="10"/>
  <c r="H22" i="10" s="1"/>
  <c r="I22" i="10" s="1"/>
  <c r="F23" i="10"/>
  <c r="G24" i="10"/>
  <c r="H24" i="10" s="1"/>
  <c r="I24" i="10" s="1"/>
  <c r="F25" i="10"/>
  <c r="G26" i="10"/>
  <c r="H26" i="10" s="1"/>
  <c r="I26" i="10" s="1"/>
  <c r="F27" i="10"/>
  <c r="G28" i="10"/>
  <c r="H28" i="10" s="1"/>
  <c r="I28" i="10" s="1"/>
  <c r="C6" i="15" l="1"/>
  <c r="E5" i="15"/>
  <c r="F5" i="15" s="1"/>
  <c r="G5" i="14"/>
  <c r="H5" i="14" s="1"/>
  <c r="B63" i="13"/>
  <c r="J66" i="13"/>
  <c r="F5" i="12"/>
  <c r="F9" i="12"/>
  <c r="F13" i="12"/>
  <c r="F17" i="12"/>
  <c r="F21" i="12"/>
  <c r="F25" i="12"/>
  <c r="F29" i="12"/>
  <c r="F33" i="12"/>
  <c r="F37" i="12"/>
  <c r="F6" i="12"/>
  <c r="F10" i="12"/>
  <c r="F14" i="12"/>
  <c r="F18" i="12"/>
  <c r="F22" i="12"/>
  <c r="F26" i="12"/>
  <c r="F30" i="12"/>
  <c r="F34" i="12"/>
  <c r="F38" i="12"/>
  <c r="F8" i="12"/>
  <c r="F24" i="12"/>
  <c r="F36" i="12"/>
  <c r="F7" i="12"/>
  <c r="F11" i="12"/>
  <c r="F15" i="12"/>
  <c r="F19" i="12"/>
  <c r="F23" i="12"/>
  <c r="F27" i="12"/>
  <c r="F31" i="12"/>
  <c r="F35" i="12"/>
  <c r="F39" i="12"/>
  <c r="F4" i="12"/>
  <c r="G4" i="12" s="1"/>
  <c r="F12" i="12"/>
  <c r="F16" i="12"/>
  <c r="F20" i="12"/>
  <c r="F28" i="12"/>
  <c r="F32" i="12"/>
  <c r="I5" i="10"/>
  <c r="J2" i="10"/>
  <c r="J7" i="10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C7" i="15" l="1"/>
  <c r="E6" i="15"/>
  <c r="F6" i="15"/>
  <c r="G6" i="14"/>
  <c r="H6" i="14" s="1"/>
  <c r="G7" i="14"/>
  <c r="G5" i="12"/>
  <c r="G6" i="12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F59" i="11"/>
  <c r="J1" i="10"/>
  <c r="J3" i="10"/>
  <c r="H68" i="1"/>
  <c r="J68" i="1" s="1"/>
  <c r="E11" i="9" s="1"/>
  <c r="H11" i="9" s="1"/>
  <c r="H67" i="1"/>
  <c r="J67" i="1" s="1"/>
  <c r="E10" i="9" s="1"/>
  <c r="H10" i="9" s="1"/>
  <c r="H65" i="1"/>
  <c r="J65" i="1" s="1"/>
  <c r="E8" i="9" s="1"/>
  <c r="H8" i="9" s="1"/>
  <c r="H64" i="1"/>
  <c r="J64" i="1" s="1"/>
  <c r="E7" i="9" s="1"/>
  <c r="H7" i="9" s="1"/>
  <c r="H63" i="1"/>
  <c r="D58" i="1"/>
  <c r="C58" i="1"/>
  <c r="E57" i="1"/>
  <c r="K40" i="1"/>
  <c r="J37" i="1"/>
  <c r="F55" i="1" s="1"/>
  <c r="D69" i="1" s="1"/>
  <c r="C8" i="15" l="1"/>
  <c r="E7" i="15"/>
  <c r="F7" i="15" s="1"/>
  <c r="H7" i="14"/>
  <c r="G8" i="14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J70" i="13"/>
  <c r="J69" i="13"/>
  <c r="E58" i="1"/>
  <c r="E56" i="1" s="1"/>
  <c r="F1" i="10"/>
  <c r="A5" i="10" s="1"/>
  <c r="F1" i="9"/>
  <c r="A5" i="9" s="1"/>
  <c r="D80" i="1"/>
  <c r="D78" i="1"/>
  <c r="D76" i="1"/>
  <c r="D74" i="1"/>
  <c r="D72" i="1"/>
  <c r="D70" i="1"/>
  <c r="D79" i="1"/>
  <c r="D77" i="1"/>
  <c r="D75" i="1"/>
  <c r="D73" i="1"/>
  <c r="D71" i="1"/>
  <c r="C9" i="15" l="1"/>
  <c r="E8" i="15"/>
  <c r="F8" i="15" s="1"/>
  <c r="J71" i="13"/>
  <c r="D56" i="1"/>
  <c r="F56" i="1" s="1"/>
  <c r="F9" i="15" l="1"/>
  <c r="C10" i="15"/>
  <c r="E9" i="15"/>
  <c r="J72" i="13"/>
  <c r="F57" i="1"/>
  <c r="F58" i="1"/>
  <c r="C11" i="15" l="1"/>
  <c r="E10" i="15"/>
  <c r="F10" i="15"/>
  <c r="J73" i="13"/>
  <c r="F59" i="1"/>
  <c r="B63" i="1" s="1"/>
  <c r="B64" i="1" s="1"/>
  <c r="B65" i="1" s="1"/>
  <c r="B66" i="1" s="1"/>
  <c r="B67" i="1" s="1"/>
  <c r="B68" i="1" s="1"/>
  <c r="B69" i="1" s="1"/>
  <c r="C12" i="15" l="1"/>
  <c r="E11" i="15"/>
  <c r="F11" i="15" s="1"/>
  <c r="J74" i="13"/>
  <c r="F69" i="1"/>
  <c r="H69" i="1" s="1"/>
  <c r="J69" i="1" s="1"/>
  <c r="E12" i="9" s="1"/>
  <c r="H12" i="9" s="1"/>
  <c r="F66" i="1"/>
  <c r="H66" i="1" s="1"/>
  <c r="J66" i="1" s="1"/>
  <c r="E9" i="9" s="1"/>
  <c r="H9" i="9" s="1"/>
  <c r="F70" i="1"/>
  <c r="H70" i="1" s="1"/>
  <c r="J70" i="1" s="1"/>
  <c r="E13" i="9" s="1"/>
  <c r="H13" i="9" s="1"/>
  <c r="B70" i="1"/>
  <c r="F71" i="1" s="1"/>
  <c r="H71" i="1" s="1"/>
  <c r="J71" i="1" s="1"/>
  <c r="E14" i="9" s="1"/>
  <c r="H14" i="9" s="1"/>
  <c r="F12" i="15" l="1"/>
  <c r="C13" i="15"/>
  <c r="E12" i="15"/>
  <c r="J75" i="13"/>
  <c r="B71" i="1"/>
  <c r="F72" i="1" s="1"/>
  <c r="H72" i="1" s="1"/>
  <c r="J72" i="1" s="1"/>
  <c r="E15" i="9" s="1"/>
  <c r="H15" i="9" s="1"/>
  <c r="C14" i="15" l="1"/>
  <c r="E13" i="15"/>
  <c r="F13" i="15"/>
  <c r="J76" i="13"/>
  <c r="B72" i="1"/>
  <c r="F73" i="1" s="1"/>
  <c r="H73" i="1" s="1"/>
  <c r="J73" i="1" s="1"/>
  <c r="E16" i="9" s="1"/>
  <c r="H16" i="9" s="1"/>
  <c r="C15" i="15" l="1"/>
  <c r="E14" i="15"/>
  <c r="F14" i="15" s="1"/>
  <c r="J77" i="13"/>
  <c r="B73" i="1"/>
  <c r="B74" i="1" s="1"/>
  <c r="F15" i="15" l="1"/>
  <c r="C16" i="15"/>
  <c r="E15" i="15"/>
  <c r="J78" i="13"/>
  <c r="F74" i="1"/>
  <c r="H74" i="1" s="1"/>
  <c r="J74" i="1" s="1"/>
  <c r="E17" i="9" s="1"/>
  <c r="H17" i="9" s="1"/>
  <c r="F75" i="1"/>
  <c r="H75" i="1" s="1"/>
  <c r="J75" i="1" s="1"/>
  <c r="E18" i="9" s="1"/>
  <c r="H18" i="9" s="1"/>
  <c r="B75" i="1"/>
  <c r="F16" i="15" l="1"/>
  <c r="C17" i="15"/>
  <c r="E16" i="15"/>
  <c r="J79" i="13"/>
  <c r="F76" i="1"/>
  <c r="H76" i="1" s="1"/>
  <c r="J76" i="1" s="1"/>
  <c r="E19" i="9" s="1"/>
  <c r="H19" i="9" s="1"/>
  <c r="B76" i="1"/>
  <c r="F17" i="15" l="1"/>
  <c r="C18" i="15"/>
  <c r="E17" i="15"/>
  <c r="J80" i="13"/>
  <c r="F77" i="1"/>
  <c r="H77" i="1" s="1"/>
  <c r="J77" i="1" s="1"/>
  <c r="E20" i="9" s="1"/>
  <c r="H20" i="9" s="1"/>
  <c r="B77" i="1"/>
  <c r="C19" i="15" l="1"/>
  <c r="E18" i="15"/>
  <c r="F18" i="15"/>
  <c r="F78" i="1"/>
  <c r="H78" i="1" s="1"/>
  <c r="J78" i="1" s="1"/>
  <c r="E21" i="9" s="1"/>
  <c r="H21" i="9" s="1"/>
  <c r="B78" i="1"/>
  <c r="C20" i="15" l="1"/>
  <c r="E19" i="15"/>
  <c r="F19" i="15"/>
  <c r="F79" i="1"/>
  <c r="H79" i="1" s="1"/>
  <c r="J79" i="1" s="1"/>
  <c r="E22" i="9" s="1"/>
  <c r="H22" i="9" s="1"/>
  <c r="B79" i="1"/>
  <c r="C21" i="15" l="1"/>
  <c r="E20" i="15"/>
  <c r="F20" i="15"/>
  <c r="F80" i="1"/>
  <c r="H80" i="1" s="1"/>
  <c r="J80" i="1" s="1"/>
  <c r="E23" i="9" s="1"/>
  <c r="H23" i="9" s="1"/>
  <c r="B80" i="1"/>
  <c r="C22" i="15" l="1"/>
  <c r="E21" i="15"/>
  <c r="F21" i="15"/>
  <c r="C23" i="15" l="1"/>
  <c r="E22" i="15"/>
  <c r="F22" i="15" s="1"/>
  <c r="C24" i="15" l="1"/>
  <c r="E23" i="15"/>
  <c r="F23" i="15" s="1"/>
  <c r="C25" i="15" l="1"/>
  <c r="E24" i="15"/>
  <c r="F24" i="15" s="1"/>
  <c r="E25" i="15" l="1"/>
  <c r="F25" i="15" s="1"/>
  <c r="C26" i="15"/>
  <c r="E26" i="15" l="1"/>
  <c r="F26" i="15" s="1"/>
  <c r="F27" i="15" s="1"/>
  <c r="C27" i="15"/>
  <c r="E27" i="15" s="1"/>
</calcChain>
</file>

<file path=xl/sharedStrings.xml><?xml version="1.0" encoding="utf-8"?>
<sst xmlns="http://schemas.openxmlformats.org/spreadsheetml/2006/main" count="227" uniqueCount="88">
  <si>
    <t>Em geral, as condições de financiamento (FINAME Automático) são as seguintes:</t>
  </si>
  <si>
    <r>
      <t xml:space="preserve">1) Custo financeiro: </t>
    </r>
    <r>
      <rPr>
        <sz val="8"/>
        <rFont val="Times New Roman"/>
        <family val="1"/>
      </rPr>
      <t>o custo financeiro básico da FINAME é a TJLP (Taxa de Juros de Longo Prazo), que é fixada pelo Banco</t>
    </r>
  </si>
  <si>
    <r>
      <t>Central a cada período de 3 meses. Assim, o custo dos financiamentos da FINAME varia trimestralmente, de acordo com a vari</t>
    </r>
    <r>
      <rPr>
        <u/>
        <sz val="8"/>
        <rFont val="Times New Roman"/>
        <family val="1"/>
      </rPr>
      <t>a</t>
    </r>
  </si>
  <si>
    <t>ção da TJLP, que sempre é expressa em valores anuais. Além da TJLP, o custo financeiro inclui  um  spread  (% acima da TJPL)</t>
  </si>
  <si>
    <t>que varia de 3% a 6%, composto de encargos do BNDES e da remuneração do agente financeiro (del credere).</t>
  </si>
  <si>
    <r>
      <t xml:space="preserve">2) Prazo: </t>
    </r>
    <r>
      <rPr>
        <sz val="8"/>
        <rFont val="Times New Roman"/>
        <family val="1"/>
      </rPr>
      <t>de 12 a 60 meses, incluída a carência de 3 a 12 meses, salvo FINAME especial, cujo prazo pode ser maior. O prazo de</t>
    </r>
  </si>
  <si>
    <t>carência vai da assinatura do contrato de financiamento até o pagamento da primeira parcela de  amortização  do  principal.  No</t>
  </si>
  <si>
    <t>prazo da carência, são pagos trimestralmente apenas os juros incidentes sobre o saldo devedor (semestralmente no caso  do  pro-</t>
  </si>
  <si>
    <t>grama agrícola).</t>
  </si>
  <si>
    <r>
      <t xml:space="preserve">3) Financiamento: </t>
    </r>
    <r>
      <rPr>
        <sz val="8"/>
        <rFont val="Times New Roman"/>
        <family val="1"/>
      </rPr>
      <t>de 75% a 90% do valor total do equipamento, já incluído o IPI e o ICMS.</t>
    </r>
  </si>
  <si>
    <t>TJLP.</t>
  </si>
  <si>
    <r>
      <t xml:space="preserve">5) Comissão de reserva de capital: </t>
    </r>
    <r>
      <rPr>
        <sz val="8"/>
        <rFont val="Times New Roman"/>
        <family val="1"/>
      </rPr>
      <t xml:space="preserve">0,1% a.m., cobrada proporcionalmente ao prazo  decorrido  entre  a  data  da  reserva  do </t>
    </r>
  </si>
  <si>
    <t>financiamento e a data da liberação dos recursos.</t>
  </si>
  <si>
    <r>
      <t xml:space="preserve">7) Sistema de Reembolso: </t>
    </r>
    <r>
      <rPr>
        <sz val="8"/>
        <rFont val="Times New Roman"/>
        <family val="1"/>
      </rPr>
      <t>Sistema SAC com amortizações mensais (semestrais no caso do programa  agrícola)  e  prestações</t>
    </r>
  </si>
  <si>
    <t>vencendo no dia 15 de cada mês.</t>
  </si>
  <si>
    <t xml:space="preserve">reserva de capital, o prazo de carência pode chegar a 24 meses e a participação  máxima do investimento  varia  de </t>
  </si>
  <si>
    <t>65% a 85%. As condições operacionais referentes aos diferentes programas de financiamento podem mudar,  logo</t>
  </si>
  <si>
    <t>é importante consultar o BNDES quando o uso dessa fonte de financiamento é cogitada. O site na Internet é:</t>
  </si>
  <si>
    <t>http: // www.bndes.gov.br</t>
  </si>
  <si>
    <t>vo, vejamos o seguinte exemplo de um financiamento FINAME:</t>
  </si>
  <si>
    <t>Exemplo</t>
  </si>
  <si>
    <t>Uma empresa necessita adquirir um equipamento. Para tanto, estuda um financiamento  da  FINAME  (programa Automático)</t>
  </si>
  <si>
    <t>com as seguintes características:</t>
  </si>
  <si>
    <t>CONDIÇÕES E CARACTERÍSTICAS DO FINANCIAMENTO</t>
  </si>
  <si>
    <t>taxa aplicada no financiamento</t>
  </si>
  <si>
    <t>5) Comissão de reserva de capital: 1% a. m.</t>
  </si>
  <si>
    <t>6) IOC (Imposto sobre Operações de Credito): 3% a. a. do valor do financiamento.</t>
  </si>
  <si>
    <t>juros e o spread). Assuma, para simplificar os cálculos, que as prestações são pagas no fim de cada mês.</t>
  </si>
  <si>
    <t>8) A comissão de reserva de capital: 1% a. m., cobrada proporcionalmente ao prazo decorrido entre a data da reserva do finan-</t>
  </si>
  <si>
    <t>ciamento e a data da liberação dos recursos (10 dias).</t>
  </si>
  <si>
    <t>9) Sistema de reembolso: Sistema SAC com 12 amortizações mensais.</t>
  </si>
  <si>
    <t>Pede-se: Elaborar a planilha de amortização e calcular o custo efetivo do financiamento.</t>
  </si>
  <si>
    <t>a) Valor liquido liberado a empresa.</t>
  </si>
  <si>
    <t>Financiamento - valor destinado ao pagamento do equip.</t>
  </si>
  <si>
    <t>Financiamento + encargos</t>
  </si>
  <si>
    <t>CFCF</t>
  </si>
  <si>
    <t>(-) IOC</t>
  </si>
  <si>
    <t>(-) Comissao de reserva</t>
  </si>
  <si>
    <t>Valor liquido liberado</t>
  </si>
  <si>
    <t>b) Planilha de reembolso pelo Sistema de Amortizacao Constante (SAC)</t>
  </si>
  <si>
    <t>Mês</t>
  </si>
  <si>
    <t>Saldo Devedor</t>
  </si>
  <si>
    <t xml:space="preserve">Amortizacao </t>
  </si>
  <si>
    <t>Juros</t>
  </si>
  <si>
    <t>Prestacao</t>
  </si>
  <si>
    <t>Fluxo de caixa</t>
  </si>
  <si>
    <r>
      <t xml:space="preserve">4) Atualização do financiamento: </t>
    </r>
    <r>
      <rPr>
        <sz val="8"/>
        <rFont val="Times New Roman"/>
        <family val="1"/>
      </rPr>
      <t>determinada pela UR (unidade de referência) cuja variação trimestral  é  determinada  pela</t>
    </r>
  </si>
  <si>
    <r>
      <t xml:space="preserve">6) IOC (Imposto sobre Operações de Crédito): </t>
    </r>
    <r>
      <rPr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a.a. sobre o valor financiado.</t>
    </r>
  </si>
  <si>
    <t>No caso do Programa de operações  Conjuntas (POC), as condições são idênticas, apenas não existe a comissão de</t>
  </si>
  <si>
    <t>Expostas as condições gerais desse tipo de financiamento, e como ilustração do processo de cálculo do custo efeti -</t>
  </si>
  <si>
    <t>7) Prazo: 12 amortizações , mensais com 6 meses de carência (durante a carência, o mutuário pagará trimestralmente apenas os</t>
  </si>
  <si>
    <t>2) Financiamento (90% do valor do equipamento):</t>
  </si>
  <si>
    <t>3) Juros efetivos (TJLP): 4,55% a. a. (vigente na data de assinatura do financiamento).</t>
  </si>
  <si>
    <t>4) Spread: 0,15% a. a. acima da TJLP (encargos BNDES + comissão cobrada pelo agente financeiro).</t>
  </si>
  <si>
    <t>valor do equipamento</t>
  </si>
  <si>
    <t>valor financiado</t>
  </si>
  <si>
    <t>recursos próprios</t>
  </si>
  <si>
    <t>i (FINAME)</t>
  </si>
  <si>
    <t>i (controladoria)</t>
  </si>
  <si>
    <t>i projeto</t>
  </si>
  <si>
    <t>valores (aquisição)</t>
  </si>
  <si>
    <t>tempo processo</t>
  </si>
  <si>
    <t>produção</t>
  </si>
  <si>
    <t>valor por item</t>
  </si>
  <si>
    <t>Custo</t>
  </si>
  <si>
    <t>Margem</t>
  </si>
  <si>
    <t>Resultado</t>
  </si>
  <si>
    <t>VPL</t>
  </si>
  <si>
    <t>TIR</t>
  </si>
  <si>
    <t>1) Valor da operação: R$ 4100000,00 (valor do equipamento acrescido do IPI (12%) e do ICMS (18%)).</t>
  </si>
  <si>
    <t>ciamento e a data da liberação dos recursos (20 dias).</t>
  </si>
  <si>
    <t>(B66-((1+$K$40)^(1/4)*B66))*(-1)</t>
  </si>
  <si>
    <t>Amortização</t>
  </si>
  <si>
    <t>período</t>
  </si>
  <si>
    <t>investimento</t>
  </si>
  <si>
    <t>valor do financiamento</t>
  </si>
  <si>
    <t>despesas operacionais</t>
  </si>
  <si>
    <t>receita</t>
  </si>
  <si>
    <t>prod. A</t>
  </si>
  <si>
    <t>prod. B</t>
  </si>
  <si>
    <t>prod. C</t>
  </si>
  <si>
    <t>prod. D</t>
  </si>
  <si>
    <t>quant</t>
  </si>
  <si>
    <t>valor unit</t>
  </si>
  <si>
    <t>faturamento</t>
  </si>
  <si>
    <t>fluxo de caixa</t>
  </si>
  <si>
    <t>TMA</t>
  </si>
  <si>
    <t>taxa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</si>
</sst>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0.00000"/>
    <numFmt numFmtId="166" formatCode="0.00%\ &quot;a.a.&quot;"/>
    <numFmt numFmtId="167" formatCode="0.0\ &quot;segundos&quot;"/>
    <numFmt numFmtId="168" formatCode="0.0\ &quot;horas&quot;"/>
    <numFmt numFmtId="169" formatCode="General\ &quot;(dias úteis por mês)&quot;"/>
    <numFmt numFmtId="170" formatCode="0\ &quot;unid. por mês&quot;"/>
    <numFmt numFmtId="171" formatCode="0%\ &quot;custo total&quot;"/>
    <numFmt numFmtId="172" formatCode="0%\ &quot;Margem&quot;"/>
    <numFmt numFmtId="173" formatCode="0\ &quot;turno de trabalho&quot;"/>
    <numFmt numFmtId="174" formatCode="0.00%\ &quot;a.m.&quot;"/>
    <numFmt numFmtId="175" formatCode="0%\ &quot;ocupação recursos&quot;"/>
    <numFmt numFmtId="176" formatCode="0%\ &quot;a.a.&quot;"/>
    <numFmt numFmtId="179" formatCode="0.000%\ &quot;a.m.&quot;"/>
    <numFmt numFmtId="182" formatCode="0.00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8"/>
      <color indexed="10"/>
      <name val="Times New Roman"/>
      <family val="1"/>
    </font>
    <font>
      <b/>
      <u/>
      <sz val="8"/>
      <color indexed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10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0" fontId="2" fillId="2" borderId="0" xfId="0" applyNumberFormat="1" applyFont="1" applyFill="1"/>
    <xf numFmtId="1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9" fontId="8" fillId="4" borderId="4" xfId="1" applyFont="1" applyFill="1" applyBorder="1" applyAlignment="1">
      <alignment horizontal="center"/>
    </xf>
    <xf numFmtId="166" fontId="8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44" fontId="8" fillId="0" borderId="4" xfId="0" applyNumberFormat="1" applyFont="1" applyBorder="1" applyAlignment="1">
      <alignment horizontal="center"/>
    </xf>
    <xf numFmtId="9" fontId="8" fillId="0" borderId="4" xfId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171" fontId="8" fillId="0" borderId="4" xfId="1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6" fontId="10" fillId="5" borderId="4" xfId="0" applyNumberFormat="1" applyFont="1" applyFill="1" applyBorder="1" applyAlignment="1">
      <alignment horizontal="center"/>
    </xf>
    <xf numFmtId="172" fontId="8" fillId="0" borderId="4" xfId="1" applyNumberFormat="1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0" fontId="8" fillId="4" borderId="4" xfId="0" applyNumberFormat="1" applyFont="1" applyFill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8" fontId="8" fillId="0" borderId="4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44" fontId="8" fillId="0" borderId="4" xfId="0" applyNumberFormat="1" applyFont="1" applyBorder="1"/>
    <xf numFmtId="173" fontId="8" fillId="0" borderId="4" xfId="0" applyNumberFormat="1" applyFont="1" applyBorder="1" applyAlignment="1">
      <alignment horizontal="center"/>
    </xf>
    <xf numFmtId="174" fontId="8" fillId="4" borderId="4" xfId="0" applyNumberFormat="1" applyFont="1" applyFill="1" applyBorder="1" applyAlignment="1">
      <alignment horizontal="center"/>
    </xf>
    <xf numFmtId="175" fontId="8" fillId="0" borderId="0" xfId="1" applyNumberFormat="1" applyFont="1"/>
    <xf numFmtId="0" fontId="10" fillId="0" borderId="13" xfId="0" applyFont="1" applyBorder="1" applyAlignment="1">
      <alignment horizontal="center"/>
    </xf>
    <xf numFmtId="174" fontId="9" fillId="4" borderId="4" xfId="0" applyNumberFormat="1" applyFont="1" applyFill="1" applyBorder="1" applyAlignment="1">
      <alignment horizontal="center"/>
    </xf>
    <xf numFmtId="8" fontId="9" fillId="4" borderId="4" xfId="0" applyNumberFormat="1" applyFont="1" applyFill="1" applyBorder="1" applyAlignment="1">
      <alignment horizontal="center"/>
    </xf>
    <xf numFmtId="166" fontId="9" fillId="4" borderId="4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4" fontId="2" fillId="2" borderId="0" xfId="0" applyNumberFormat="1" applyFont="1" applyFill="1"/>
    <xf numFmtId="0" fontId="7" fillId="0" borderId="0" xfId="0" applyFont="1"/>
    <xf numFmtId="44" fontId="0" fillId="0" borderId="0" xfId="0" applyNumberFormat="1"/>
    <xf numFmtId="176" fontId="0" fillId="0" borderId="0" xfId="1" applyNumberFormat="1" applyFont="1"/>
    <xf numFmtId="179" fontId="0" fillId="0" borderId="0" xfId="1" applyNumberFormat="1" applyFont="1"/>
    <xf numFmtId="44" fontId="0" fillId="4" borderId="0" xfId="0" applyNumberFormat="1" applyFill="1"/>
    <xf numFmtId="8" fontId="7" fillId="4" borderId="0" xfId="0" applyNumberFormat="1" applyFont="1" applyFill="1"/>
    <xf numFmtId="0" fontId="0" fillId="4" borderId="0" xfId="0" applyFill="1"/>
    <xf numFmtId="44" fontId="11" fillId="4" borderId="0" xfId="0" applyNumberFormat="1" applyFont="1" applyFill="1"/>
    <xf numFmtId="10" fontId="0" fillId="0" borderId="0" xfId="0" applyNumberFormat="1"/>
    <xf numFmtId="174" fontId="0" fillId="0" borderId="0" xfId="0" applyNumberFormat="1"/>
    <xf numFmtId="8" fontId="0" fillId="0" borderId="0" xfId="0" applyNumberFormat="1"/>
    <xf numFmtId="8" fontId="0" fillId="4" borderId="0" xfId="0" applyNumberFormat="1" applyFill="1"/>
    <xf numFmtId="182" fontId="0" fillId="0" borderId="0" xfId="0" applyNumberFormat="1"/>
    <xf numFmtId="179" fontId="11" fillId="4" borderId="0" xfId="0" applyNumberFormat="1" applyFont="1" applyFill="1"/>
  </cellXfs>
  <cellStyles count="4">
    <cellStyle name="Normal" xfId="0" builtinId="0"/>
    <cellStyle name="Normal 2" xfId="2" xr:uid="{00000000-0005-0000-0000-000001000000}"/>
    <cellStyle name="Porcentagem" xfId="1" builtinId="5"/>
    <cellStyle name="Porcentagem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Planilha5!$I$2</c:f>
              <c:strCache>
                <c:ptCount val="1"/>
                <c:pt idx="0">
                  <c:v>VPL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bg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Planilha5!$J$1:$V$1</c:f>
              <c:numCache>
                <c:formatCode>0.00%\ "a.m."</c:formatCode>
                <c:ptCount val="13"/>
                <c:pt idx="0">
                  <c:v>2E-3</c:v>
                </c:pt>
                <c:pt idx="1">
                  <c:v>5.0000000000000001E-3</c:v>
                </c:pt>
                <c:pt idx="2">
                  <c:v>8.0000000000000002E-3</c:v>
                </c:pt>
                <c:pt idx="3">
                  <c:v>1.0999999999999999E-2</c:v>
                </c:pt>
                <c:pt idx="4">
                  <c:v>1.3999999999999999E-2</c:v>
                </c:pt>
                <c:pt idx="5">
                  <c:v>1.6999999999999998E-2</c:v>
                </c:pt>
                <c:pt idx="6">
                  <c:v>1.9999999999999997E-2</c:v>
                </c:pt>
                <c:pt idx="7" formatCode="0.000%\ &quot;a.m.&quot;">
                  <c:v>2.1255034671745276E-2</c:v>
                </c:pt>
                <c:pt idx="8">
                  <c:v>2.2999999999999996E-2</c:v>
                </c:pt>
                <c:pt idx="9">
                  <c:v>2.5999999999999995E-2</c:v>
                </c:pt>
                <c:pt idx="10">
                  <c:v>2.8999999999999995E-2</c:v>
                </c:pt>
                <c:pt idx="11">
                  <c:v>3.1999999999999994E-2</c:v>
                </c:pt>
                <c:pt idx="12">
                  <c:v>3.4999999999999996E-2</c:v>
                </c:pt>
              </c:numCache>
            </c:numRef>
          </c:cat>
          <c:val>
            <c:numRef>
              <c:f>Planilha5!$J$2:$V$2</c:f>
              <c:numCache>
                <c:formatCode>"R$"#,##0.00_);[Red]\("R$"#,##0.00\)</c:formatCode>
                <c:ptCount val="13"/>
                <c:pt idx="0">
                  <c:v>224027.63702808833</c:v>
                </c:pt>
                <c:pt idx="1">
                  <c:v>186088.47142600687</c:v>
                </c:pt>
                <c:pt idx="2">
                  <c:v>149331.95817118394</c:v>
                </c:pt>
                <c:pt idx="3">
                  <c:v>113714.17849027878</c:v>
                </c:pt>
                <c:pt idx="4">
                  <c:v>79193.04987467709</c:v>
                </c:pt>
                <c:pt idx="5">
                  <c:v>45728.241918935673</c:v>
                </c:pt>
                <c:pt idx="6">
                  <c:v>13281.096323190723</c:v>
                </c:pt>
                <c:pt idx="7">
                  <c:v>0</c:v>
                </c:pt>
                <c:pt idx="8">
                  <c:v>-18185.449160574935</c:v>
                </c:pt>
                <c:pt idx="9">
                  <c:v>-48706.933046306716</c:v>
                </c:pt>
                <c:pt idx="10">
                  <c:v>-78317.43889181572</c:v>
                </c:pt>
                <c:pt idx="11">
                  <c:v>-107049.6607222273</c:v>
                </c:pt>
                <c:pt idx="12">
                  <c:v>-134934.96527382941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7-4FF3-A089-F71DC2BE3D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5036880"/>
        <c:axId val="1325018992"/>
      </c:lineChart>
      <c:catAx>
        <c:axId val="1325036880"/>
        <c:scaling>
          <c:orientation val="minMax"/>
        </c:scaling>
        <c:delete val="0"/>
        <c:axPos val="b"/>
        <c:numFmt formatCode="0.00%\ &quot;a.m.&quot;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25018992"/>
        <c:crosses val="autoZero"/>
        <c:auto val="1"/>
        <c:lblAlgn val="ctr"/>
        <c:lblOffset val="100"/>
        <c:noMultiLvlLbl val="0"/>
      </c:catAx>
      <c:valAx>
        <c:axId val="13250189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crossAx val="132503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164040</xdr:colOff>
      <xdr:row>2</xdr:row>
      <xdr:rowOff>35983</xdr:rowOff>
    </xdr:from>
    <xdr:to>
      <xdr:col>23</xdr:col>
      <xdr:colOff>333374</xdr:colOff>
      <xdr:row>19</xdr:row>
      <xdr:rowOff>84665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7BB986E-C029-4152-8A87-AA5F32604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HER.SEP-EESC/Documents/SEP171%202013/aula%2011112013/Material%20Walther/projeto%20capm/projeto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vancagem"/>
      <sheetName val="capa"/>
      <sheetName val="índice"/>
      <sheetName val="apresentação"/>
      <sheetName val="DADOS"/>
      <sheetName val="ações"/>
      <sheetName val="Estrutura Ótima"/>
      <sheetName val="Demanda"/>
      <sheetName val="Relatório de sensibilidade 1"/>
      <sheetName val="Recursos"/>
      <sheetName val="FINAME"/>
      <sheetName val="fluxo caixa"/>
      <sheetName val="FINAME (2)"/>
      <sheetName val="VPL"/>
      <sheetName val="Tabelaprice"/>
      <sheetName val="VPLINF"/>
      <sheetName val="BIBLIOGRÁFIA"/>
      <sheetName val="Análise"/>
      <sheetName val="Gaussiana"/>
      <sheetName val="Sigma"/>
      <sheetName val="VRM"/>
      <sheetName val="Taxas"/>
      <sheetName val="Estrutura"/>
      <sheetName val="Combina"/>
      <sheetName val="MR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>
        <row r="4">
          <cell r="D4">
            <v>0.2</v>
          </cell>
          <cell r="L4">
            <v>0.24</v>
          </cell>
          <cell r="BA4">
            <v>1.0630879423494168</v>
          </cell>
          <cell r="BU4">
            <v>1.1369120576505836</v>
          </cell>
        </row>
        <row r="5">
          <cell r="D5">
            <v>0.2</v>
          </cell>
          <cell r="L5">
            <v>0.30399999999999999</v>
          </cell>
        </row>
        <row r="6">
          <cell r="D6">
            <v>0.2</v>
          </cell>
          <cell r="L6">
            <v>0.114</v>
          </cell>
        </row>
        <row r="7">
          <cell r="D7">
            <v>0.2</v>
          </cell>
          <cell r="L7">
            <v>2.4E-2</v>
          </cell>
          <cell r="V7">
            <v>4.0000000000000008E-2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0.2</v>
          </cell>
          <cell r="L8">
            <v>0.31799999999999995</v>
          </cell>
          <cell r="V8">
            <v>0</v>
          </cell>
          <cell r="W8">
            <v>4.0000000000000008E-2</v>
          </cell>
          <cell r="X8">
            <v>0</v>
          </cell>
          <cell r="Y8">
            <v>0</v>
          </cell>
          <cell r="Z8">
            <v>0</v>
          </cell>
        </row>
        <row r="9">
          <cell r="V9">
            <v>0</v>
          </cell>
          <cell r="W9">
            <v>0</v>
          </cell>
          <cell r="X9">
            <v>4.0000000000000008E-2</v>
          </cell>
          <cell r="Y9">
            <v>0</v>
          </cell>
          <cell r="Z9">
            <v>0</v>
          </cell>
        </row>
        <row r="10">
          <cell r="V10">
            <v>0</v>
          </cell>
          <cell r="W10">
            <v>0</v>
          </cell>
          <cell r="X10">
            <v>0</v>
          </cell>
          <cell r="Y10">
            <v>4.0000000000000008E-2</v>
          </cell>
          <cell r="Z10">
            <v>0</v>
          </cell>
        </row>
        <row r="11"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4.0000000000000008E-2</v>
          </cell>
        </row>
        <row r="15">
          <cell r="G15">
            <v>0.4</v>
          </cell>
          <cell r="V15">
            <v>1.08</v>
          </cell>
          <cell r="W15">
            <v>1</v>
          </cell>
        </row>
        <row r="16">
          <cell r="V16">
            <v>1.0900000000000001</v>
          </cell>
          <cell r="W16">
            <v>1</v>
          </cell>
        </row>
        <row r="17">
          <cell r="V17">
            <v>1.1000000000000001</v>
          </cell>
          <cell r="W17">
            <v>1</v>
          </cell>
        </row>
        <row r="18">
          <cell r="V18">
            <v>1.1100000000000001</v>
          </cell>
          <cell r="W18">
            <v>1</v>
          </cell>
        </row>
        <row r="19">
          <cell r="V19">
            <v>1.1200000000000001</v>
          </cell>
          <cell r="W19">
            <v>1</v>
          </cell>
        </row>
        <row r="21">
          <cell r="W21">
            <v>124.99999999999999</v>
          </cell>
        </row>
        <row r="22">
          <cell r="W22">
            <v>137.5</v>
          </cell>
        </row>
        <row r="23">
          <cell r="W23">
            <v>151.27500000000001</v>
          </cell>
        </row>
        <row r="25">
          <cell r="W25">
            <v>1.0653333333333337</v>
          </cell>
        </row>
        <row r="26">
          <cell r="W26">
            <v>1.04</v>
          </cell>
        </row>
        <row r="27">
          <cell r="W27">
            <v>0.13333333333333333</v>
          </cell>
        </row>
        <row r="28">
          <cell r="W28">
            <v>3.125</v>
          </cell>
        </row>
      </sheetData>
      <sheetData sheetId="18" refreshError="1"/>
      <sheetData sheetId="19">
        <row r="2">
          <cell r="B2">
            <v>0.60000000009999999</v>
          </cell>
          <cell r="E2">
            <v>10</v>
          </cell>
        </row>
        <row r="3">
          <cell r="B3">
            <v>1.0000001000000001</v>
          </cell>
        </row>
      </sheetData>
      <sheetData sheetId="20" refreshError="1"/>
      <sheetData sheetId="21">
        <row r="2">
          <cell r="A2" t="str">
            <v>Column 1</v>
          </cell>
          <cell r="B2" t="str">
            <v>Column 2</v>
          </cell>
          <cell r="C2">
            <v>1</v>
          </cell>
          <cell r="D2">
            <v>3</v>
          </cell>
          <cell r="E2">
            <v>6</v>
          </cell>
          <cell r="F2">
            <v>12</v>
          </cell>
          <cell r="G2">
            <v>24</v>
          </cell>
          <cell r="H2">
            <v>36</v>
          </cell>
          <cell r="I2">
            <v>60</v>
          </cell>
          <cell r="J2">
            <v>120</v>
          </cell>
          <cell r="K2">
            <v>240</v>
          </cell>
          <cell r="L2">
            <v>360</v>
          </cell>
          <cell r="N2" t="str">
            <v>Column 1</v>
          </cell>
          <cell r="O2" t="str">
            <v>Column 2</v>
          </cell>
          <cell r="P2">
            <v>1</v>
          </cell>
          <cell r="Q2">
            <v>3</v>
          </cell>
          <cell r="R2">
            <v>6</v>
          </cell>
          <cell r="S2">
            <v>12</v>
          </cell>
          <cell r="T2">
            <v>24</v>
          </cell>
          <cell r="U2">
            <v>36</v>
          </cell>
          <cell r="V2">
            <v>60</v>
          </cell>
          <cell r="W2">
            <v>120</v>
          </cell>
          <cell r="X2">
            <v>240</v>
          </cell>
          <cell r="Y2">
            <v>360</v>
          </cell>
        </row>
        <row r="3">
          <cell r="A3" t="str">
            <v>Date</v>
          </cell>
          <cell r="B3" t="str">
            <v>Mon-Yr</v>
          </cell>
          <cell r="C3">
            <v>8.3333333333333329E-2</v>
          </cell>
          <cell r="D3">
            <v>0.25</v>
          </cell>
          <cell r="E3">
            <v>0.5</v>
          </cell>
          <cell r="F3">
            <v>1</v>
          </cell>
          <cell r="G3">
            <v>2</v>
          </cell>
          <cell r="H3">
            <v>3</v>
          </cell>
          <cell r="I3">
            <v>5</v>
          </cell>
          <cell r="J3">
            <v>10</v>
          </cell>
          <cell r="K3">
            <v>20</v>
          </cell>
          <cell r="L3">
            <v>30</v>
          </cell>
          <cell r="N3" t="str">
            <v>Feature</v>
          </cell>
          <cell r="O3" t="str">
            <v>Type</v>
          </cell>
          <cell r="P3">
            <v>8.3333333333333329E-2</v>
          </cell>
          <cell r="Q3">
            <v>0.25</v>
          </cell>
          <cell r="R3">
            <v>0.5</v>
          </cell>
          <cell r="S3">
            <v>1</v>
          </cell>
          <cell r="T3">
            <v>2</v>
          </cell>
          <cell r="U3">
            <v>3</v>
          </cell>
          <cell r="V3">
            <v>5</v>
          </cell>
          <cell r="W3">
            <v>10</v>
          </cell>
          <cell r="X3">
            <v>20</v>
          </cell>
          <cell r="Y3">
            <v>30</v>
          </cell>
        </row>
        <row r="4">
          <cell r="A4">
            <v>25598</v>
          </cell>
          <cell r="B4">
            <v>25598</v>
          </cell>
          <cell r="C4">
            <v>7.7229999999999993E-2</v>
          </cell>
          <cell r="D4">
            <v>7.9950000000000007E-2</v>
          </cell>
          <cell r="E4">
            <v>8.0269999999999994E-2</v>
          </cell>
          <cell r="F4">
            <v>7.980000000000001E-2</v>
          </cell>
          <cell r="G4">
            <v>7.9509999999999997E-2</v>
          </cell>
          <cell r="H4">
            <v>7.9420000000000004E-2</v>
          </cell>
          <cell r="I4">
            <v>7.934999999999999E-2</v>
          </cell>
          <cell r="J4">
            <v>7.9299999999999995E-2</v>
          </cell>
          <cell r="K4">
            <v>7.9269999999999993E-2</v>
          </cell>
          <cell r="L4">
            <v>7.9259999999999997E-2</v>
          </cell>
          <cell r="N4" t="str">
            <v>Shape =</v>
          </cell>
          <cell r="O4" t="str">
            <v>Upward</v>
          </cell>
          <cell r="P4">
            <v>3.6339999999999997E-2</v>
          </cell>
          <cell r="Q4">
            <v>5.3550000000000007E-2</v>
          </cell>
          <cell r="R4">
            <v>6.4250000000000002E-2</v>
          </cell>
          <cell r="S4">
            <v>7.0940000000000003E-2</v>
          </cell>
          <cell r="T4">
            <v>7.6369999999999993E-2</v>
          </cell>
          <cell r="U4">
            <v>8.0370000000000011E-2</v>
          </cell>
          <cell r="V4">
            <v>8.5349999999999995E-2</v>
          </cell>
          <cell r="W4">
            <v>8.9870000000000005E-2</v>
          </cell>
          <cell r="X4">
            <v>9.2179999999999998E-2</v>
          </cell>
          <cell r="Y4">
            <v>9.2940000000000009E-2</v>
          </cell>
        </row>
        <row r="5">
          <cell r="A5">
            <v>25626</v>
          </cell>
          <cell r="B5">
            <v>25626</v>
          </cell>
          <cell r="C5">
            <v>6.2199999999999998E-2</v>
          </cell>
          <cell r="D5">
            <v>6.991E-2</v>
          </cell>
          <cell r="E5">
            <v>6.9699999999999998E-2</v>
          </cell>
          <cell r="F5">
            <v>6.9569999999999993E-2</v>
          </cell>
          <cell r="G5">
            <v>7.0179999999999992E-2</v>
          </cell>
          <cell r="H5">
            <v>7.0440000000000003E-2</v>
          </cell>
          <cell r="I5">
            <v>7.0650000000000004E-2</v>
          </cell>
          <cell r="J5">
            <v>7.0809999999999998E-2</v>
          </cell>
          <cell r="K5">
            <v>7.0890000000000009E-2</v>
          </cell>
          <cell r="L5">
            <v>7.0910000000000001E-2</v>
          </cell>
          <cell r="N5" t="str">
            <v>Shape =</v>
          </cell>
          <cell r="O5" t="str">
            <v>Downward</v>
          </cell>
          <cell r="P5">
            <v>0.14832999999999999</v>
          </cell>
          <cell r="Q5">
            <v>0.14604</v>
          </cell>
          <cell r="R5">
            <v>0.14645</v>
          </cell>
          <cell r="S5">
            <v>0.14172999999999999</v>
          </cell>
          <cell r="T5">
            <v>0.13217000000000001</v>
          </cell>
          <cell r="U5">
            <v>0.1275</v>
          </cell>
          <cell r="V5">
            <v>0.12359999999999999</v>
          </cell>
          <cell r="W5">
            <v>0.12067</v>
          </cell>
          <cell r="X5">
            <v>0.1192</v>
          </cell>
          <cell r="Y5">
            <v>0.11871000000000001</v>
          </cell>
        </row>
        <row r="6">
          <cell r="A6">
            <v>25658</v>
          </cell>
          <cell r="B6">
            <v>25658</v>
          </cell>
          <cell r="C6">
            <v>6.3280000000000003E-2</v>
          </cell>
          <cell r="D6">
            <v>6.4379999999999993E-2</v>
          </cell>
          <cell r="E6">
            <v>6.5339999999999995E-2</v>
          </cell>
          <cell r="F6">
            <v>6.6669999999999993E-2</v>
          </cell>
          <cell r="G6">
            <v>6.8499999999999991E-2</v>
          </cell>
          <cell r="H6">
            <v>6.9500000000000006E-2</v>
          </cell>
          <cell r="I6">
            <v>7.0379999999999998E-2</v>
          </cell>
          <cell r="J6">
            <v>7.1059999999999998E-2</v>
          </cell>
          <cell r="K6">
            <v>7.1390000000000009E-2</v>
          </cell>
          <cell r="L6">
            <v>7.1510000000000004E-2</v>
          </cell>
          <cell r="N6" t="str">
            <v>Shape =</v>
          </cell>
          <cell r="O6" t="str">
            <v>Flat</v>
          </cell>
          <cell r="P6">
            <v>8.2089999999999996E-2</v>
          </cell>
          <cell r="Q6">
            <v>8.1329999999999986E-2</v>
          </cell>
          <cell r="R6">
            <v>8.0670000000000006E-2</v>
          </cell>
          <cell r="S6">
            <v>8.0129999999999993E-2</v>
          </cell>
          <cell r="T6">
            <v>7.9820000000000002E-2</v>
          </cell>
          <cell r="U6">
            <v>7.9719999999999999E-2</v>
          </cell>
          <cell r="V6">
            <v>7.9649999999999999E-2</v>
          </cell>
          <cell r="W6">
            <v>7.9589999999999994E-2</v>
          </cell>
          <cell r="X6">
            <v>7.9560000000000006E-2</v>
          </cell>
          <cell r="Y6">
            <v>7.9549999999999996E-2</v>
          </cell>
        </row>
        <row r="7">
          <cell r="A7">
            <v>25688</v>
          </cell>
          <cell r="B7">
            <v>25688</v>
          </cell>
          <cell r="C7">
            <v>6.4740000000000006E-2</v>
          </cell>
          <cell r="D7">
            <v>7.0250000000000007E-2</v>
          </cell>
          <cell r="E7">
            <v>7.3470000000000008E-2</v>
          </cell>
          <cell r="F7">
            <v>7.4969999999999995E-2</v>
          </cell>
          <cell r="G7">
            <v>7.5999999999999998E-2</v>
          </cell>
          <cell r="H7">
            <v>7.6730000000000007E-2</v>
          </cell>
          <cell r="I7">
            <v>7.7469999999999997E-2</v>
          </cell>
          <cell r="J7">
            <v>7.8060000000000004E-2</v>
          </cell>
          <cell r="K7">
            <v>7.8359999999999999E-2</v>
          </cell>
          <cell r="L7">
            <v>7.8460000000000002E-2</v>
          </cell>
          <cell r="N7" t="str">
            <v>Shape =</v>
          </cell>
          <cell r="O7" t="str">
            <v>Hump</v>
          </cell>
          <cell r="P7">
            <v>8.8190000000000004E-2</v>
          </cell>
          <cell r="Q7">
            <v>9.4800000000000009E-2</v>
          </cell>
          <cell r="R7">
            <v>9.9900000000000003E-2</v>
          </cell>
          <cell r="S7">
            <v>0.10176</v>
          </cell>
          <cell r="T7">
            <v>9.7579999999999986E-2</v>
          </cell>
          <cell r="U7">
            <v>9.3979999999999994E-2</v>
          </cell>
          <cell r="V7">
            <v>9.0429999999999996E-2</v>
          </cell>
          <cell r="W7">
            <v>8.7690000000000004E-2</v>
          </cell>
          <cell r="X7">
            <v>8.6309999999999998E-2</v>
          </cell>
          <cell r="Y7">
            <v>8.585000000000001E-2</v>
          </cell>
          <cell r="AB7">
            <v>3</v>
          </cell>
          <cell r="AD7" t="b">
            <v>0</v>
          </cell>
        </row>
        <row r="8">
          <cell r="A8">
            <v>25717</v>
          </cell>
          <cell r="B8">
            <v>25717</v>
          </cell>
          <cell r="C8">
            <v>6.2110000000000005E-2</v>
          </cell>
          <cell r="D8">
            <v>7.0279999999999995E-2</v>
          </cell>
          <cell r="E8">
            <v>7.2800000000000004E-2</v>
          </cell>
          <cell r="F8">
            <v>7.4499999999999997E-2</v>
          </cell>
          <cell r="G8">
            <v>7.5789999999999996E-2</v>
          </cell>
          <cell r="H8">
            <v>7.6249999999999998E-2</v>
          </cell>
          <cell r="I8">
            <v>7.6619999999999994E-2</v>
          </cell>
          <cell r="J8">
            <v>7.690000000000001E-2</v>
          </cell>
          <cell r="K8">
            <v>7.7039999999999997E-2</v>
          </cell>
          <cell r="L8">
            <v>7.7079999999999996E-2</v>
          </cell>
          <cell r="N8" t="str">
            <v>Level =</v>
          </cell>
          <cell r="O8" t="str">
            <v>Low</v>
          </cell>
          <cell r="P8">
            <v>4.0350000000000004E-2</v>
          </cell>
          <cell r="Q8">
            <v>4.199E-2</v>
          </cell>
          <cell r="R8">
            <v>4.2320000000000003E-2</v>
          </cell>
          <cell r="S8">
            <v>4.2549999999999998E-2</v>
          </cell>
          <cell r="T8">
            <v>4.6809999999999997E-2</v>
          </cell>
          <cell r="U8">
            <v>5.1830000000000001E-2</v>
          </cell>
          <cell r="V8">
            <v>5.8310000000000001E-2</v>
          </cell>
          <cell r="W8">
            <v>6.4049999999999996E-2</v>
          </cell>
          <cell r="X8">
            <v>6.695000000000001E-2</v>
          </cell>
          <cell r="Y8">
            <v>6.7919999999999994E-2</v>
          </cell>
        </row>
        <row r="9">
          <cell r="A9">
            <v>25749</v>
          </cell>
          <cell r="B9">
            <v>25749</v>
          </cell>
          <cell r="C9">
            <v>6.1379999999999997E-2</v>
          </cell>
          <cell r="D9">
            <v>6.472E-2</v>
          </cell>
          <cell r="E9">
            <v>6.8099999999999994E-2</v>
          </cell>
          <cell r="F9">
            <v>7.1719999999999992E-2</v>
          </cell>
          <cell r="G9">
            <v>7.4340000000000003E-2</v>
          </cell>
          <cell r="H9">
            <v>7.528E-2</v>
          </cell>
          <cell r="I9">
            <v>7.6039999999999996E-2</v>
          </cell>
          <cell r="J9">
            <v>7.6600000000000001E-2</v>
          </cell>
          <cell r="K9">
            <v>7.689E-2</v>
          </cell>
          <cell r="L9">
            <v>7.6980000000000007E-2</v>
          </cell>
          <cell r="N9" t="str">
            <v>Level =</v>
          </cell>
          <cell r="O9" t="str">
            <v>High</v>
          </cell>
          <cell r="P9">
            <v>0.14832999999999999</v>
          </cell>
          <cell r="Q9">
            <v>0.14604</v>
          </cell>
          <cell r="R9">
            <v>0.14645</v>
          </cell>
          <cell r="S9">
            <v>0.14172999999999999</v>
          </cell>
          <cell r="T9">
            <v>0.13217000000000001</v>
          </cell>
          <cell r="U9">
            <v>0.1275</v>
          </cell>
          <cell r="V9">
            <v>0.12359999999999999</v>
          </cell>
          <cell r="W9">
            <v>0.12067</v>
          </cell>
          <cell r="X9">
            <v>0.1192</v>
          </cell>
          <cell r="Y9">
            <v>0.11871000000000001</v>
          </cell>
        </row>
        <row r="10">
          <cell r="A10">
            <v>25780</v>
          </cell>
          <cell r="B10">
            <v>25780</v>
          </cell>
          <cell r="C10">
            <v>6.3240000000000005E-2</v>
          </cell>
          <cell r="D10">
            <v>6.3789999999999999E-2</v>
          </cell>
          <cell r="E10">
            <v>6.5509999999999999E-2</v>
          </cell>
          <cell r="F10">
            <v>6.8739999999999996E-2</v>
          </cell>
          <cell r="G10">
            <v>7.1910000000000002E-2</v>
          </cell>
          <cell r="H10">
            <v>7.3150000000000007E-2</v>
          </cell>
          <cell r="I10">
            <v>7.4149999999999994E-2</v>
          </cell>
          <cell r="J10">
            <v>7.4889999999999998E-2</v>
          </cell>
          <cell r="K10">
            <v>7.5270000000000004E-2</v>
          </cell>
          <cell r="L10">
            <v>7.5389999999999999E-2</v>
          </cell>
          <cell r="N10" t="str">
            <v>Curvature =</v>
          </cell>
          <cell r="O10" t="str">
            <v>Little</v>
          </cell>
          <cell r="P10">
            <v>4.9259999999999998E-2</v>
          </cell>
          <cell r="Q10">
            <v>5.2389999999999999E-2</v>
          </cell>
          <cell r="R10">
            <v>5.4349999999999996E-2</v>
          </cell>
          <cell r="S10">
            <v>5.6169999999999998E-2</v>
          </cell>
          <cell r="T10">
            <v>5.8600000000000006E-2</v>
          </cell>
          <cell r="U10">
            <v>6.0080000000000001E-2</v>
          </cell>
          <cell r="V10">
            <v>6.1490000000000003E-2</v>
          </cell>
          <cell r="W10">
            <v>6.2579999999999997E-2</v>
          </cell>
          <cell r="X10">
            <v>6.3129999999999992E-2</v>
          </cell>
          <cell r="Y10">
            <v>6.3310000000000005E-2</v>
          </cell>
        </row>
        <row r="11">
          <cell r="A11">
            <v>25811</v>
          </cell>
          <cell r="B11">
            <v>25811</v>
          </cell>
          <cell r="C11">
            <v>6.2140000000000001E-2</v>
          </cell>
          <cell r="D11">
            <v>6.3799999999999996E-2</v>
          </cell>
          <cell r="E11">
            <v>6.5730000000000011E-2</v>
          </cell>
          <cell r="F11">
            <v>6.831000000000001E-2</v>
          </cell>
          <cell r="G11">
            <v>7.0750000000000007E-2</v>
          </cell>
          <cell r="H11">
            <v>7.1830000000000005E-2</v>
          </cell>
          <cell r="I11">
            <v>7.3079999999999992E-2</v>
          </cell>
          <cell r="J11">
            <v>7.5249999999999997E-2</v>
          </cell>
          <cell r="K11">
            <v>7.7420000000000003E-2</v>
          </cell>
          <cell r="L11">
            <v>7.8259999999999996E-2</v>
          </cell>
          <cell r="N11" t="str">
            <v>Curvature =</v>
          </cell>
          <cell r="O11" t="str">
            <v>Lot</v>
          </cell>
          <cell r="P11">
            <v>6.6610000000000003E-2</v>
          </cell>
          <cell r="Q11">
            <v>7.8630000000000005E-2</v>
          </cell>
          <cell r="R11">
            <v>9.0459999999999999E-2</v>
          </cell>
          <cell r="S11">
            <v>0.10285</v>
          </cell>
          <cell r="T11">
            <v>0.1116</v>
          </cell>
          <cell r="U11">
            <v>0.11430999999999999</v>
          </cell>
          <cell r="V11">
            <v>0.11548</v>
          </cell>
          <cell r="W11">
            <v>0.11498</v>
          </cell>
          <cell r="X11">
            <v>0.11436</v>
          </cell>
          <cell r="Y11">
            <v>0.11414999999999999</v>
          </cell>
        </row>
        <row r="12">
          <cell r="A12">
            <v>25841</v>
          </cell>
          <cell r="B12">
            <v>25841</v>
          </cell>
          <cell r="C12">
            <v>5.3159999999999999E-2</v>
          </cell>
          <cell r="D12">
            <v>6.0339999999999998E-2</v>
          </cell>
          <cell r="E12">
            <v>6.4850000000000005E-2</v>
          </cell>
          <cell r="F12">
            <v>6.634000000000001E-2</v>
          </cell>
          <cell r="G12">
            <v>6.6430000000000003E-2</v>
          </cell>
          <cell r="H12">
            <v>6.7699999999999996E-2</v>
          </cell>
          <cell r="I12">
            <v>7.0480000000000001E-2</v>
          </cell>
          <cell r="J12">
            <v>7.424E-2</v>
          </cell>
          <cell r="K12">
            <v>7.6530000000000001E-2</v>
          </cell>
          <cell r="L12">
            <v>7.7310000000000004E-2</v>
          </cell>
        </row>
        <row r="13">
          <cell r="A13">
            <v>25871</v>
          </cell>
          <cell r="B13">
            <v>25871</v>
          </cell>
          <cell r="C13">
            <v>5.2199999999999996E-2</v>
          </cell>
          <cell r="D13">
            <v>5.9089999999999997E-2</v>
          </cell>
          <cell r="E13">
            <v>6.234E-2</v>
          </cell>
          <cell r="F13">
            <v>6.3280000000000003E-2</v>
          </cell>
          <cell r="G13">
            <v>6.4979999999999996E-2</v>
          </cell>
          <cell r="H13">
            <v>6.6909999999999997E-2</v>
          </cell>
          <cell r="I13">
            <v>6.9390000000000007E-2</v>
          </cell>
          <cell r="J13">
            <v>7.1709999999999996E-2</v>
          </cell>
          <cell r="K13">
            <v>7.2910000000000003E-2</v>
          </cell>
          <cell r="L13">
            <v>7.331E-2</v>
          </cell>
        </row>
        <row r="14">
          <cell r="A14">
            <v>25902</v>
          </cell>
          <cell r="B14">
            <v>25902</v>
          </cell>
          <cell r="C14">
            <v>4.8550000000000003E-2</v>
          </cell>
          <cell r="D14">
            <v>5.0469999999999994E-2</v>
          </cell>
          <cell r="E14">
            <v>5.1109999999999996E-2</v>
          </cell>
          <cell r="F14">
            <v>5.0999999999999997E-2</v>
          </cell>
          <cell r="G14">
            <v>5.2900000000000003E-2</v>
          </cell>
          <cell r="H14">
            <v>5.5940000000000004E-2</v>
          </cell>
          <cell r="I14">
            <v>6.0490000000000002E-2</v>
          </cell>
          <cell r="J14">
            <v>6.4939999999999998E-2</v>
          </cell>
          <cell r="K14">
            <v>6.7220000000000002E-2</v>
          </cell>
          <cell r="L14">
            <v>6.7990000000000009E-2</v>
          </cell>
        </row>
        <row r="15">
          <cell r="A15">
            <v>25933</v>
          </cell>
          <cell r="B15">
            <v>25933</v>
          </cell>
          <cell r="C15">
            <v>4.6170000000000003E-2</v>
          </cell>
          <cell r="D15">
            <v>4.9050000000000003E-2</v>
          </cell>
          <cell r="E15">
            <v>4.9530000000000005E-2</v>
          </cell>
          <cell r="F15">
            <v>5.0250000000000003E-2</v>
          </cell>
          <cell r="G15">
            <v>5.3949999999999998E-2</v>
          </cell>
          <cell r="H15">
            <v>5.6890000000000003E-2</v>
          </cell>
          <cell r="I15">
            <v>5.9880000000000003E-2</v>
          </cell>
          <cell r="J15">
            <v>6.2230000000000001E-2</v>
          </cell>
          <cell r="K15">
            <v>6.3410000000000008E-2</v>
          </cell>
          <cell r="L15">
            <v>6.3810000000000006E-2</v>
          </cell>
        </row>
        <row r="16">
          <cell r="A16">
            <v>25962</v>
          </cell>
          <cell r="B16">
            <v>25962</v>
          </cell>
          <cell r="C16">
            <v>4.0350000000000004E-2</v>
          </cell>
          <cell r="D16">
            <v>4.199E-2</v>
          </cell>
          <cell r="E16">
            <v>4.2320000000000003E-2</v>
          </cell>
          <cell r="F16">
            <v>4.2549999999999998E-2</v>
          </cell>
          <cell r="G16">
            <v>4.6809999999999997E-2</v>
          </cell>
          <cell r="H16">
            <v>5.1830000000000001E-2</v>
          </cell>
          <cell r="I16">
            <v>5.8310000000000001E-2</v>
          </cell>
          <cell r="J16">
            <v>6.4049999999999996E-2</v>
          </cell>
          <cell r="K16">
            <v>6.695000000000001E-2</v>
          </cell>
          <cell r="L16">
            <v>6.7919999999999994E-2</v>
          </cell>
        </row>
        <row r="17">
          <cell r="A17">
            <v>25990</v>
          </cell>
          <cell r="B17">
            <v>25990</v>
          </cell>
          <cell r="C17">
            <v>3.236E-2</v>
          </cell>
          <cell r="D17">
            <v>3.449E-2</v>
          </cell>
          <cell r="E17">
            <v>3.6019999999999996E-2</v>
          </cell>
          <cell r="F17">
            <v>3.7699999999999997E-2</v>
          </cell>
          <cell r="G17">
            <v>4.2369999999999998E-2</v>
          </cell>
          <cell r="H17">
            <v>4.752E-2</v>
          </cell>
          <cell r="I17">
            <v>5.466E-2</v>
          </cell>
          <cell r="J17">
            <v>6.1409999999999999E-2</v>
          </cell>
          <cell r="K17">
            <v>6.4869999999999997E-2</v>
          </cell>
          <cell r="L17">
            <v>6.6029999999999991E-2</v>
          </cell>
        </row>
        <row r="18">
          <cell r="A18">
            <v>26023</v>
          </cell>
          <cell r="B18">
            <v>26023</v>
          </cell>
          <cell r="C18">
            <v>3.4500000000000003E-2</v>
          </cell>
          <cell r="D18">
            <v>3.5840000000000004E-2</v>
          </cell>
          <cell r="E18">
            <v>3.687E-2</v>
          </cell>
          <cell r="F18">
            <v>3.798E-2</v>
          </cell>
          <cell r="G18">
            <v>4.1070000000000002E-2</v>
          </cell>
          <cell r="H18">
            <v>4.4909999999999999E-2</v>
          </cell>
          <cell r="I18">
            <v>5.0940000000000006E-2</v>
          </cell>
          <cell r="J18">
            <v>5.7259999999999998E-2</v>
          </cell>
          <cell r="K18">
            <v>6.0590000000000005E-2</v>
          </cell>
          <cell r="L18">
            <v>6.1699999999999998E-2</v>
          </cell>
        </row>
        <row r="19">
          <cell r="A19">
            <v>26053</v>
          </cell>
          <cell r="B19">
            <v>26053</v>
          </cell>
          <cell r="C19">
            <v>3.7409999999999999E-2</v>
          </cell>
          <cell r="D19">
            <v>4.018E-2</v>
          </cell>
          <cell r="E19">
            <v>4.2699999999999995E-2</v>
          </cell>
          <cell r="F19">
            <v>4.6289999999999998E-2</v>
          </cell>
          <cell r="G19">
            <v>5.2199999999999996E-2</v>
          </cell>
          <cell r="H19">
            <v>5.6130000000000006E-2</v>
          </cell>
          <cell r="I19">
            <v>6.0060000000000002E-2</v>
          </cell>
          <cell r="J19">
            <v>6.3159999999999994E-2</v>
          </cell>
          <cell r="K19">
            <v>6.4710000000000004E-2</v>
          </cell>
          <cell r="L19">
            <v>6.5229999999999996E-2</v>
          </cell>
        </row>
        <row r="20">
          <cell r="A20">
            <v>26081</v>
          </cell>
          <cell r="B20">
            <v>26081</v>
          </cell>
          <cell r="C20">
            <v>4.2849999999999999E-2</v>
          </cell>
          <cell r="D20">
            <v>4.3250000000000004E-2</v>
          </cell>
          <cell r="E20">
            <v>4.505E-2</v>
          </cell>
          <cell r="F20">
            <v>4.8819999999999995E-2</v>
          </cell>
          <cell r="G20">
            <v>5.407E-2</v>
          </cell>
          <cell r="H20">
            <v>5.7439999999999998E-2</v>
          </cell>
          <cell r="I20">
            <v>6.1429999999999998E-2</v>
          </cell>
          <cell r="J20">
            <v>6.5329999999999999E-2</v>
          </cell>
          <cell r="K20">
            <v>6.744E-2</v>
          </cell>
          <cell r="L20">
            <v>6.8140000000000006E-2</v>
          </cell>
        </row>
        <row r="21">
          <cell r="A21">
            <v>26114</v>
          </cell>
          <cell r="B21">
            <v>26114</v>
          </cell>
          <cell r="C21">
            <v>4.9859999999999995E-2</v>
          </cell>
          <cell r="D21">
            <v>5.0880000000000002E-2</v>
          </cell>
          <cell r="E21">
            <v>5.425E-2</v>
          </cell>
          <cell r="F21">
            <v>5.9820000000000005E-2</v>
          </cell>
          <cell r="G21">
            <v>6.4460000000000003E-2</v>
          </cell>
          <cell r="H21">
            <v>6.6140000000000004E-2</v>
          </cell>
          <cell r="I21">
            <v>6.7489999999999994E-2</v>
          </cell>
          <cell r="J21">
            <v>6.8499999999999991E-2</v>
          </cell>
          <cell r="K21">
            <v>6.9000000000000006E-2</v>
          </cell>
          <cell r="L21">
            <v>6.9169999999999995E-2</v>
          </cell>
        </row>
        <row r="22">
          <cell r="A22">
            <v>26144</v>
          </cell>
          <cell r="B22">
            <v>26144</v>
          </cell>
          <cell r="C22">
            <v>5.0720000000000001E-2</v>
          </cell>
          <cell r="D22">
            <v>5.3840000000000006E-2</v>
          </cell>
          <cell r="E22">
            <v>5.7030000000000004E-2</v>
          </cell>
          <cell r="F22">
            <v>6.0739999999999995E-2</v>
          </cell>
          <cell r="G22">
            <v>6.4450000000000007E-2</v>
          </cell>
          <cell r="H22">
            <v>6.6500000000000004E-2</v>
          </cell>
          <cell r="I22">
            <v>6.863000000000001E-2</v>
          </cell>
          <cell r="J22">
            <v>7.0389999999999994E-2</v>
          </cell>
          <cell r="K22">
            <v>7.1279999999999996E-2</v>
          </cell>
          <cell r="L22">
            <v>7.1580000000000005E-2</v>
          </cell>
        </row>
        <row r="23">
          <cell r="A23">
            <v>26176</v>
          </cell>
          <cell r="B23">
            <v>26176</v>
          </cell>
          <cell r="C23">
            <v>4.5330000000000002E-2</v>
          </cell>
          <cell r="D23">
            <v>4.3869999999999992E-2</v>
          </cell>
          <cell r="E23">
            <v>4.7960000000000003E-2</v>
          </cell>
          <cell r="F23">
            <v>5.2209999999999999E-2</v>
          </cell>
          <cell r="G23">
            <v>5.5239999999999997E-2</v>
          </cell>
          <cell r="H23">
            <v>5.688E-2</v>
          </cell>
          <cell r="I23">
            <v>5.9210000000000006E-2</v>
          </cell>
          <cell r="J23">
            <v>6.3350000000000004E-2</v>
          </cell>
          <cell r="K23">
            <v>6.8739999999999996E-2</v>
          </cell>
          <cell r="L23">
            <v>7.2059999999999999E-2</v>
          </cell>
        </row>
        <row r="24">
          <cell r="A24">
            <v>26206</v>
          </cell>
          <cell r="B24">
            <v>26206</v>
          </cell>
          <cell r="C24">
            <v>4.3049999999999998E-2</v>
          </cell>
          <cell r="D24">
            <v>4.6649999999999997E-2</v>
          </cell>
          <cell r="E24">
            <v>4.9790000000000001E-2</v>
          </cell>
          <cell r="F24">
            <v>5.2639999999999999E-2</v>
          </cell>
          <cell r="G24">
            <v>5.5039999999999999E-2</v>
          </cell>
          <cell r="H24">
            <v>5.6660000000000002E-2</v>
          </cell>
          <cell r="I24">
            <v>5.8819999999999997E-2</v>
          </cell>
          <cell r="J24">
            <v>6.0979999999999999E-2</v>
          </cell>
          <cell r="K24">
            <v>6.2110000000000005E-2</v>
          </cell>
          <cell r="L24">
            <v>6.2480000000000001E-2</v>
          </cell>
        </row>
        <row r="25">
          <cell r="A25">
            <v>26235</v>
          </cell>
          <cell r="B25">
            <v>26235</v>
          </cell>
          <cell r="C25">
            <v>4.0119999999999996E-2</v>
          </cell>
          <cell r="D25">
            <v>4.3659999999999997E-2</v>
          </cell>
          <cell r="E25">
            <v>4.5039999999999997E-2</v>
          </cell>
          <cell r="F25">
            <v>4.5899999999999996E-2</v>
          </cell>
          <cell r="G25">
            <v>4.9269999999999994E-2</v>
          </cell>
          <cell r="H25">
            <v>5.2519999999999997E-2</v>
          </cell>
          <cell r="I25">
            <v>5.6299999999999996E-2</v>
          </cell>
          <cell r="J25">
            <v>5.9470000000000002E-2</v>
          </cell>
          <cell r="K25">
            <v>6.1059999999999996E-2</v>
          </cell>
          <cell r="L25">
            <v>6.1589999999999999E-2</v>
          </cell>
        </row>
        <row r="26">
          <cell r="A26">
            <v>26267</v>
          </cell>
          <cell r="B26">
            <v>26267</v>
          </cell>
          <cell r="C26">
            <v>4.1429999999999995E-2</v>
          </cell>
          <cell r="D26">
            <v>4.3299999999999998E-2</v>
          </cell>
          <cell r="E26">
            <v>4.5100000000000001E-2</v>
          </cell>
          <cell r="F26">
            <v>4.7169999999999997E-2</v>
          </cell>
          <cell r="G26">
            <v>5.0099999999999999E-2</v>
          </cell>
          <cell r="H26">
            <v>5.289E-2</v>
          </cell>
          <cell r="I26">
            <v>5.7210000000000004E-2</v>
          </cell>
          <cell r="J26">
            <v>6.1920000000000003E-2</v>
          </cell>
          <cell r="K26">
            <v>6.4450000000000007E-2</v>
          </cell>
          <cell r="L26">
            <v>6.5290000000000001E-2</v>
          </cell>
        </row>
        <row r="27">
          <cell r="A27">
            <v>26298</v>
          </cell>
          <cell r="B27">
            <v>26298</v>
          </cell>
          <cell r="C27">
            <v>3.3319999999999995E-2</v>
          </cell>
          <cell r="D27">
            <v>3.7159999999999999E-2</v>
          </cell>
          <cell r="E27">
            <v>4.0359999999999993E-2</v>
          </cell>
          <cell r="F27">
            <v>4.3299999999999998E-2</v>
          </cell>
          <cell r="G27">
            <v>4.6940000000000003E-2</v>
          </cell>
          <cell r="H27">
            <v>5.0250000000000003E-2</v>
          </cell>
          <cell r="I27">
            <v>5.4949999999999999E-2</v>
          </cell>
          <cell r="J27">
            <v>5.96E-2</v>
          </cell>
          <cell r="K27">
            <v>6.2009999999999996E-2</v>
          </cell>
          <cell r="L27">
            <v>6.2820000000000001E-2</v>
          </cell>
        </row>
        <row r="28">
          <cell r="A28">
            <v>26329</v>
          </cell>
          <cell r="B28">
            <v>26329</v>
          </cell>
          <cell r="C28">
            <v>3.0910000000000003E-2</v>
          </cell>
          <cell r="D28">
            <v>3.4020000000000002E-2</v>
          </cell>
          <cell r="E28">
            <v>3.7269999999999998E-2</v>
          </cell>
          <cell r="F28">
            <v>4.1730000000000003E-2</v>
          </cell>
          <cell r="G28">
            <v>4.8160000000000001E-2</v>
          </cell>
          <cell r="H28">
            <v>5.2600000000000001E-2</v>
          </cell>
          <cell r="I28">
            <v>5.7450000000000001E-2</v>
          </cell>
          <cell r="J28">
            <v>6.148E-2</v>
          </cell>
          <cell r="K28">
            <v>6.3500000000000001E-2</v>
          </cell>
          <cell r="L28">
            <v>6.4180000000000001E-2</v>
          </cell>
        </row>
        <row r="29">
          <cell r="A29">
            <v>26358</v>
          </cell>
          <cell r="B29">
            <v>26358</v>
          </cell>
          <cell r="C29">
            <v>3.125E-2</v>
          </cell>
          <cell r="D29">
            <v>3.4450000000000001E-2</v>
          </cell>
          <cell r="E29">
            <v>3.7839999999999999E-2</v>
          </cell>
          <cell r="F29">
            <v>4.2220000000000008E-2</v>
          </cell>
          <cell r="G29">
            <v>4.7789999999999999E-2</v>
          </cell>
          <cell r="H29">
            <v>5.1799999999999999E-2</v>
          </cell>
          <cell r="I29">
            <v>5.6799999999999996E-2</v>
          </cell>
          <cell r="J29">
            <v>6.148E-2</v>
          </cell>
          <cell r="K29">
            <v>6.3890000000000002E-2</v>
          </cell>
          <cell r="L29">
            <v>6.4689999999999998E-2</v>
          </cell>
        </row>
        <row r="30">
          <cell r="A30">
            <v>26388</v>
          </cell>
          <cell r="B30">
            <v>26388</v>
          </cell>
          <cell r="C30">
            <v>3.3869999999999997E-2</v>
          </cell>
          <cell r="D30">
            <v>3.9350000000000003E-2</v>
          </cell>
          <cell r="E30">
            <v>4.4189999999999993E-2</v>
          </cell>
          <cell r="F30">
            <v>4.9429999999999995E-2</v>
          </cell>
          <cell r="G30">
            <v>5.4800000000000001E-2</v>
          </cell>
          <cell r="H30">
            <v>5.7519999999999995E-2</v>
          </cell>
          <cell r="I30">
            <v>5.9960000000000006E-2</v>
          </cell>
          <cell r="J30">
            <v>6.1820000000000007E-2</v>
          </cell>
          <cell r="K30">
            <v>6.275E-2</v>
          </cell>
          <cell r="L30">
            <v>6.3060000000000005E-2</v>
          </cell>
        </row>
        <row r="31">
          <cell r="A31">
            <v>26417</v>
          </cell>
          <cell r="B31">
            <v>26417</v>
          </cell>
          <cell r="C31">
            <v>3.1699999999999999E-2</v>
          </cell>
          <cell r="D31">
            <v>3.6429999999999997E-2</v>
          </cell>
          <cell r="E31">
            <v>4.054E-2</v>
          </cell>
          <cell r="F31">
            <v>4.5149999999999996E-2</v>
          </cell>
          <cell r="G31">
            <v>5.0979999999999998E-2</v>
          </cell>
          <cell r="H31">
            <v>5.4679999999999999E-2</v>
          </cell>
          <cell r="I31">
            <v>5.8430000000000003E-2</v>
          </cell>
          <cell r="J31">
            <v>6.1429999999999998E-2</v>
          </cell>
          <cell r="K31">
            <v>6.293E-2</v>
          </cell>
          <cell r="L31">
            <v>6.343E-2</v>
          </cell>
        </row>
        <row r="32">
          <cell r="A32">
            <v>26450</v>
          </cell>
          <cell r="B32">
            <v>26450</v>
          </cell>
          <cell r="C32">
            <v>3.4430000000000002E-2</v>
          </cell>
          <cell r="D32">
            <v>3.8249999999999999E-2</v>
          </cell>
          <cell r="E32">
            <v>4.1779999999999998E-2</v>
          </cell>
          <cell r="F32">
            <v>4.5570000000000006E-2</v>
          </cell>
          <cell r="G32">
            <v>4.9980000000000004E-2</v>
          </cell>
          <cell r="H32">
            <v>5.3269999999999998E-2</v>
          </cell>
          <cell r="I32">
            <v>5.74E-2</v>
          </cell>
          <cell r="J32">
            <v>6.1200000000000004E-2</v>
          </cell>
          <cell r="K32">
            <v>6.3140000000000002E-2</v>
          </cell>
          <cell r="L32">
            <v>6.3789999999999999E-2</v>
          </cell>
        </row>
        <row r="33">
          <cell r="A33">
            <v>26480</v>
          </cell>
          <cell r="B33">
            <v>26480</v>
          </cell>
          <cell r="C33">
            <v>3.5779999999999999E-2</v>
          </cell>
          <cell r="D33">
            <v>4.1270000000000001E-2</v>
          </cell>
          <cell r="E33">
            <v>4.6390000000000001E-2</v>
          </cell>
          <cell r="F33">
            <v>5.135E-2</v>
          </cell>
          <cell r="G33">
            <v>5.4939999999999996E-2</v>
          </cell>
          <cell r="H33">
            <v>5.6760000000000005E-2</v>
          </cell>
          <cell r="I33">
            <v>5.9050000000000005E-2</v>
          </cell>
          <cell r="J33">
            <v>6.1460000000000001E-2</v>
          </cell>
          <cell r="K33">
            <v>6.2780000000000002E-2</v>
          </cell>
          <cell r="L33">
            <v>6.3219999999999998E-2</v>
          </cell>
        </row>
        <row r="34">
          <cell r="A34">
            <v>26511</v>
          </cell>
          <cell r="B34">
            <v>26511</v>
          </cell>
          <cell r="C34">
            <v>3.4200000000000001E-2</v>
          </cell>
          <cell r="D34">
            <v>3.8949999999999999E-2</v>
          </cell>
          <cell r="E34">
            <v>4.3609999999999996E-2</v>
          </cell>
          <cell r="F34">
            <v>4.8680000000000001E-2</v>
          </cell>
          <cell r="G34">
            <v>5.3350000000000002E-2</v>
          </cell>
          <cell r="H34">
            <v>5.604E-2</v>
          </cell>
          <cell r="I34">
            <v>5.9130000000000002E-2</v>
          </cell>
          <cell r="J34">
            <v>6.191E-2</v>
          </cell>
          <cell r="K34">
            <v>6.3339999999999994E-2</v>
          </cell>
          <cell r="L34">
            <v>6.3820000000000002E-2</v>
          </cell>
        </row>
        <row r="35">
          <cell r="A35">
            <v>26542</v>
          </cell>
          <cell r="B35">
            <v>26542</v>
          </cell>
          <cell r="C35">
            <v>4.1880000000000001E-2</v>
          </cell>
          <cell r="D35">
            <v>4.5410000000000006E-2</v>
          </cell>
          <cell r="E35">
            <v>4.9080000000000006E-2</v>
          </cell>
          <cell r="F35">
            <v>5.3330000000000002E-2</v>
          </cell>
          <cell r="G35">
            <v>5.713E-2</v>
          </cell>
          <cell r="H35">
            <v>5.9059999999999994E-2</v>
          </cell>
          <cell r="I35">
            <v>6.114E-2</v>
          </cell>
          <cell r="J35">
            <v>6.3030000000000003E-2</v>
          </cell>
          <cell r="K35">
            <v>6.4000000000000001E-2</v>
          </cell>
          <cell r="L35">
            <v>6.4320000000000002E-2</v>
          </cell>
        </row>
        <row r="36">
          <cell r="A36">
            <v>26571</v>
          </cell>
          <cell r="B36">
            <v>26571</v>
          </cell>
          <cell r="C36">
            <v>4.3120000000000006E-2</v>
          </cell>
          <cell r="D36">
            <v>4.8049999999999995E-2</v>
          </cell>
          <cell r="E36">
            <v>5.237E-2</v>
          </cell>
          <cell r="F36">
            <v>5.6050000000000003E-2</v>
          </cell>
          <cell r="G36">
            <v>5.8120000000000005E-2</v>
          </cell>
          <cell r="H36">
            <v>5.9160000000000004E-2</v>
          </cell>
          <cell r="I36">
            <v>6.0999999999999999E-2</v>
          </cell>
          <cell r="J36">
            <v>6.3840000000000008E-2</v>
          </cell>
          <cell r="K36">
            <v>6.5700000000000008E-2</v>
          </cell>
          <cell r="L36">
            <v>6.633E-2</v>
          </cell>
        </row>
        <row r="37">
          <cell r="A37">
            <v>26603</v>
          </cell>
          <cell r="B37">
            <v>26603</v>
          </cell>
          <cell r="C37">
            <v>4.462E-2</v>
          </cell>
          <cell r="D37">
            <v>4.8320000000000002E-2</v>
          </cell>
          <cell r="E37">
            <v>5.176E-2</v>
          </cell>
          <cell r="F37">
            <v>5.5129999999999998E-2</v>
          </cell>
          <cell r="G37">
            <v>5.7839999999999996E-2</v>
          </cell>
          <cell r="H37">
            <v>5.9379999999999995E-2</v>
          </cell>
          <cell r="I37">
            <v>6.13E-2</v>
          </cell>
          <cell r="J37">
            <v>6.3200000000000006E-2</v>
          </cell>
          <cell r="K37">
            <v>6.4199999999999993E-2</v>
          </cell>
          <cell r="L37">
            <v>6.4530000000000004E-2</v>
          </cell>
        </row>
        <row r="38">
          <cell r="A38">
            <v>26633</v>
          </cell>
          <cell r="B38">
            <v>26633</v>
          </cell>
          <cell r="C38">
            <v>4.6219999999999997E-2</v>
          </cell>
          <cell r="D38">
            <v>4.9720000000000007E-2</v>
          </cell>
          <cell r="E38">
            <v>5.219E-2</v>
          </cell>
          <cell r="F38">
            <v>5.4150000000000004E-2</v>
          </cell>
          <cell r="G38">
            <v>5.6469999999999999E-2</v>
          </cell>
          <cell r="H38">
            <v>5.8259999999999999E-2</v>
          </cell>
          <cell r="I38">
            <v>6.0350000000000001E-2</v>
          </cell>
          <cell r="J38">
            <v>6.2149999999999997E-2</v>
          </cell>
          <cell r="K38">
            <v>6.3060000000000005E-2</v>
          </cell>
          <cell r="L38">
            <v>6.3369999999999996E-2</v>
          </cell>
        </row>
        <row r="39">
          <cell r="A39">
            <v>26662</v>
          </cell>
          <cell r="B39">
            <v>26662</v>
          </cell>
          <cell r="C39">
            <v>4.9259999999999998E-2</v>
          </cell>
          <cell r="D39">
            <v>5.2389999999999999E-2</v>
          </cell>
          <cell r="E39">
            <v>5.4349999999999996E-2</v>
          </cell>
          <cell r="F39">
            <v>5.6169999999999998E-2</v>
          </cell>
          <cell r="G39">
            <v>5.8600000000000006E-2</v>
          </cell>
          <cell r="H39">
            <v>6.0080000000000001E-2</v>
          </cell>
          <cell r="I39">
            <v>6.1490000000000003E-2</v>
          </cell>
          <cell r="J39">
            <v>6.2579999999999997E-2</v>
          </cell>
          <cell r="K39">
            <v>6.3129999999999992E-2</v>
          </cell>
          <cell r="L39">
            <v>6.3310000000000005E-2</v>
          </cell>
        </row>
        <row r="40">
          <cell r="A40">
            <v>26695</v>
          </cell>
          <cell r="B40">
            <v>26695</v>
          </cell>
          <cell r="C40">
            <v>5.6390000000000003E-2</v>
          </cell>
          <cell r="D40">
            <v>5.7480000000000003E-2</v>
          </cell>
          <cell r="E40">
            <v>5.8819999999999997E-2</v>
          </cell>
          <cell r="F40">
            <v>6.0759999999999995E-2</v>
          </cell>
          <cell r="G40">
            <v>6.2619999999999995E-2</v>
          </cell>
          <cell r="H40">
            <v>6.3120000000000009E-2</v>
          </cell>
          <cell r="I40">
            <v>6.2960000000000002E-2</v>
          </cell>
          <cell r="J40">
            <v>6.3589999999999994E-2</v>
          </cell>
          <cell r="K40">
            <v>6.9150000000000003E-2</v>
          </cell>
          <cell r="L40">
            <v>7.3810000000000001E-2</v>
          </cell>
        </row>
        <row r="41">
          <cell r="A41">
            <v>26723</v>
          </cell>
          <cell r="B41">
            <v>26723</v>
          </cell>
          <cell r="C41">
            <v>5.4059999999999997E-2</v>
          </cell>
          <cell r="D41">
            <v>5.9040000000000002E-2</v>
          </cell>
          <cell r="E41">
            <v>6.1210000000000007E-2</v>
          </cell>
          <cell r="F41">
            <v>6.3310000000000005E-2</v>
          </cell>
          <cell r="G41">
            <v>6.4880000000000007E-2</v>
          </cell>
          <cell r="H41">
            <v>6.5449999999999994E-2</v>
          </cell>
          <cell r="I41">
            <v>6.59E-2</v>
          </cell>
          <cell r="J41">
            <v>6.6229999999999997E-2</v>
          </cell>
          <cell r="K41">
            <v>6.6400000000000001E-2</v>
          </cell>
          <cell r="L41">
            <v>6.6460000000000005E-2</v>
          </cell>
        </row>
        <row r="42">
          <cell r="A42">
            <v>26753</v>
          </cell>
          <cell r="B42">
            <v>26753</v>
          </cell>
          <cell r="C42">
            <v>6.1010000000000002E-2</v>
          </cell>
          <cell r="D42">
            <v>6.541000000000001E-2</v>
          </cell>
          <cell r="E42">
            <v>6.8260000000000001E-2</v>
          </cell>
          <cell r="F42">
            <v>6.9059999999999996E-2</v>
          </cell>
          <cell r="G42">
            <v>6.7909999999999998E-2</v>
          </cell>
          <cell r="H42">
            <v>6.7210000000000006E-2</v>
          </cell>
          <cell r="I42">
            <v>6.6619999999999999E-2</v>
          </cell>
          <cell r="J42">
            <v>6.6180000000000003E-2</v>
          </cell>
          <cell r="K42">
            <v>6.5960000000000005E-2</v>
          </cell>
          <cell r="L42">
            <v>6.5890000000000004E-2</v>
          </cell>
        </row>
        <row r="43">
          <cell r="A43">
            <v>26784</v>
          </cell>
          <cell r="B43">
            <v>26784</v>
          </cell>
          <cell r="C43">
            <v>5.9389999999999998E-2</v>
          </cell>
          <cell r="D43">
            <v>6.4020000000000007E-2</v>
          </cell>
          <cell r="E43">
            <v>6.6610000000000003E-2</v>
          </cell>
          <cell r="F43">
            <v>6.7220000000000002E-2</v>
          </cell>
          <cell r="G43">
            <v>6.6630000000000009E-2</v>
          </cell>
          <cell r="H43">
            <v>6.633E-2</v>
          </cell>
          <cell r="I43">
            <v>6.6089999999999996E-2</v>
          </cell>
          <cell r="J43">
            <v>6.5909999999999996E-2</v>
          </cell>
          <cell r="K43">
            <v>6.5820000000000004E-2</v>
          </cell>
          <cell r="L43">
            <v>6.5790000000000001E-2</v>
          </cell>
        </row>
        <row r="44">
          <cell r="A44">
            <v>26815</v>
          </cell>
          <cell r="B44">
            <v>26815</v>
          </cell>
          <cell r="C44">
            <v>6.4729999999999996E-2</v>
          </cell>
          <cell r="D44">
            <v>6.9779999999999995E-2</v>
          </cell>
          <cell r="E44">
            <v>7.102E-2</v>
          </cell>
          <cell r="F44">
            <v>6.9580000000000003E-2</v>
          </cell>
          <cell r="G44">
            <v>6.787E-2</v>
          </cell>
          <cell r="H44">
            <v>6.726E-2</v>
          </cell>
          <cell r="I44">
            <v>6.676E-2</v>
          </cell>
          <cell r="J44">
            <v>6.6390000000000005E-2</v>
          </cell>
          <cell r="K44">
            <v>6.6210000000000005E-2</v>
          </cell>
          <cell r="L44">
            <v>6.615E-2</v>
          </cell>
        </row>
        <row r="45">
          <cell r="A45">
            <v>26844</v>
          </cell>
          <cell r="B45">
            <v>26844</v>
          </cell>
          <cell r="C45">
            <v>7.3130000000000001E-2</v>
          </cell>
          <cell r="D45">
            <v>7.6479999999999992E-2</v>
          </cell>
          <cell r="E45">
            <v>7.7229999999999993E-2</v>
          </cell>
          <cell r="F45">
            <v>7.4779999999999999E-2</v>
          </cell>
          <cell r="G45">
            <v>7.0940000000000003E-2</v>
          </cell>
          <cell r="H45">
            <v>6.93E-2</v>
          </cell>
          <cell r="I45">
            <v>6.7970000000000003E-2</v>
          </cell>
          <cell r="J45">
            <v>6.6970000000000002E-2</v>
          </cell>
          <cell r="K45">
            <v>6.6470000000000001E-2</v>
          </cell>
          <cell r="L45">
            <v>6.6299999999999998E-2</v>
          </cell>
        </row>
        <row r="46">
          <cell r="A46">
            <v>26876</v>
          </cell>
          <cell r="B46">
            <v>26876</v>
          </cell>
          <cell r="C46">
            <v>8.3229999999999998E-2</v>
          </cell>
          <cell r="D46">
            <v>8.3699999999999997E-2</v>
          </cell>
          <cell r="E46">
            <v>8.5749999999999993E-2</v>
          </cell>
          <cell r="F46">
            <v>8.5329999999999989E-2</v>
          </cell>
          <cell r="G46">
            <v>8.0749999999999988E-2</v>
          </cell>
          <cell r="H46">
            <v>7.7770000000000006E-2</v>
          </cell>
          <cell r="I46">
            <v>7.5060000000000002E-2</v>
          </cell>
          <cell r="J46">
            <v>7.3010000000000005E-2</v>
          </cell>
          <cell r="K46">
            <v>7.1980000000000002E-2</v>
          </cell>
          <cell r="L46">
            <v>7.1629999999999999E-2</v>
          </cell>
        </row>
        <row r="47">
          <cell r="A47">
            <v>26907</v>
          </cell>
          <cell r="B47">
            <v>26907</v>
          </cell>
          <cell r="C47">
            <v>8.4879999999999997E-2</v>
          </cell>
          <cell r="D47">
            <v>8.718999999999999E-2</v>
          </cell>
          <cell r="E47">
            <v>8.6620000000000003E-2</v>
          </cell>
          <cell r="F47">
            <v>8.2059999999999994E-2</v>
          </cell>
          <cell r="G47">
            <v>7.5869999999999993E-2</v>
          </cell>
          <cell r="H47">
            <v>7.3209999999999997E-2</v>
          </cell>
          <cell r="I47">
            <v>7.1029999999999996E-2</v>
          </cell>
          <cell r="J47">
            <v>6.9400000000000003E-2</v>
          </cell>
          <cell r="K47">
            <v>6.8580000000000002E-2</v>
          </cell>
          <cell r="L47">
            <v>6.831000000000001E-2</v>
          </cell>
        </row>
        <row r="48">
          <cell r="A48">
            <v>26935</v>
          </cell>
          <cell r="B48">
            <v>26935</v>
          </cell>
          <cell r="C48">
            <v>6.9440000000000002E-2</v>
          </cell>
          <cell r="D48">
            <v>7.4929999999999997E-2</v>
          </cell>
          <cell r="E48">
            <v>7.6700000000000004E-2</v>
          </cell>
          <cell r="F48">
            <v>7.417E-2</v>
          </cell>
          <cell r="G48">
            <v>6.9749999999999993E-2</v>
          </cell>
          <cell r="H48">
            <v>6.7879999999999996E-2</v>
          </cell>
          <cell r="I48">
            <v>6.6360000000000002E-2</v>
          </cell>
          <cell r="J48">
            <v>6.522E-2</v>
          </cell>
          <cell r="K48">
            <v>6.4649999999999999E-2</v>
          </cell>
          <cell r="L48">
            <v>6.4460000000000003E-2</v>
          </cell>
        </row>
        <row r="49">
          <cell r="A49">
            <v>26968</v>
          </cell>
          <cell r="B49">
            <v>26968</v>
          </cell>
          <cell r="C49">
            <v>6.7060000000000008E-2</v>
          </cell>
          <cell r="D49">
            <v>7.3940000000000006E-2</v>
          </cell>
          <cell r="E49">
            <v>7.5310000000000002E-2</v>
          </cell>
          <cell r="F49">
            <v>7.1590000000000001E-2</v>
          </cell>
          <cell r="G49">
            <v>6.7140000000000005E-2</v>
          </cell>
          <cell r="H49">
            <v>6.583E-2</v>
          </cell>
          <cell r="I49">
            <v>6.5530000000000005E-2</v>
          </cell>
          <cell r="J49">
            <v>6.724999999999999E-2</v>
          </cell>
          <cell r="K49">
            <v>7.1399999999999991E-2</v>
          </cell>
          <cell r="L49">
            <v>7.4800000000000005E-2</v>
          </cell>
        </row>
        <row r="50">
          <cell r="A50">
            <v>26998</v>
          </cell>
          <cell r="B50">
            <v>26998</v>
          </cell>
          <cell r="C50">
            <v>7.1590000000000001E-2</v>
          </cell>
          <cell r="D50">
            <v>7.7880000000000005E-2</v>
          </cell>
          <cell r="E50">
            <v>7.8189999999999996E-2</v>
          </cell>
          <cell r="F50">
            <v>7.3709999999999998E-2</v>
          </cell>
          <cell r="G50">
            <v>6.9029999999999994E-2</v>
          </cell>
          <cell r="H50">
            <v>6.7320000000000005E-2</v>
          </cell>
          <cell r="I50">
            <v>6.5939999999999999E-2</v>
          </cell>
          <cell r="J50">
            <v>6.4909999999999995E-2</v>
          </cell>
          <cell r="K50">
            <v>6.4390000000000003E-2</v>
          </cell>
          <cell r="L50">
            <v>6.4219999999999999E-2</v>
          </cell>
        </row>
        <row r="51">
          <cell r="A51">
            <v>27029</v>
          </cell>
          <cell r="B51">
            <v>27029</v>
          </cell>
          <cell r="C51">
            <v>7.2300000000000003E-2</v>
          </cell>
          <cell r="D51">
            <v>7.6520000000000005E-2</v>
          </cell>
          <cell r="E51">
            <v>7.5480000000000005E-2</v>
          </cell>
          <cell r="F51">
            <v>7.168999999999999E-2</v>
          </cell>
          <cell r="G51">
            <v>6.8769999999999998E-2</v>
          </cell>
          <cell r="H51">
            <v>6.7760000000000001E-2</v>
          </cell>
          <cell r="I51">
            <v>6.695000000000001E-2</v>
          </cell>
          <cell r="J51">
            <v>6.6349999999999992E-2</v>
          </cell>
          <cell r="K51">
            <v>6.6049999999999998E-2</v>
          </cell>
          <cell r="L51">
            <v>6.5949999999999995E-2</v>
          </cell>
        </row>
        <row r="52">
          <cell r="A52">
            <v>27060</v>
          </cell>
          <cell r="B52">
            <v>27060</v>
          </cell>
          <cell r="C52">
            <v>7.213E-2</v>
          </cell>
          <cell r="D52">
            <v>7.6870000000000008E-2</v>
          </cell>
          <cell r="E52">
            <v>7.4400000000000008E-2</v>
          </cell>
          <cell r="F52">
            <v>6.9739999999999996E-2</v>
          </cell>
          <cell r="G52">
            <v>6.7169999999999994E-2</v>
          </cell>
          <cell r="H52">
            <v>6.6750000000000004E-2</v>
          </cell>
          <cell r="I52">
            <v>6.7159999999999997E-2</v>
          </cell>
          <cell r="J52">
            <v>6.9440000000000002E-2</v>
          </cell>
          <cell r="K52">
            <v>7.3869999999999991E-2</v>
          </cell>
          <cell r="L52">
            <v>7.7399999999999997E-2</v>
          </cell>
        </row>
        <row r="53">
          <cell r="A53">
            <v>27088</v>
          </cell>
          <cell r="B53">
            <v>27088</v>
          </cell>
          <cell r="C53">
            <v>7.1139999999999995E-2</v>
          </cell>
          <cell r="D53">
            <v>7.5889999999999999E-2</v>
          </cell>
          <cell r="E53">
            <v>7.4440000000000006E-2</v>
          </cell>
          <cell r="F53">
            <v>7.034E-2</v>
          </cell>
          <cell r="G53">
            <v>6.7809999999999995E-2</v>
          </cell>
          <cell r="H53">
            <v>6.7369999999999999E-2</v>
          </cell>
          <cell r="I53">
            <v>6.7750000000000005E-2</v>
          </cell>
          <cell r="J53">
            <v>6.9949999999999998E-2</v>
          </cell>
          <cell r="K53">
            <v>7.4270000000000003E-2</v>
          </cell>
          <cell r="L53">
            <v>7.7740000000000004E-2</v>
          </cell>
        </row>
        <row r="54">
          <cell r="A54">
            <v>27117</v>
          </cell>
          <cell r="B54">
            <v>27117</v>
          </cell>
          <cell r="C54">
            <v>8.3589999999999998E-2</v>
          </cell>
          <cell r="D54">
            <v>8.6359999999999992E-2</v>
          </cell>
          <cell r="E54">
            <v>8.5280000000000009E-2</v>
          </cell>
          <cell r="F54">
            <v>8.1099999999999992E-2</v>
          </cell>
          <cell r="G54">
            <v>7.7220000000000011E-2</v>
          </cell>
          <cell r="H54">
            <v>7.5810000000000002E-2</v>
          </cell>
          <cell r="I54">
            <v>7.4679999999999996E-2</v>
          </cell>
          <cell r="J54">
            <v>7.3840000000000003E-2</v>
          </cell>
          <cell r="K54">
            <v>7.3419999999999999E-2</v>
          </cell>
          <cell r="L54">
            <v>7.3279999999999998E-2</v>
          </cell>
        </row>
        <row r="55">
          <cell r="A55">
            <v>27149</v>
          </cell>
          <cell r="B55">
            <v>27149</v>
          </cell>
          <cell r="C55">
            <v>8.7769999999999987E-2</v>
          </cell>
          <cell r="D55">
            <v>8.9719999999999994E-2</v>
          </cell>
          <cell r="E55">
            <v>8.9900000000000008E-2</v>
          </cell>
          <cell r="F55">
            <v>8.7279999999999996E-2</v>
          </cell>
          <cell r="G55">
            <v>8.2859999999999989E-2</v>
          </cell>
          <cell r="H55">
            <v>8.0759999999999998E-2</v>
          </cell>
          <cell r="I55">
            <v>7.9009999999999997E-2</v>
          </cell>
          <cell r="J55">
            <v>7.7689999999999995E-2</v>
          </cell>
          <cell r="K55">
            <v>7.7039999999999997E-2</v>
          </cell>
          <cell r="L55">
            <v>7.6819999999999999E-2</v>
          </cell>
        </row>
        <row r="56">
          <cell r="A56">
            <v>27180</v>
          </cell>
          <cell r="B56">
            <v>27180</v>
          </cell>
          <cell r="C56">
            <v>7.6319999999999999E-2</v>
          </cell>
          <cell r="D56">
            <v>8.208E-2</v>
          </cell>
          <cell r="E56">
            <v>8.4620000000000001E-2</v>
          </cell>
          <cell r="F56">
            <v>8.3480000000000013E-2</v>
          </cell>
          <cell r="G56">
            <v>8.0419999999999991E-2</v>
          </cell>
          <cell r="H56">
            <v>7.9070000000000001E-2</v>
          </cell>
          <cell r="I56">
            <v>7.7969999999999998E-2</v>
          </cell>
          <cell r="J56">
            <v>7.7149999999999996E-2</v>
          </cell>
          <cell r="K56">
            <v>7.6740000000000003E-2</v>
          </cell>
          <cell r="L56">
            <v>7.6600000000000001E-2</v>
          </cell>
        </row>
        <row r="57">
          <cell r="A57">
            <v>27208</v>
          </cell>
          <cell r="B57">
            <v>27208</v>
          </cell>
          <cell r="C57">
            <v>7.5389999999999999E-2</v>
          </cell>
          <cell r="D57">
            <v>7.8829999999999997E-2</v>
          </cell>
          <cell r="E57">
            <v>8.1799999999999998E-2</v>
          </cell>
          <cell r="F57">
            <v>8.3650000000000002E-2</v>
          </cell>
          <cell r="G57">
            <v>8.2550000000000012E-2</v>
          </cell>
          <cell r="H57">
            <v>8.1059999999999993E-2</v>
          </cell>
          <cell r="I57">
            <v>7.9439999999999997E-2</v>
          </cell>
          <cell r="J57">
            <v>7.8159999999999993E-2</v>
          </cell>
          <cell r="K57">
            <v>7.7510000000000009E-2</v>
          </cell>
          <cell r="L57">
            <v>7.7300000000000008E-2</v>
          </cell>
        </row>
        <row r="58">
          <cell r="A58">
            <v>27241</v>
          </cell>
          <cell r="B58">
            <v>27241</v>
          </cell>
          <cell r="C58">
            <v>7.5310000000000002E-2</v>
          </cell>
          <cell r="D58">
            <v>7.8329999999999997E-2</v>
          </cell>
          <cell r="E58">
            <v>8.138999999999999E-2</v>
          </cell>
          <cell r="F58">
            <v>8.4280000000000008E-2</v>
          </cell>
          <cell r="G58">
            <v>8.4640000000000007E-2</v>
          </cell>
          <cell r="H58">
            <v>8.3409999999999998E-2</v>
          </cell>
          <cell r="I58">
            <v>8.1449999999999995E-2</v>
          </cell>
          <cell r="J58">
            <v>7.9619999999999996E-2</v>
          </cell>
          <cell r="K58">
            <v>7.8689999999999996E-2</v>
          </cell>
          <cell r="L58">
            <v>7.8380000000000005E-2</v>
          </cell>
        </row>
        <row r="59">
          <cell r="A59">
            <v>27271</v>
          </cell>
          <cell r="B59">
            <v>27271</v>
          </cell>
          <cell r="C59">
            <v>9.1920000000000002E-2</v>
          </cell>
          <cell r="D59">
            <v>9.3299999999999994E-2</v>
          </cell>
          <cell r="E59">
            <v>9.5589999999999994E-2</v>
          </cell>
          <cell r="F59">
            <v>9.4060000000000005E-2</v>
          </cell>
          <cell r="G59">
            <v>8.8459999999999997E-2</v>
          </cell>
          <cell r="H59">
            <v>8.5429999999999992E-2</v>
          </cell>
          <cell r="I59">
            <v>8.2840000000000011E-2</v>
          </cell>
          <cell r="J59">
            <v>8.0890000000000004E-2</v>
          </cell>
          <cell r="K59">
            <v>7.9920000000000005E-2</v>
          </cell>
          <cell r="L59">
            <v>7.9600000000000004E-2</v>
          </cell>
        </row>
        <row r="60">
          <cell r="A60">
            <v>27302</v>
          </cell>
          <cell r="B60">
            <v>27302</v>
          </cell>
          <cell r="C60">
            <v>5.7539999999999994E-2</v>
          </cell>
          <cell r="D60">
            <v>6.744E-2</v>
          </cell>
          <cell r="E60">
            <v>7.5469999999999995E-2</v>
          </cell>
          <cell r="F60">
            <v>8.0600000000000005E-2</v>
          </cell>
          <cell r="G60">
            <v>8.0589999999999995E-2</v>
          </cell>
          <cell r="H60">
            <v>7.9649999999999999E-2</v>
          </cell>
          <cell r="I60">
            <v>7.8730000000000008E-2</v>
          </cell>
          <cell r="J60">
            <v>7.8030000000000002E-2</v>
          </cell>
          <cell r="K60">
            <v>7.7679999999999999E-2</v>
          </cell>
          <cell r="L60">
            <v>7.7560000000000004E-2</v>
          </cell>
        </row>
        <row r="61">
          <cell r="A61">
            <v>27333</v>
          </cell>
          <cell r="B61">
            <v>27333</v>
          </cell>
          <cell r="C61">
            <v>6.1059999999999996E-2</v>
          </cell>
          <cell r="D61">
            <v>7.8920000000000004E-2</v>
          </cell>
          <cell r="E61">
            <v>8.0559999999999993E-2</v>
          </cell>
          <cell r="F61">
            <v>7.7210000000000001E-2</v>
          </cell>
          <cell r="G61">
            <v>7.6490000000000002E-2</v>
          </cell>
          <cell r="H61">
            <v>7.6700000000000004E-2</v>
          </cell>
          <cell r="I61">
            <v>7.6939999999999995E-2</v>
          </cell>
          <cell r="J61">
            <v>7.7119999999999994E-2</v>
          </cell>
          <cell r="K61">
            <v>7.7210000000000001E-2</v>
          </cell>
          <cell r="L61">
            <v>7.7240000000000003E-2</v>
          </cell>
        </row>
        <row r="62">
          <cell r="A62">
            <v>27362</v>
          </cell>
          <cell r="B62">
            <v>27362</v>
          </cell>
          <cell r="C62">
            <v>7.2190000000000004E-2</v>
          </cell>
          <cell r="D62">
            <v>7.6909999999999992E-2</v>
          </cell>
          <cell r="E62">
            <v>7.7310000000000004E-2</v>
          </cell>
          <cell r="F62">
            <v>7.4759999999999993E-2</v>
          </cell>
          <cell r="G62">
            <v>7.2800000000000004E-2</v>
          </cell>
          <cell r="H62">
            <v>7.2649999999999992E-2</v>
          </cell>
          <cell r="I62">
            <v>7.3220000000000007E-2</v>
          </cell>
          <cell r="J62">
            <v>7.4539999999999995E-2</v>
          </cell>
          <cell r="K62">
            <v>7.5609999999999997E-2</v>
          </cell>
          <cell r="L62">
            <v>7.5999999999999998E-2</v>
          </cell>
        </row>
        <row r="63">
          <cell r="A63">
            <v>27394</v>
          </cell>
          <cell r="B63">
            <v>27394</v>
          </cell>
          <cell r="C63">
            <v>6.4710000000000004E-2</v>
          </cell>
          <cell r="D63">
            <v>7.1410000000000001E-2</v>
          </cell>
          <cell r="E63">
            <v>7.2179999999999994E-2</v>
          </cell>
          <cell r="F63">
            <v>7.0860000000000006E-2</v>
          </cell>
          <cell r="G63">
            <v>7.0849999999999996E-2</v>
          </cell>
          <cell r="H63">
            <v>7.1239999999999998E-2</v>
          </cell>
          <cell r="I63">
            <v>7.1669999999999998E-2</v>
          </cell>
          <cell r="J63">
            <v>7.2000000000000008E-2</v>
          </cell>
          <cell r="K63">
            <v>7.2169999999999998E-2</v>
          </cell>
          <cell r="L63">
            <v>7.2220000000000006E-2</v>
          </cell>
        </row>
        <row r="64">
          <cell r="A64">
            <v>27425</v>
          </cell>
          <cell r="B64">
            <v>27425</v>
          </cell>
          <cell r="C64">
            <v>5.3780000000000001E-2</v>
          </cell>
          <cell r="D64">
            <v>5.842E-2</v>
          </cell>
          <cell r="E64">
            <v>5.985E-2</v>
          </cell>
          <cell r="F64">
            <v>6.1679999999999999E-2</v>
          </cell>
          <cell r="G64">
            <v>6.5930000000000002E-2</v>
          </cell>
          <cell r="H64">
            <v>6.8600000000000008E-2</v>
          </cell>
          <cell r="I64">
            <v>7.1059999999999998E-2</v>
          </cell>
          <cell r="J64">
            <v>7.2939999999999991E-2</v>
          </cell>
          <cell r="K64">
            <v>7.3880000000000001E-2</v>
          </cell>
          <cell r="L64">
            <v>7.4189999999999992E-2</v>
          </cell>
        </row>
        <row r="65">
          <cell r="A65">
            <v>27453</v>
          </cell>
          <cell r="B65">
            <v>27453</v>
          </cell>
          <cell r="C65">
            <v>4.5129999999999997E-2</v>
          </cell>
          <cell r="D65">
            <v>5.509E-2</v>
          </cell>
          <cell r="E65">
            <v>5.7830000000000006E-2</v>
          </cell>
          <cell r="F65">
            <v>5.8710000000000005E-2</v>
          </cell>
          <cell r="G65">
            <v>6.2E-2</v>
          </cell>
          <cell r="H65">
            <v>6.5259999999999999E-2</v>
          </cell>
          <cell r="I65">
            <v>6.9070000000000006E-2</v>
          </cell>
          <cell r="J65">
            <v>7.2270000000000001E-2</v>
          </cell>
          <cell r="K65">
            <v>7.3880000000000001E-2</v>
          </cell>
          <cell r="L65">
            <v>7.4410000000000004E-2</v>
          </cell>
        </row>
        <row r="66">
          <cell r="A66">
            <v>27484</v>
          </cell>
          <cell r="B66">
            <v>27484</v>
          </cell>
          <cell r="C66">
            <v>5.3550000000000007E-2</v>
          </cell>
          <cell r="D66">
            <v>5.6260000000000004E-2</v>
          </cell>
          <cell r="E66">
            <v>5.8819999999999997E-2</v>
          </cell>
          <cell r="F66">
            <v>6.1969999999999997E-2</v>
          </cell>
          <cell r="G66">
            <v>6.6430000000000003E-2</v>
          </cell>
          <cell r="H66">
            <v>6.966E-2</v>
          </cell>
          <cell r="I66">
            <v>7.3259999999999992E-2</v>
          </cell>
          <cell r="J66">
            <v>7.6289999999999997E-2</v>
          </cell>
          <cell r="K66">
            <v>7.780999999999999E-2</v>
          </cell>
          <cell r="L66">
            <v>7.8320000000000001E-2</v>
          </cell>
        </row>
        <row r="67">
          <cell r="A67">
            <v>27514</v>
          </cell>
          <cell r="B67">
            <v>27514</v>
          </cell>
          <cell r="C67">
            <v>5.1189999999999999E-2</v>
          </cell>
          <cell r="D67">
            <v>5.6329999999999998E-2</v>
          </cell>
          <cell r="E67">
            <v>6.0999999999999999E-2</v>
          </cell>
          <cell r="F67">
            <v>6.7409999999999998E-2</v>
          </cell>
          <cell r="G67">
            <v>7.3609999999999995E-2</v>
          </cell>
          <cell r="H67">
            <v>7.6060000000000003E-2</v>
          </cell>
          <cell r="I67">
            <v>7.8030000000000002E-2</v>
          </cell>
          <cell r="J67">
            <v>7.9519999999999993E-2</v>
          </cell>
          <cell r="K67">
            <v>8.0259999999999998E-2</v>
          </cell>
          <cell r="L67">
            <v>8.0500000000000002E-2</v>
          </cell>
        </row>
        <row r="68">
          <cell r="A68">
            <v>27544</v>
          </cell>
          <cell r="B68">
            <v>27544</v>
          </cell>
          <cell r="C68">
            <v>4.9230000000000003E-2</v>
          </cell>
          <cell r="D68">
            <v>5.2639999999999999E-2</v>
          </cell>
          <cell r="E68">
            <v>5.5820000000000002E-2</v>
          </cell>
          <cell r="F68">
            <v>6.0519999999999997E-2</v>
          </cell>
          <cell r="G68">
            <v>6.7299999999999999E-2</v>
          </cell>
          <cell r="H68">
            <v>7.1070000000000008E-2</v>
          </cell>
          <cell r="I68">
            <v>7.4480000000000005E-2</v>
          </cell>
          <cell r="J68">
            <v>7.707E-2</v>
          </cell>
          <cell r="K68">
            <v>7.8369999999999995E-2</v>
          </cell>
          <cell r="L68">
            <v>7.8799999999999995E-2</v>
          </cell>
        </row>
        <row r="69">
          <cell r="A69">
            <v>27575</v>
          </cell>
          <cell r="B69">
            <v>27575</v>
          </cell>
          <cell r="C69">
            <v>5.6169999999999998E-2</v>
          </cell>
          <cell r="D69">
            <v>6.0299999999999999E-2</v>
          </cell>
          <cell r="E69">
            <v>6.3269999999999993E-2</v>
          </cell>
          <cell r="F69">
            <v>6.6869999999999999E-2</v>
          </cell>
          <cell r="G69">
            <v>7.107999999999999E-2</v>
          </cell>
          <cell r="H69">
            <v>7.3040000000000008E-2</v>
          </cell>
          <cell r="I69">
            <v>7.4679999999999996E-2</v>
          </cell>
          <cell r="J69">
            <v>7.5910000000000005E-2</v>
          </cell>
          <cell r="K69">
            <v>7.6530000000000001E-2</v>
          </cell>
          <cell r="L69">
            <v>7.6730000000000007E-2</v>
          </cell>
        </row>
        <row r="70">
          <cell r="A70">
            <v>27606</v>
          </cell>
          <cell r="B70">
            <v>27606</v>
          </cell>
          <cell r="C70">
            <v>5.8810000000000001E-2</v>
          </cell>
          <cell r="D70">
            <v>6.3570000000000002E-2</v>
          </cell>
          <cell r="E70">
            <v>6.7960000000000007E-2</v>
          </cell>
          <cell r="F70">
            <v>7.2160000000000002E-2</v>
          </cell>
          <cell r="G70">
            <v>7.4880000000000002E-2</v>
          </cell>
          <cell r="H70">
            <v>7.5819999999999999E-2</v>
          </cell>
          <cell r="I70">
            <v>7.6580000000000009E-2</v>
          </cell>
          <cell r="J70">
            <v>7.714E-2</v>
          </cell>
          <cell r="K70">
            <v>7.7420000000000003E-2</v>
          </cell>
          <cell r="L70">
            <v>7.7519999999999992E-2</v>
          </cell>
        </row>
        <row r="71">
          <cell r="A71">
            <v>27635</v>
          </cell>
          <cell r="B71">
            <v>27635</v>
          </cell>
          <cell r="C71">
            <v>5.8760000000000007E-2</v>
          </cell>
          <cell r="D71">
            <v>6.5329999999999999E-2</v>
          </cell>
          <cell r="E71">
            <v>7.016E-2</v>
          </cell>
          <cell r="F71">
            <v>7.3620000000000005E-2</v>
          </cell>
          <cell r="G71">
            <v>7.6100000000000001E-2</v>
          </cell>
          <cell r="H71">
            <v>7.7429999999999999E-2</v>
          </cell>
          <cell r="I71">
            <v>7.8730000000000008E-2</v>
          </cell>
          <cell r="J71">
            <v>7.9750000000000001E-2</v>
          </cell>
          <cell r="K71">
            <v>8.0259999999999998E-2</v>
          </cell>
          <cell r="L71">
            <v>8.0429999999999988E-2</v>
          </cell>
        </row>
        <row r="72">
          <cell r="A72">
            <v>27667</v>
          </cell>
          <cell r="B72">
            <v>27667</v>
          </cell>
          <cell r="C72">
            <v>6.2549999999999994E-2</v>
          </cell>
          <cell r="D72">
            <v>6.7309999999999995E-2</v>
          </cell>
          <cell r="E72">
            <v>7.1569999999999995E-2</v>
          </cell>
          <cell r="F72">
            <v>7.5759999999999994E-2</v>
          </cell>
          <cell r="G72">
            <v>7.8949999999999992E-2</v>
          </cell>
          <cell r="H72">
            <v>8.0199999999999994E-2</v>
          </cell>
          <cell r="I72">
            <v>8.1229999999999997E-2</v>
          </cell>
          <cell r="J72">
            <v>8.199999999999999E-2</v>
          </cell>
          <cell r="K72">
            <v>8.2390000000000005E-2</v>
          </cell>
          <cell r="L72">
            <v>8.252000000000001E-2</v>
          </cell>
        </row>
        <row r="73">
          <cell r="A73">
            <v>27698</v>
          </cell>
          <cell r="B73">
            <v>27698</v>
          </cell>
          <cell r="C73">
            <v>5.2150000000000002E-2</v>
          </cell>
          <cell r="D73">
            <v>5.6120000000000003E-2</v>
          </cell>
          <cell r="E73">
            <v>5.8259999999999999E-2</v>
          </cell>
          <cell r="F73">
            <v>6.2260000000000003E-2</v>
          </cell>
          <cell r="G73">
            <v>6.8929999999999991E-2</v>
          </cell>
          <cell r="H73">
            <v>7.2359999999999994E-2</v>
          </cell>
          <cell r="I73">
            <v>7.5289999999999996E-2</v>
          </cell>
          <cell r="J73">
            <v>7.7499999999999999E-2</v>
          </cell>
          <cell r="K73">
            <v>7.8600000000000003E-2</v>
          </cell>
          <cell r="L73">
            <v>7.8969999999999999E-2</v>
          </cell>
        </row>
        <row r="74">
          <cell r="A74">
            <v>27726</v>
          </cell>
          <cell r="B74">
            <v>27726</v>
          </cell>
          <cell r="C74">
            <v>5.0880000000000002E-2</v>
          </cell>
          <cell r="D74">
            <v>5.6809999999999999E-2</v>
          </cell>
          <cell r="E74">
            <v>6.1100000000000002E-2</v>
          </cell>
          <cell r="F74">
            <v>6.5500000000000003E-2</v>
          </cell>
          <cell r="G74">
            <v>7.0989999999999998E-2</v>
          </cell>
          <cell r="H74">
            <v>7.4120000000000005E-2</v>
          </cell>
          <cell r="I74">
            <v>7.7020000000000005E-2</v>
          </cell>
          <cell r="J74">
            <v>7.9250000000000001E-2</v>
          </cell>
          <cell r="K74">
            <v>8.0360000000000001E-2</v>
          </cell>
          <cell r="L74">
            <v>8.0739999999999992E-2</v>
          </cell>
        </row>
        <row r="75">
          <cell r="A75">
            <v>27759</v>
          </cell>
          <cell r="B75">
            <v>27759</v>
          </cell>
          <cell r="C75">
            <v>5.0170000000000006E-2</v>
          </cell>
          <cell r="D75">
            <v>5.2779999999999994E-2</v>
          </cell>
          <cell r="E75">
            <v>5.6009999999999997E-2</v>
          </cell>
          <cell r="F75">
            <v>6.08E-2</v>
          </cell>
          <cell r="G75">
            <v>6.6519999999999996E-2</v>
          </cell>
          <cell r="H75">
            <v>6.9830000000000003E-2</v>
          </cell>
          <cell r="I75">
            <v>7.3529999999999998E-2</v>
          </cell>
          <cell r="J75">
            <v>7.7130000000000004E-2</v>
          </cell>
          <cell r="K75">
            <v>7.9070000000000001E-2</v>
          </cell>
          <cell r="L75">
            <v>7.9719999999999999E-2</v>
          </cell>
        </row>
        <row r="76">
          <cell r="A76">
            <v>27789</v>
          </cell>
          <cell r="B76">
            <v>27789</v>
          </cell>
          <cell r="C76">
            <v>4.437E-2</v>
          </cell>
          <cell r="D76">
            <v>4.7859999999999993E-2</v>
          </cell>
          <cell r="E76">
            <v>5.0890000000000005E-2</v>
          </cell>
          <cell r="F76">
            <v>5.5510000000000004E-2</v>
          </cell>
          <cell r="G76">
            <v>6.3479999999999995E-2</v>
          </cell>
          <cell r="H76">
            <v>6.863000000000001E-2</v>
          </cell>
          <cell r="I76">
            <v>7.3620000000000005E-2</v>
          </cell>
          <cell r="J76">
            <v>7.7510000000000009E-2</v>
          </cell>
          <cell r="K76">
            <v>7.9450000000000007E-2</v>
          </cell>
          <cell r="L76">
            <v>8.0100000000000005E-2</v>
          </cell>
        </row>
        <row r="77">
          <cell r="A77">
            <v>27817</v>
          </cell>
          <cell r="B77">
            <v>27817</v>
          </cell>
          <cell r="C77">
            <v>4.6269999999999999E-2</v>
          </cell>
          <cell r="D77">
            <v>5.1040000000000002E-2</v>
          </cell>
          <cell r="E77">
            <v>5.5629999999999999E-2</v>
          </cell>
          <cell r="F77">
            <v>6.0899999999999996E-2</v>
          </cell>
          <cell r="G77">
            <v>6.6669999999999993E-2</v>
          </cell>
          <cell r="H77">
            <v>7.0099999999999996E-2</v>
          </cell>
          <cell r="I77">
            <v>7.3620000000000005E-2</v>
          </cell>
          <cell r="J77">
            <v>7.646E-2</v>
          </cell>
          <cell r="K77">
            <v>7.7890000000000001E-2</v>
          </cell>
          <cell r="L77">
            <v>7.8359999999999999E-2</v>
          </cell>
        </row>
        <row r="78">
          <cell r="A78">
            <v>27850</v>
          </cell>
          <cell r="B78">
            <v>27850</v>
          </cell>
          <cell r="C78">
            <v>4.7100000000000003E-2</v>
          </cell>
          <cell r="D78">
            <v>5.0540000000000002E-2</v>
          </cell>
          <cell r="E78">
            <v>5.4480000000000001E-2</v>
          </cell>
          <cell r="F78">
            <v>5.9859999999999997E-2</v>
          </cell>
          <cell r="G78">
            <v>6.5949999999999995E-2</v>
          </cell>
          <cell r="H78">
            <v>6.9279999999999994E-2</v>
          </cell>
          <cell r="I78">
            <v>7.2550000000000003E-2</v>
          </cell>
          <cell r="J78">
            <v>7.5160000000000005E-2</v>
          </cell>
          <cell r="K78">
            <v>7.6469999999999996E-2</v>
          </cell>
          <cell r="L78">
            <v>7.690000000000001E-2</v>
          </cell>
        </row>
        <row r="79">
          <cell r="A79">
            <v>27880</v>
          </cell>
          <cell r="B79">
            <v>27880</v>
          </cell>
          <cell r="C79">
            <v>4.6079999999999996E-2</v>
          </cell>
          <cell r="D79">
            <v>4.9729999999999996E-2</v>
          </cell>
          <cell r="E79">
            <v>5.3949999999999998E-2</v>
          </cell>
          <cell r="F79">
            <v>5.9589999999999997E-2</v>
          </cell>
          <cell r="G79">
            <v>6.5419999999999992E-2</v>
          </cell>
          <cell r="H79">
            <v>6.8510000000000001E-2</v>
          </cell>
          <cell r="I79">
            <v>7.1989999999999998E-2</v>
          </cell>
          <cell r="J79">
            <v>7.5459999999999999E-2</v>
          </cell>
          <cell r="K79">
            <v>7.7350000000000002E-2</v>
          </cell>
          <cell r="L79">
            <v>7.7979999999999994E-2</v>
          </cell>
        </row>
        <row r="80">
          <cell r="A80">
            <v>27908</v>
          </cell>
          <cell r="B80">
            <v>27908</v>
          </cell>
          <cell r="C80">
            <v>5.2300000000000006E-2</v>
          </cell>
          <cell r="D80">
            <v>5.6169999999999998E-2</v>
          </cell>
          <cell r="E80">
            <v>6.0599999999999994E-2</v>
          </cell>
          <cell r="F80">
            <v>6.6310000000000008E-2</v>
          </cell>
          <cell r="G80">
            <v>7.1660000000000001E-2</v>
          </cell>
          <cell r="H80">
            <v>7.4009999999999992E-2</v>
          </cell>
          <cell r="I80">
            <v>7.6139999999999999E-2</v>
          </cell>
          <cell r="J80">
            <v>7.7890000000000001E-2</v>
          </cell>
          <cell r="K80">
            <v>7.8789999999999999E-2</v>
          </cell>
          <cell r="L80">
            <v>7.9089999999999994E-2</v>
          </cell>
        </row>
        <row r="81">
          <cell r="A81">
            <v>27941</v>
          </cell>
          <cell r="B81">
            <v>27941</v>
          </cell>
          <cell r="C81">
            <v>5.1980000000000005E-2</v>
          </cell>
          <cell r="D81">
            <v>5.5140000000000002E-2</v>
          </cell>
          <cell r="E81">
            <v>5.8700000000000002E-2</v>
          </cell>
          <cell r="F81">
            <v>6.3380000000000006E-2</v>
          </cell>
          <cell r="G81">
            <v>6.8409999999999999E-2</v>
          </cell>
          <cell r="H81">
            <v>7.1220000000000006E-2</v>
          </cell>
          <cell r="I81">
            <v>7.4230000000000004E-2</v>
          </cell>
          <cell r="J81">
            <v>7.6859999999999998E-2</v>
          </cell>
          <cell r="K81">
            <v>7.8189999999999996E-2</v>
          </cell>
          <cell r="L81">
            <v>7.8640000000000002E-2</v>
          </cell>
        </row>
        <row r="82">
          <cell r="A82">
            <v>27971</v>
          </cell>
          <cell r="B82">
            <v>27971</v>
          </cell>
          <cell r="C82">
            <v>4.9950000000000001E-2</v>
          </cell>
          <cell r="D82">
            <v>5.2649999999999995E-2</v>
          </cell>
          <cell r="E82">
            <v>5.5930000000000001E-2</v>
          </cell>
          <cell r="F82">
            <v>6.0670000000000002E-2</v>
          </cell>
          <cell r="G82">
            <v>6.6310000000000008E-2</v>
          </cell>
          <cell r="H82">
            <v>6.9589999999999999E-2</v>
          </cell>
          <cell r="I82">
            <v>7.3220000000000007E-2</v>
          </cell>
          <cell r="J82">
            <v>7.6499999999999999E-2</v>
          </cell>
          <cell r="K82">
            <v>7.8200000000000006E-2</v>
          </cell>
          <cell r="L82">
            <v>7.8759999999999997E-2</v>
          </cell>
        </row>
        <row r="83">
          <cell r="A83">
            <v>28003</v>
          </cell>
          <cell r="B83">
            <v>28003</v>
          </cell>
          <cell r="C83">
            <v>4.9560000000000007E-2</v>
          </cell>
          <cell r="D83">
            <v>5.1799999999999999E-2</v>
          </cell>
          <cell r="E83">
            <v>5.4610000000000006E-2</v>
          </cell>
          <cell r="F83">
            <v>5.8869999999999999E-2</v>
          </cell>
          <cell r="G83">
            <v>6.4189999999999997E-2</v>
          </cell>
          <cell r="H83">
            <v>6.7449999999999996E-2</v>
          </cell>
          <cell r="I83">
            <v>7.1379999999999999E-2</v>
          </cell>
          <cell r="J83">
            <v>7.5600000000000001E-2</v>
          </cell>
          <cell r="K83">
            <v>7.8E-2</v>
          </cell>
          <cell r="L83">
            <v>7.8799999999999995E-2</v>
          </cell>
        </row>
        <row r="84">
          <cell r="A84">
            <v>28033</v>
          </cell>
          <cell r="B84">
            <v>28033</v>
          </cell>
          <cell r="C84">
            <v>5.0290000000000001E-2</v>
          </cell>
          <cell r="D84">
            <v>5.203E-2</v>
          </cell>
          <cell r="E84">
            <v>5.4179999999999999E-2</v>
          </cell>
          <cell r="F84">
            <v>5.7489999999999999E-2</v>
          </cell>
          <cell r="G84">
            <v>6.2149999999999997E-2</v>
          </cell>
          <cell r="H84">
            <v>6.5540000000000001E-2</v>
          </cell>
          <cell r="I84">
            <v>6.9989999999999997E-2</v>
          </cell>
          <cell r="J84">
            <v>7.4529999999999999E-2</v>
          </cell>
          <cell r="K84">
            <v>7.6950000000000005E-2</v>
          </cell>
          <cell r="L84">
            <v>7.7759999999999996E-2</v>
          </cell>
        </row>
        <row r="85">
          <cell r="A85">
            <v>28062</v>
          </cell>
          <cell r="B85">
            <v>28062</v>
          </cell>
          <cell r="C85">
            <v>4.7409999999999994E-2</v>
          </cell>
          <cell r="D85">
            <v>4.9340000000000002E-2</v>
          </cell>
          <cell r="E85">
            <v>5.1689999999999993E-2</v>
          </cell>
          <cell r="F85">
            <v>5.5170000000000004E-2</v>
          </cell>
          <cell r="G85">
            <v>5.9679999999999997E-2</v>
          </cell>
          <cell r="H85">
            <v>6.2920000000000004E-2</v>
          </cell>
          <cell r="I85">
            <v>6.7720000000000002E-2</v>
          </cell>
          <cell r="J85">
            <v>7.3950000000000002E-2</v>
          </cell>
          <cell r="K85">
            <v>7.7740000000000004E-2</v>
          </cell>
          <cell r="L85">
            <v>7.9020000000000007E-2</v>
          </cell>
        </row>
        <row r="86">
          <cell r="A86">
            <v>28094</v>
          </cell>
          <cell r="B86">
            <v>28094</v>
          </cell>
          <cell r="C86">
            <v>4.3909999999999998E-2</v>
          </cell>
          <cell r="D86">
            <v>4.5190000000000001E-2</v>
          </cell>
          <cell r="E86">
            <v>4.6849999999999996E-2</v>
          </cell>
          <cell r="F86">
            <v>4.9530000000000005E-2</v>
          </cell>
          <cell r="G86">
            <v>5.3440000000000001E-2</v>
          </cell>
          <cell r="H86">
            <v>5.6479999999999995E-2</v>
          </cell>
          <cell r="I86">
            <v>6.1519999999999998E-2</v>
          </cell>
          <cell r="J86">
            <v>6.9870000000000002E-2</v>
          </cell>
          <cell r="K86">
            <v>7.6350000000000001E-2</v>
          </cell>
          <cell r="L86">
            <v>7.8640000000000002E-2</v>
          </cell>
        </row>
        <row r="87">
          <cell r="A87">
            <v>28125</v>
          </cell>
          <cell r="B87">
            <v>28125</v>
          </cell>
          <cell r="C87">
            <v>4.3090000000000003E-2</v>
          </cell>
          <cell r="D87">
            <v>4.4359999999999997E-2</v>
          </cell>
          <cell r="E87">
            <v>4.6050000000000008E-2</v>
          </cell>
          <cell r="F87">
            <v>4.888E-2</v>
          </cell>
          <cell r="G87">
            <v>5.3259999999999995E-2</v>
          </cell>
          <cell r="H87">
            <v>5.6689999999999997E-2</v>
          </cell>
          <cell r="I87">
            <v>6.1620000000000001E-2</v>
          </cell>
          <cell r="J87">
            <v>6.7460000000000006E-2</v>
          </cell>
          <cell r="K87">
            <v>7.0819999999999994E-2</v>
          </cell>
          <cell r="L87">
            <v>7.1940000000000004E-2</v>
          </cell>
        </row>
        <row r="88">
          <cell r="A88">
            <v>28156</v>
          </cell>
          <cell r="B88">
            <v>28156</v>
          </cell>
          <cell r="C88">
            <v>4.5199999999999997E-2</v>
          </cell>
          <cell r="D88">
            <v>4.8079999999999998E-2</v>
          </cell>
          <cell r="E88">
            <v>5.1390000000000005E-2</v>
          </cell>
          <cell r="F88">
            <v>5.5910000000000001E-2</v>
          </cell>
          <cell r="G88">
            <v>6.1260000000000002E-2</v>
          </cell>
          <cell r="H88">
            <v>6.4649999999999999E-2</v>
          </cell>
          <cell r="I88">
            <v>6.8739999999999996E-2</v>
          </cell>
          <cell r="J88">
            <v>7.263E-2</v>
          </cell>
          <cell r="K88">
            <v>7.4660000000000004E-2</v>
          </cell>
          <cell r="L88">
            <v>7.5340000000000004E-2</v>
          </cell>
        </row>
        <row r="89">
          <cell r="A89">
            <v>28184</v>
          </cell>
          <cell r="B89">
            <v>28184</v>
          </cell>
          <cell r="C89">
            <v>4.4979999999999999E-2</v>
          </cell>
          <cell r="D89">
            <v>4.7830000000000004E-2</v>
          </cell>
          <cell r="E89">
            <v>5.0810000000000001E-2</v>
          </cell>
          <cell r="F89">
            <v>5.484E-2</v>
          </cell>
          <cell r="G89">
            <v>6.055E-2</v>
          </cell>
          <cell r="H89">
            <v>6.4549999999999996E-2</v>
          </cell>
          <cell r="I89">
            <v>6.9000000000000006E-2</v>
          </cell>
          <cell r="J89">
            <v>7.2759999999999991E-2</v>
          </cell>
          <cell r="K89">
            <v>7.4660000000000004E-2</v>
          </cell>
          <cell r="L89">
            <v>7.5289999999999996E-2</v>
          </cell>
        </row>
        <row r="90">
          <cell r="A90">
            <v>28215</v>
          </cell>
          <cell r="B90">
            <v>28215</v>
          </cell>
          <cell r="C90">
            <v>4.4660000000000005E-2</v>
          </cell>
          <cell r="D90">
            <v>4.6630000000000005E-2</v>
          </cell>
          <cell r="E90">
            <v>4.9200000000000001E-2</v>
          </cell>
          <cell r="F90">
            <v>5.3490000000000003E-2</v>
          </cell>
          <cell r="G90">
            <v>5.9740000000000001E-2</v>
          </cell>
          <cell r="H90">
            <v>6.386E-2</v>
          </cell>
          <cell r="I90">
            <v>6.8339999999999998E-2</v>
          </cell>
          <cell r="J90">
            <v>7.214000000000001E-2</v>
          </cell>
          <cell r="K90">
            <v>7.4050000000000005E-2</v>
          </cell>
          <cell r="L90">
            <v>7.4690000000000006E-2</v>
          </cell>
        </row>
        <row r="91">
          <cell r="A91">
            <v>28244</v>
          </cell>
          <cell r="B91">
            <v>28244</v>
          </cell>
          <cell r="C91">
            <v>4.3240000000000001E-2</v>
          </cell>
          <cell r="D91">
            <v>4.6829999999999997E-2</v>
          </cell>
          <cell r="E91">
            <v>5.0490000000000007E-2</v>
          </cell>
          <cell r="F91">
            <v>5.4909999999999994E-2</v>
          </cell>
          <cell r="G91">
            <v>6.0179999999999997E-2</v>
          </cell>
          <cell r="H91">
            <v>6.3920000000000005E-2</v>
          </cell>
          <cell r="I91">
            <v>6.8580000000000002E-2</v>
          </cell>
          <cell r="J91">
            <v>7.2929999999999995E-2</v>
          </cell>
          <cell r="K91">
            <v>7.5160000000000005E-2</v>
          </cell>
          <cell r="L91">
            <v>7.5910000000000005E-2</v>
          </cell>
        </row>
        <row r="92">
          <cell r="A92">
            <v>28276</v>
          </cell>
          <cell r="B92">
            <v>28276</v>
          </cell>
          <cell r="C92">
            <v>4.8529999999999997E-2</v>
          </cell>
          <cell r="D92">
            <v>5.1020000000000003E-2</v>
          </cell>
          <cell r="E92">
            <v>5.3609999999999998E-2</v>
          </cell>
          <cell r="F92">
            <v>5.6840000000000002E-2</v>
          </cell>
          <cell r="G92">
            <v>6.0890000000000007E-2</v>
          </cell>
          <cell r="H92">
            <v>6.3930000000000001E-2</v>
          </cell>
          <cell r="I92">
            <v>6.7889999999999992E-2</v>
          </cell>
          <cell r="J92">
            <v>7.1719999999999992E-2</v>
          </cell>
          <cell r="K92">
            <v>7.3700000000000002E-2</v>
          </cell>
          <cell r="L92">
            <v>7.4359999999999996E-2</v>
          </cell>
        </row>
        <row r="93">
          <cell r="A93">
            <v>28306</v>
          </cell>
          <cell r="B93">
            <v>28306</v>
          </cell>
          <cell r="C93">
            <v>4.8730000000000002E-2</v>
          </cell>
          <cell r="D93">
            <v>5.0919999999999993E-2</v>
          </cell>
          <cell r="E93">
            <v>5.3179999999999998E-2</v>
          </cell>
          <cell r="F93">
            <v>5.5980000000000002E-2</v>
          </cell>
          <cell r="G93">
            <v>5.953E-2</v>
          </cell>
          <cell r="H93">
            <v>6.2329999999999997E-2</v>
          </cell>
          <cell r="I93">
            <v>6.6210000000000005E-2</v>
          </cell>
          <cell r="J93">
            <v>7.017000000000001E-2</v>
          </cell>
          <cell r="K93">
            <v>7.2260000000000005E-2</v>
          </cell>
          <cell r="L93">
            <v>7.2950000000000001E-2</v>
          </cell>
        </row>
        <row r="94">
          <cell r="A94">
            <v>28335</v>
          </cell>
          <cell r="B94">
            <v>28335</v>
          </cell>
          <cell r="C94">
            <v>5.2560000000000003E-2</v>
          </cell>
          <cell r="D94">
            <v>5.5300000000000002E-2</v>
          </cell>
          <cell r="E94">
            <v>5.7930000000000002E-2</v>
          </cell>
          <cell r="F94">
            <v>6.0730000000000006E-2</v>
          </cell>
          <cell r="G94">
            <v>6.3700000000000007E-2</v>
          </cell>
          <cell r="H94">
            <v>6.5990000000000007E-2</v>
          </cell>
          <cell r="I94">
            <v>6.9269999999999998E-2</v>
          </cell>
          <cell r="J94">
            <v>7.2720000000000007E-2</v>
          </cell>
          <cell r="K94">
            <v>7.4560000000000001E-2</v>
          </cell>
          <cell r="L94">
            <v>7.5170000000000001E-2</v>
          </cell>
        </row>
        <row r="95">
          <cell r="A95">
            <v>28368</v>
          </cell>
          <cell r="B95">
            <v>28368</v>
          </cell>
          <cell r="C95">
            <v>5.2539999999999996E-2</v>
          </cell>
          <cell r="D95">
            <v>5.6559999999999999E-2</v>
          </cell>
          <cell r="E95">
            <v>5.9679999999999997E-2</v>
          </cell>
          <cell r="F95">
            <v>6.2080000000000003E-2</v>
          </cell>
          <cell r="G95">
            <v>6.4160000000000009E-2</v>
          </cell>
          <cell r="H95">
            <v>6.5960000000000005E-2</v>
          </cell>
          <cell r="I95">
            <v>6.8639999999999993E-2</v>
          </cell>
          <cell r="J95">
            <v>7.1440000000000003E-2</v>
          </cell>
          <cell r="K95">
            <v>7.2910000000000003E-2</v>
          </cell>
          <cell r="L95">
            <v>7.3410000000000003E-2</v>
          </cell>
        </row>
        <row r="96">
          <cell r="A96">
            <v>28398</v>
          </cell>
          <cell r="B96">
            <v>28398</v>
          </cell>
          <cell r="C96">
            <v>5.7350000000000005E-2</v>
          </cell>
          <cell r="D96">
            <v>6.0639999999999999E-2</v>
          </cell>
          <cell r="E96">
            <v>6.3129999999999992E-2</v>
          </cell>
          <cell r="F96">
            <v>6.4960000000000004E-2</v>
          </cell>
          <cell r="G96">
            <v>6.6519999999999996E-2</v>
          </cell>
          <cell r="H96">
            <v>6.7889999999999992E-2</v>
          </cell>
          <cell r="I96">
            <v>6.9970000000000004E-2</v>
          </cell>
          <cell r="J96">
            <v>7.2160000000000002E-2</v>
          </cell>
          <cell r="K96">
            <v>7.331E-2</v>
          </cell>
          <cell r="L96">
            <v>7.3700000000000002E-2</v>
          </cell>
        </row>
        <row r="97">
          <cell r="A97">
            <v>28429</v>
          </cell>
          <cell r="B97">
            <v>28429</v>
          </cell>
          <cell r="C97">
            <v>5.74E-2</v>
          </cell>
          <cell r="D97">
            <v>6.2140000000000001E-2</v>
          </cell>
          <cell r="E97">
            <v>6.5439999999999998E-2</v>
          </cell>
          <cell r="F97">
            <v>6.7909999999999998E-2</v>
          </cell>
          <cell r="G97">
            <v>7.0029999999999995E-2</v>
          </cell>
          <cell r="H97">
            <v>7.1309999999999998E-2</v>
          </cell>
          <cell r="I97">
            <v>7.2669999999999998E-2</v>
          </cell>
          <cell r="J97">
            <v>7.3779999999999998E-2</v>
          </cell>
          <cell r="K97">
            <v>7.4340000000000003E-2</v>
          </cell>
          <cell r="L97">
            <v>7.4529999999999999E-2</v>
          </cell>
        </row>
        <row r="98">
          <cell r="A98">
            <v>28459</v>
          </cell>
          <cell r="B98">
            <v>28459</v>
          </cell>
          <cell r="C98">
            <v>5.577E-2</v>
          </cell>
          <cell r="D98">
            <v>6.1940000000000002E-2</v>
          </cell>
          <cell r="E98">
            <v>6.5419999999999992E-2</v>
          </cell>
          <cell r="F98">
            <v>6.7390000000000005E-2</v>
          </cell>
          <cell r="G98">
            <v>6.9070000000000006E-2</v>
          </cell>
          <cell r="H98">
            <v>7.0400000000000004E-2</v>
          </cell>
          <cell r="I98">
            <v>7.2050000000000003E-2</v>
          </cell>
          <cell r="J98">
            <v>7.3550000000000004E-2</v>
          </cell>
          <cell r="K98">
            <v>7.4310000000000001E-2</v>
          </cell>
          <cell r="L98">
            <v>7.4560000000000001E-2</v>
          </cell>
        </row>
        <row r="99">
          <cell r="A99">
            <v>28489</v>
          </cell>
          <cell r="B99">
            <v>28489</v>
          </cell>
          <cell r="C99">
            <v>5.7069999999999996E-2</v>
          </cell>
          <cell r="D99">
            <v>6.2759999999999996E-2</v>
          </cell>
          <cell r="E99">
            <v>6.6239999999999993E-2</v>
          </cell>
          <cell r="F99">
            <v>6.8440000000000001E-2</v>
          </cell>
          <cell r="G99">
            <v>7.0559999999999998E-2</v>
          </cell>
          <cell r="H99">
            <v>7.2270000000000001E-2</v>
          </cell>
          <cell r="I99">
            <v>7.4380000000000002E-2</v>
          </cell>
          <cell r="J99">
            <v>7.6270000000000004E-2</v>
          </cell>
          <cell r="K99">
            <v>7.7220000000000011E-2</v>
          </cell>
          <cell r="L99">
            <v>7.7539999999999998E-2</v>
          </cell>
        </row>
        <row r="100">
          <cell r="A100">
            <v>28521</v>
          </cell>
          <cell r="B100">
            <v>28521</v>
          </cell>
          <cell r="C100">
            <v>6.0229999999999999E-2</v>
          </cell>
          <cell r="D100">
            <v>6.5250000000000002E-2</v>
          </cell>
          <cell r="E100">
            <v>6.8739999999999996E-2</v>
          </cell>
          <cell r="F100">
            <v>7.1010000000000004E-2</v>
          </cell>
          <cell r="G100">
            <v>7.2639999999999996E-2</v>
          </cell>
          <cell r="H100">
            <v>7.4039999999999995E-2</v>
          </cell>
          <cell r="I100">
            <v>7.6179999999999998E-2</v>
          </cell>
          <cell r="J100">
            <v>7.8469999999999998E-2</v>
          </cell>
          <cell r="K100">
            <v>7.9680000000000001E-2</v>
          </cell>
          <cell r="L100">
            <v>8.0090000000000008E-2</v>
          </cell>
        </row>
        <row r="101">
          <cell r="A101">
            <v>28549</v>
          </cell>
          <cell r="B101">
            <v>28549</v>
          </cell>
          <cell r="C101">
            <v>6.1959999999999994E-2</v>
          </cell>
          <cell r="D101">
            <v>6.5490000000000007E-2</v>
          </cell>
          <cell r="E101">
            <v>6.8570000000000006E-2</v>
          </cell>
          <cell r="F101">
            <v>7.1379999999999999E-2</v>
          </cell>
          <cell r="G101">
            <v>7.3719999999999994E-2</v>
          </cell>
          <cell r="H101">
            <v>7.5229999999999991E-2</v>
          </cell>
          <cell r="I101">
            <v>7.7190000000000009E-2</v>
          </cell>
          <cell r="J101">
            <v>7.9089999999999994E-2</v>
          </cell>
          <cell r="K101">
            <v>8.0079999999999985E-2</v>
          </cell>
          <cell r="L101">
            <v>8.0410000000000009E-2</v>
          </cell>
        </row>
        <row r="102">
          <cell r="A102">
            <v>28580</v>
          </cell>
          <cell r="B102">
            <v>28580</v>
          </cell>
          <cell r="C102">
            <v>6.3759999999999997E-2</v>
          </cell>
          <cell r="D102">
            <v>6.6310000000000008E-2</v>
          </cell>
          <cell r="E102">
            <v>6.9080000000000003E-2</v>
          </cell>
          <cell r="F102">
            <v>7.238E-2</v>
          </cell>
          <cell r="G102">
            <v>7.5079999999999994E-2</v>
          </cell>
          <cell r="H102">
            <v>7.6230000000000006E-2</v>
          </cell>
          <cell r="I102">
            <v>7.7660000000000007E-2</v>
          </cell>
          <cell r="J102">
            <v>7.9989999999999992E-2</v>
          </cell>
          <cell r="K102">
            <v>8.1850000000000006E-2</v>
          </cell>
          <cell r="L102">
            <v>8.251E-2</v>
          </cell>
        </row>
        <row r="103">
          <cell r="A103">
            <v>28608</v>
          </cell>
          <cell r="B103">
            <v>28608</v>
          </cell>
          <cell r="C103">
            <v>5.9200000000000003E-2</v>
          </cell>
          <cell r="D103">
            <v>6.4149999999999999E-2</v>
          </cell>
          <cell r="E103">
            <v>6.8900000000000003E-2</v>
          </cell>
          <cell r="F103">
            <v>7.3660000000000003E-2</v>
          </cell>
          <cell r="G103">
            <v>7.690000000000001E-2</v>
          </cell>
          <cell r="H103">
            <v>7.8049999999999994E-2</v>
          </cell>
          <cell r="I103">
            <v>7.8969999999999999E-2</v>
          </cell>
          <cell r="J103">
            <v>7.9649999999999999E-2</v>
          </cell>
          <cell r="K103">
            <v>0.08</v>
          </cell>
          <cell r="L103">
            <v>8.0109999999999987E-2</v>
          </cell>
        </row>
        <row r="104">
          <cell r="A104">
            <v>28641</v>
          </cell>
          <cell r="B104">
            <v>28641</v>
          </cell>
          <cell r="C104">
            <v>6.3390000000000002E-2</v>
          </cell>
          <cell r="D104">
            <v>6.837E-2</v>
          </cell>
          <cell r="E104">
            <v>7.2859999999999994E-2</v>
          </cell>
          <cell r="F104">
            <v>7.7009999999999995E-2</v>
          </cell>
          <cell r="G104">
            <v>7.9600000000000004E-2</v>
          </cell>
          <cell r="H104">
            <v>8.0489999999999992E-2</v>
          </cell>
          <cell r="I104">
            <v>8.1199999999999994E-2</v>
          </cell>
          <cell r="J104">
            <v>8.1729999999999997E-2</v>
          </cell>
          <cell r="K104">
            <v>8.199999999999999E-2</v>
          </cell>
          <cell r="L104">
            <v>8.208E-2</v>
          </cell>
        </row>
        <row r="105">
          <cell r="A105">
            <v>28671</v>
          </cell>
          <cell r="B105">
            <v>28671</v>
          </cell>
          <cell r="C105">
            <v>6.4869999999999997E-2</v>
          </cell>
          <cell r="D105">
            <v>7.1669999999999998E-2</v>
          </cell>
          <cell r="E105">
            <v>7.7109999999999998E-2</v>
          </cell>
          <cell r="F105">
            <v>8.1099999999999992E-2</v>
          </cell>
          <cell r="G105">
            <v>8.2750000000000004E-2</v>
          </cell>
          <cell r="H105">
            <v>8.317999999999999E-2</v>
          </cell>
          <cell r="I105">
            <v>8.3510000000000015E-2</v>
          </cell>
          <cell r="J105">
            <v>8.3760000000000001E-2</v>
          </cell>
          <cell r="K105">
            <v>8.3879999999999996E-2</v>
          </cell>
          <cell r="L105">
            <v>8.3919999999999995E-2</v>
          </cell>
        </row>
        <row r="106">
          <cell r="A106">
            <v>28702</v>
          </cell>
          <cell r="B106">
            <v>28702</v>
          </cell>
          <cell r="C106">
            <v>6.3850000000000004E-2</v>
          </cell>
          <cell r="D106">
            <v>7.0010000000000003E-2</v>
          </cell>
          <cell r="E106">
            <v>7.5620000000000007E-2</v>
          </cell>
          <cell r="F106">
            <v>8.0419999999999991E-2</v>
          </cell>
          <cell r="G106">
            <v>8.2400000000000001E-2</v>
          </cell>
          <cell r="H106">
            <v>8.2659999999999997E-2</v>
          </cell>
          <cell r="I106">
            <v>8.2780000000000006E-2</v>
          </cell>
          <cell r="J106">
            <v>8.2850000000000007E-2</v>
          </cell>
          <cell r="K106">
            <v>8.2889999999999991E-2</v>
          </cell>
          <cell r="L106">
            <v>8.2899999999999988E-2</v>
          </cell>
        </row>
        <row r="107">
          <cell r="A107">
            <v>28733</v>
          </cell>
          <cell r="B107">
            <v>28733</v>
          </cell>
          <cell r="C107">
            <v>7.4550000000000005E-2</v>
          </cell>
          <cell r="D107">
            <v>7.6920000000000002E-2</v>
          </cell>
          <cell r="E107">
            <v>7.9250000000000001E-2</v>
          </cell>
          <cell r="F107">
            <v>8.1419999999999992E-2</v>
          </cell>
          <cell r="G107">
            <v>8.2220000000000001E-2</v>
          </cell>
          <cell r="H107">
            <v>8.2100000000000006E-2</v>
          </cell>
          <cell r="I107">
            <v>8.1809999999999994E-2</v>
          </cell>
          <cell r="J107">
            <v>8.1570000000000004E-2</v>
          </cell>
          <cell r="K107">
            <v>8.1439999999999999E-2</v>
          </cell>
          <cell r="L107">
            <v>8.14E-2</v>
          </cell>
        </row>
        <row r="108">
          <cell r="A108">
            <v>28762</v>
          </cell>
          <cell r="B108">
            <v>28762</v>
          </cell>
          <cell r="C108">
            <v>7.8560000000000005E-2</v>
          </cell>
          <cell r="D108">
            <v>8.3040000000000003E-2</v>
          </cell>
          <cell r="E108">
            <v>8.5519999999999999E-2</v>
          </cell>
          <cell r="F108">
            <v>8.5660000000000014E-2</v>
          </cell>
          <cell r="G108">
            <v>8.4209999999999993E-2</v>
          </cell>
          <cell r="H108">
            <v>8.3499999999999991E-2</v>
          </cell>
          <cell r="I108">
            <v>8.2919999999999994E-2</v>
          </cell>
          <cell r="J108">
            <v>8.2490000000000008E-2</v>
          </cell>
          <cell r="K108">
            <v>8.227000000000001E-2</v>
          </cell>
          <cell r="L108">
            <v>8.2200000000000009E-2</v>
          </cell>
        </row>
        <row r="109">
          <cell r="A109">
            <v>28794</v>
          </cell>
          <cell r="B109">
            <v>28794</v>
          </cell>
          <cell r="C109">
            <v>8.3589999999999998E-2</v>
          </cell>
          <cell r="D109">
            <v>8.9169999999999999E-2</v>
          </cell>
          <cell r="E109">
            <v>9.3200000000000005E-2</v>
          </cell>
          <cell r="F109">
            <v>9.4480000000000008E-2</v>
          </cell>
          <cell r="G109">
            <v>9.1799999999999993E-2</v>
          </cell>
          <cell r="H109">
            <v>8.9819999999999997E-2</v>
          </cell>
          <cell r="I109">
            <v>8.8020000000000001E-2</v>
          </cell>
          <cell r="J109">
            <v>8.6639999999999995E-2</v>
          </cell>
          <cell r="K109">
            <v>8.5959999999999995E-2</v>
          </cell>
          <cell r="L109">
            <v>8.5730000000000001E-2</v>
          </cell>
        </row>
        <row r="110">
          <cell r="A110">
            <v>28824</v>
          </cell>
          <cell r="B110">
            <v>28824</v>
          </cell>
          <cell r="C110">
            <v>8.7620000000000003E-2</v>
          </cell>
          <cell r="D110">
            <v>9.2370000000000008E-2</v>
          </cell>
          <cell r="E110">
            <v>9.5799999999999996E-2</v>
          </cell>
          <cell r="F110">
            <v>9.6479999999999996E-2</v>
          </cell>
          <cell r="G110">
            <v>9.2609999999999998E-2</v>
          </cell>
          <cell r="H110">
            <v>8.9679999999999996E-2</v>
          </cell>
          <cell r="I110">
            <v>8.6889999999999995E-2</v>
          </cell>
          <cell r="J110">
            <v>8.4739999999999996E-2</v>
          </cell>
          <cell r="K110">
            <v>8.3670000000000008E-2</v>
          </cell>
          <cell r="L110">
            <v>8.3309999999999995E-2</v>
          </cell>
        </row>
        <row r="111">
          <cell r="A111">
            <v>28853</v>
          </cell>
          <cell r="B111">
            <v>28853</v>
          </cell>
          <cell r="C111">
            <v>8.8190000000000004E-2</v>
          </cell>
          <cell r="D111">
            <v>9.4800000000000009E-2</v>
          </cell>
          <cell r="E111">
            <v>9.9900000000000003E-2</v>
          </cell>
          <cell r="F111">
            <v>0.10176</v>
          </cell>
          <cell r="G111">
            <v>9.7579999999999986E-2</v>
          </cell>
          <cell r="H111">
            <v>9.3979999999999994E-2</v>
          </cell>
          <cell r="I111">
            <v>9.0429999999999996E-2</v>
          </cell>
          <cell r="J111">
            <v>8.7690000000000004E-2</v>
          </cell>
          <cell r="K111">
            <v>8.6309999999999998E-2</v>
          </cell>
          <cell r="L111">
            <v>8.585000000000001E-2</v>
          </cell>
        </row>
        <row r="112">
          <cell r="A112">
            <v>28886</v>
          </cell>
          <cell r="B112">
            <v>28886</v>
          </cell>
          <cell r="C112">
            <v>9.6020000000000008E-2</v>
          </cell>
          <cell r="D112">
            <v>9.5519999999999994E-2</v>
          </cell>
          <cell r="E112">
            <v>9.7520000000000009E-2</v>
          </cell>
          <cell r="F112">
            <v>9.7250000000000003E-2</v>
          </cell>
          <cell r="G112">
            <v>9.3030000000000002E-2</v>
          </cell>
          <cell r="H112">
            <v>9.0229999999999991E-2</v>
          </cell>
          <cell r="I112">
            <v>8.7680000000000008E-2</v>
          </cell>
          <cell r="J112">
            <v>8.5739999999999997E-2</v>
          </cell>
          <cell r="K112">
            <v>8.4769999999999998E-2</v>
          </cell>
          <cell r="L112">
            <v>8.4440000000000015E-2</v>
          </cell>
        </row>
        <row r="113">
          <cell r="A113">
            <v>28914</v>
          </cell>
          <cell r="B113">
            <v>28914</v>
          </cell>
          <cell r="C113">
            <v>9.6079999999999999E-2</v>
          </cell>
          <cell r="D113">
            <v>9.6739999999999993E-2</v>
          </cell>
          <cell r="E113">
            <v>9.8839999999999997E-2</v>
          </cell>
          <cell r="F113">
            <v>9.8670000000000008E-2</v>
          </cell>
          <cell r="G113">
            <v>9.4869999999999996E-2</v>
          </cell>
          <cell r="H113">
            <v>9.2349999999999988E-2</v>
          </cell>
          <cell r="I113">
            <v>9.0069999999999997E-2</v>
          </cell>
          <cell r="J113">
            <v>8.8330000000000006E-2</v>
          </cell>
          <cell r="K113">
            <v>8.746000000000001E-2</v>
          </cell>
          <cell r="L113">
            <v>8.7170000000000011E-2</v>
          </cell>
        </row>
        <row r="114">
          <cell r="A114">
            <v>28944</v>
          </cell>
          <cell r="B114">
            <v>28944</v>
          </cell>
          <cell r="C114">
            <v>9.5690000000000011E-2</v>
          </cell>
          <cell r="D114">
            <v>9.7390000000000004E-2</v>
          </cell>
          <cell r="E114">
            <v>9.8160000000000011E-2</v>
          </cell>
          <cell r="F114">
            <v>9.6999999999999989E-2</v>
          </cell>
          <cell r="G114">
            <v>9.3450000000000005E-2</v>
          </cell>
          <cell r="H114">
            <v>9.1310000000000002E-2</v>
          </cell>
          <cell r="I114">
            <v>8.9369999999999991E-2</v>
          </cell>
          <cell r="J114">
            <v>8.7899999999999992E-2</v>
          </cell>
          <cell r="K114">
            <v>8.7170000000000011E-2</v>
          </cell>
          <cell r="L114">
            <v>8.6919999999999997E-2</v>
          </cell>
        </row>
        <row r="115">
          <cell r="A115">
            <v>28975</v>
          </cell>
          <cell r="B115">
            <v>28975</v>
          </cell>
          <cell r="C115">
            <v>9.5530000000000004E-2</v>
          </cell>
          <cell r="D115">
            <v>9.7860000000000003E-2</v>
          </cell>
          <cell r="E115">
            <v>9.9030000000000007E-2</v>
          </cell>
          <cell r="F115">
            <v>9.8049999999999998E-2</v>
          </cell>
          <cell r="G115">
            <v>9.4760000000000011E-2</v>
          </cell>
          <cell r="H115">
            <v>9.2870000000000008E-2</v>
          </cell>
          <cell r="I115">
            <v>9.1209999999999999E-2</v>
          </cell>
          <cell r="J115">
            <v>8.9959999999999998E-2</v>
          </cell>
          <cell r="K115">
            <v>8.9339999999999989E-2</v>
          </cell>
          <cell r="L115">
            <v>8.9130000000000001E-2</v>
          </cell>
        </row>
        <row r="116">
          <cell r="A116">
            <v>29006</v>
          </cell>
          <cell r="B116">
            <v>29006</v>
          </cell>
          <cell r="C116">
            <v>9.6669999999999992E-2</v>
          </cell>
          <cell r="D116">
            <v>9.7989999999999994E-2</v>
          </cell>
          <cell r="E116">
            <v>9.7769999999999996E-2</v>
          </cell>
          <cell r="F116">
            <v>9.5229999999999995E-2</v>
          </cell>
          <cell r="G116">
            <v>9.1479999999999992E-2</v>
          </cell>
          <cell r="H116">
            <v>8.9789999999999995E-2</v>
          </cell>
          <cell r="I116">
            <v>8.8399999999999992E-2</v>
          </cell>
          <cell r="J116">
            <v>8.7349999999999997E-2</v>
          </cell>
          <cell r="K116">
            <v>8.6820000000000008E-2</v>
          </cell>
          <cell r="L116">
            <v>8.6649999999999991E-2</v>
          </cell>
        </row>
        <row r="117">
          <cell r="A117">
            <v>29035</v>
          </cell>
          <cell r="B117">
            <v>29035</v>
          </cell>
          <cell r="C117">
            <v>8.8749999999999996E-2</v>
          </cell>
          <cell r="D117">
            <v>9.2119999999999994E-2</v>
          </cell>
          <cell r="E117">
            <v>9.2089999999999991E-2</v>
          </cell>
          <cell r="F117">
            <v>8.9510000000000006E-2</v>
          </cell>
          <cell r="G117">
            <v>8.6980000000000002E-2</v>
          </cell>
          <cell r="H117">
            <v>8.6069999999999994E-2</v>
          </cell>
          <cell r="I117">
            <v>8.5340000000000013E-2</v>
          </cell>
          <cell r="J117">
            <v>8.478999999999999E-2</v>
          </cell>
          <cell r="K117">
            <v>8.4519999999999998E-2</v>
          </cell>
          <cell r="L117">
            <v>8.4419999999999995E-2</v>
          </cell>
        </row>
        <row r="118">
          <cell r="A118">
            <v>29067</v>
          </cell>
          <cell r="B118">
            <v>29067</v>
          </cell>
          <cell r="C118">
            <v>8.9840000000000003E-2</v>
          </cell>
          <cell r="D118">
            <v>9.4299999999999995E-2</v>
          </cell>
          <cell r="E118">
            <v>9.5649999999999999E-2</v>
          </cell>
          <cell r="F118">
            <v>9.3560000000000004E-2</v>
          </cell>
          <cell r="G118">
            <v>9.0150000000000008E-2</v>
          </cell>
          <cell r="H118">
            <v>8.8739999999999999E-2</v>
          </cell>
          <cell r="I118">
            <v>8.7599999999999997E-2</v>
          </cell>
          <cell r="J118">
            <v>8.6739999999999998E-2</v>
          </cell>
          <cell r="K118">
            <v>8.6309999999999998E-2</v>
          </cell>
          <cell r="L118">
            <v>8.617000000000001E-2</v>
          </cell>
        </row>
        <row r="119">
          <cell r="A119">
            <v>29098</v>
          </cell>
          <cell r="B119">
            <v>29098</v>
          </cell>
          <cell r="C119">
            <v>0.10160999999999999</v>
          </cell>
          <cell r="D119">
            <v>0.10019</v>
          </cell>
          <cell r="E119">
            <v>0.10106999999999999</v>
          </cell>
          <cell r="F119">
            <v>9.9610000000000004E-2</v>
          </cell>
          <cell r="G119">
            <v>9.5070000000000002E-2</v>
          </cell>
          <cell r="H119">
            <v>9.2560000000000003E-2</v>
          </cell>
          <cell r="I119">
            <v>9.0399999999999994E-2</v>
          </cell>
          <cell r="J119">
            <v>8.8759999999999992E-2</v>
          </cell>
          <cell r="K119">
            <v>8.795E-2</v>
          </cell>
          <cell r="L119">
            <v>8.7680000000000008E-2</v>
          </cell>
        </row>
        <row r="120">
          <cell r="A120">
            <v>29126</v>
          </cell>
          <cell r="B120">
            <v>29126</v>
          </cell>
          <cell r="C120">
            <v>0.10337999999999999</v>
          </cell>
          <cell r="D120">
            <v>0.10401999999999999</v>
          </cell>
          <cell r="E120">
            <v>0.10583999999999999</v>
          </cell>
          <cell r="F120">
            <v>0.10398999999999999</v>
          </cell>
          <cell r="G120">
            <v>9.8239999999999994E-2</v>
          </cell>
          <cell r="H120">
            <v>9.5199999999999993E-2</v>
          </cell>
          <cell r="I120">
            <v>9.2609999999999998E-2</v>
          </cell>
          <cell r="J120">
            <v>9.0660000000000004E-2</v>
          </cell>
          <cell r="K120">
            <v>8.9689999999999992E-2</v>
          </cell>
          <cell r="L120">
            <v>8.9359999999999995E-2</v>
          </cell>
        </row>
        <row r="121">
          <cell r="A121">
            <v>29159</v>
          </cell>
          <cell r="B121">
            <v>29159</v>
          </cell>
          <cell r="C121">
            <v>0.11650000000000001</v>
          </cell>
          <cell r="D121">
            <v>0.12336999999999999</v>
          </cell>
          <cell r="E121">
            <v>0.12687999999999999</v>
          </cell>
          <cell r="F121">
            <v>0.1244</v>
          </cell>
          <cell r="G121">
            <v>0.11558</v>
          </cell>
          <cell r="H121">
            <v>0.11057</v>
          </cell>
          <cell r="I121">
            <v>0.10619999999999999</v>
          </cell>
          <cell r="J121">
            <v>0.10289</v>
          </cell>
          <cell r="K121">
            <v>0.10122999999999999</v>
          </cell>
          <cell r="L121">
            <v>0.10067999999999999</v>
          </cell>
        </row>
        <row r="122">
          <cell r="A122">
            <v>29189</v>
          </cell>
          <cell r="B122">
            <v>29189</v>
          </cell>
          <cell r="C122">
            <v>0.10750999999999999</v>
          </cell>
          <cell r="D122">
            <v>0.11699</v>
          </cell>
          <cell r="E122">
            <v>0.11864000000000001</v>
          </cell>
          <cell r="F122">
            <v>0.11289999999999999</v>
          </cell>
          <cell r="G122">
            <v>0.10566</v>
          </cell>
          <cell r="H122">
            <v>0.10287</v>
          </cell>
          <cell r="I122">
            <v>0.10061999999999999</v>
          </cell>
          <cell r="J122">
            <v>9.894E-2</v>
          </cell>
          <cell r="K122">
            <v>9.8100000000000007E-2</v>
          </cell>
          <cell r="L122">
            <v>9.7820000000000004E-2</v>
          </cell>
        </row>
        <row r="123">
          <cell r="A123">
            <v>29220</v>
          </cell>
          <cell r="B123">
            <v>29220</v>
          </cell>
          <cell r="C123">
            <v>0.10800000000000001</v>
          </cell>
          <cell r="D123">
            <v>0.12242000000000001</v>
          </cell>
          <cell r="E123">
            <v>0.12225</v>
          </cell>
          <cell r="F123">
            <v>0.11343</v>
          </cell>
          <cell r="G123">
            <v>0.10583999999999999</v>
          </cell>
          <cell r="H123">
            <v>0.10319</v>
          </cell>
          <cell r="I123">
            <v>0.10106999999999999</v>
          </cell>
          <cell r="J123">
            <v>9.9479999999999999E-2</v>
          </cell>
          <cell r="K123">
            <v>9.869E-2</v>
          </cell>
          <cell r="L123">
            <v>9.8420000000000007E-2</v>
          </cell>
        </row>
        <row r="124">
          <cell r="A124">
            <v>29251</v>
          </cell>
          <cell r="B124">
            <v>29251</v>
          </cell>
          <cell r="C124">
            <v>0.11677</v>
          </cell>
          <cell r="D124">
            <v>0.12420999999999999</v>
          </cell>
          <cell r="E124">
            <v>0.12308999999999999</v>
          </cell>
          <cell r="F124">
            <v>0.11684</v>
          </cell>
          <cell r="G124">
            <v>0.11162000000000001</v>
          </cell>
          <cell r="H124">
            <v>0.10980000000000001</v>
          </cell>
          <cell r="I124">
            <v>0.10833999999999999</v>
          </cell>
          <cell r="J124">
            <v>0.10724</v>
          </cell>
          <cell r="K124">
            <v>0.10669000000000001</v>
          </cell>
          <cell r="L124">
            <v>0.10650999999999999</v>
          </cell>
        </row>
        <row r="125">
          <cell r="A125">
            <v>29280</v>
          </cell>
          <cell r="B125">
            <v>29280</v>
          </cell>
          <cell r="C125">
            <v>0.1384</v>
          </cell>
          <cell r="D125">
            <v>0.14276</v>
          </cell>
          <cell r="E125">
            <v>0.14598</v>
          </cell>
          <cell r="F125">
            <v>0.14581</v>
          </cell>
          <cell r="G125">
            <v>0.13839000000000001</v>
          </cell>
          <cell r="H125">
            <v>0.13220000000000001</v>
          </cell>
          <cell r="I125">
            <v>0.12578</v>
          </cell>
          <cell r="J125">
            <v>0.12068</v>
          </cell>
          <cell r="K125">
            <v>0.11813000000000001</v>
          </cell>
          <cell r="L125">
            <v>0.11727</v>
          </cell>
        </row>
        <row r="126">
          <cell r="A126">
            <v>29311</v>
          </cell>
          <cell r="B126">
            <v>29311</v>
          </cell>
          <cell r="C126">
            <v>0.15087</v>
          </cell>
          <cell r="D126">
            <v>0.15404000000000001</v>
          </cell>
          <cell r="E126">
            <v>0.15551000000000001</v>
          </cell>
          <cell r="F126">
            <v>0.15103</v>
          </cell>
          <cell r="G126">
            <v>0.1386</v>
          </cell>
          <cell r="H126">
            <v>0.13131000000000001</v>
          </cell>
          <cell r="I126">
            <v>0.12484000000000001</v>
          </cell>
          <cell r="J126">
            <v>0.11993000000000001</v>
          </cell>
          <cell r="K126">
            <v>0.11747</v>
          </cell>
          <cell r="L126">
            <v>0.11666</v>
          </cell>
        </row>
        <row r="127">
          <cell r="A127">
            <v>29341</v>
          </cell>
          <cell r="B127">
            <v>29341</v>
          </cell>
          <cell r="C127">
            <v>9.9290000000000003E-2</v>
          </cell>
          <cell r="D127">
            <v>0.10647999999999999</v>
          </cell>
          <cell r="E127">
            <v>0.10878</v>
          </cell>
          <cell r="F127">
            <v>0.10599</v>
          </cell>
          <cell r="G127">
            <v>0.10194</v>
          </cell>
          <cell r="H127">
            <v>0.10102</v>
          </cell>
          <cell r="I127">
            <v>0.10163999999999999</v>
          </cell>
          <cell r="J127">
            <v>0.10528</v>
          </cell>
          <cell r="K127">
            <v>0.11135999999999999</v>
          </cell>
          <cell r="L127">
            <v>0.11526</v>
          </cell>
        </row>
        <row r="128">
          <cell r="A128">
            <v>29371</v>
          </cell>
          <cell r="B128">
            <v>29371</v>
          </cell>
          <cell r="C128">
            <v>7.5090000000000004E-2</v>
          </cell>
          <cell r="D128">
            <v>7.8960000000000002E-2</v>
          </cell>
          <cell r="E128">
            <v>8.2769999999999996E-2</v>
          </cell>
          <cell r="F128">
            <v>8.6569999999999994E-2</v>
          </cell>
          <cell r="G128">
            <v>8.9099999999999999E-2</v>
          </cell>
          <cell r="H128">
            <v>9.0730000000000005E-2</v>
          </cell>
          <cell r="I128">
            <v>9.4390000000000002E-2</v>
          </cell>
          <cell r="J128">
            <v>0.10135999999999999</v>
          </cell>
          <cell r="K128">
            <v>0.10643000000000001</v>
          </cell>
          <cell r="L128">
            <v>0.10818</v>
          </cell>
        </row>
        <row r="129">
          <cell r="A129">
            <v>29402</v>
          </cell>
          <cell r="B129">
            <v>29402</v>
          </cell>
          <cell r="C129">
            <v>7.7600000000000002E-2</v>
          </cell>
          <cell r="D129">
            <v>7.9289999999999999E-2</v>
          </cell>
          <cell r="E129">
            <v>8.1419999999999992E-2</v>
          </cell>
          <cell r="F129">
            <v>8.4620000000000001E-2</v>
          </cell>
          <cell r="G129">
            <v>8.8370000000000004E-2</v>
          </cell>
          <cell r="H129">
            <v>9.0450000000000003E-2</v>
          </cell>
          <cell r="I129">
            <v>9.3200000000000005E-2</v>
          </cell>
          <cell r="J129">
            <v>9.9299999999999999E-2</v>
          </cell>
          <cell r="K129">
            <v>0.10756</v>
          </cell>
          <cell r="L129">
            <v>0.11135999999999999</v>
          </cell>
        </row>
        <row r="130">
          <cell r="A130">
            <v>29433</v>
          </cell>
          <cell r="B130">
            <v>29433</v>
          </cell>
          <cell r="C130">
            <v>8.5939999999999989E-2</v>
          </cell>
          <cell r="D130">
            <v>8.7140000000000009E-2</v>
          </cell>
          <cell r="E130">
            <v>8.8719999999999993E-2</v>
          </cell>
          <cell r="F130">
            <v>9.128E-2</v>
          </cell>
          <cell r="G130">
            <v>9.4670000000000004E-2</v>
          </cell>
          <cell r="H130">
            <v>9.6729999999999997E-2</v>
          </cell>
          <cell r="I130">
            <v>9.9330000000000002E-2</v>
          </cell>
          <cell r="J130">
            <v>0.10525999999999999</v>
          </cell>
          <cell r="K130">
            <v>0.1176</v>
          </cell>
          <cell r="L130">
            <v>0.12563000000000002</v>
          </cell>
        </row>
        <row r="131">
          <cell r="A131">
            <v>29462</v>
          </cell>
          <cell r="B131">
            <v>29462</v>
          </cell>
          <cell r="C131">
            <v>9.4109999999999999E-2</v>
          </cell>
          <cell r="D131">
            <v>0.10157999999999999</v>
          </cell>
          <cell r="E131">
            <v>0.10711</v>
          </cell>
          <cell r="F131">
            <v>0.11058999999999999</v>
          </cell>
          <cell r="G131">
            <v>0.11164999999999999</v>
          </cell>
          <cell r="H131">
            <v>0.11186</v>
          </cell>
          <cell r="I131">
            <v>0.11201999999999999</v>
          </cell>
          <cell r="J131">
            <v>0.11214</v>
          </cell>
          <cell r="K131">
            <v>0.11220000000000001</v>
          </cell>
          <cell r="L131">
            <v>0.11222</v>
          </cell>
        </row>
        <row r="132">
          <cell r="A132">
            <v>29494</v>
          </cell>
          <cell r="B132">
            <v>29494</v>
          </cell>
          <cell r="C132">
            <v>0.10933999999999999</v>
          </cell>
          <cell r="D132">
            <v>0.11603999999999999</v>
          </cell>
          <cell r="E132">
            <v>0.11898999999999998</v>
          </cell>
          <cell r="F132">
            <v>0.11859</v>
          </cell>
          <cell r="G132">
            <v>0.11686999999999999</v>
          </cell>
          <cell r="H132">
            <v>0.11617000000000001</v>
          </cell>
          <cell r="I132">
            <v>0.11560000000000001</v>
          </cell>
          <cell r="J132">
            <v>0.11516999999999999</v>
          </cell>
          <cell r="K132">
            <v>0.11496000000000001</v>
          </cell>
          <cell r="L132">
            <v>0.11489000000000001</v>
          </cell>
        </row>
        <row r="133">
          <cell r="A133">
            <v>29524</v>
          </cell>
          <cell r="B133">
            <v>29524</v>
          </cell>
          <cell r="C133">
            <v>0.11332</v>
          </cell>
          <cell r="D133">
            <v>0.12795999999999999</v>
          </cell>
          <cell r="E133">
            <v>0.13289999999999999</v>
          </cell>
          <cell r="F133">
            <v>0.12986</v>
          </cell>
          <cell r="G133">
            <v>0.12486000000000001</v>
          </cell>
          <cell r="H133">
            <v>0.12295</v>
          </cell>
          <cell r="I133">
            <v>0.12141</v>
          </cell>
          <cell r="J133">
            <v>0.12025999999999999</v>
          </cell>
          <cell r="K133">
            <v>0.11968999999999999</v>
          </cell>
          <cell r="L133">
            <v>0.11949</v>
          </cell>
        </row>
        <row r="134">
          <cell r="A134">
            <v>29553</v>
          </cell>
          <cell r="B134">
            <v>29553</v>
          </cell>
          <cell r="C134">
            <v>0.14832999999999999</v>
          </cell>
          <cell r="D134">
            <v>0.14604</v>
          </cell>
          <cell r="E134">
            <v>0.14645</v>
          </cell>
          <cell r="F134">
            <v>0.14172999999999999</v>
          </cell>
          <cell r="G134">
            <v>0.13217000000000001</v>
          </cell>
          <cell r="H134">
            <v>0.1275</v>
          </cell>
          <cell r="I134">
            <v>0.12359999999999999</v>
          </cell>
          <cell r="J134">
            <v>0.12067</v>
          </cell>
          <cell r="K134">
            <v>0.1192</v>
          </cell>
          <cell r="L134">
            <v>0.11871000000000001</v>
          </cell>
        </row>
        <row r="135">
          <cell r="A135">
            <v>29586</v>
          </cell>
          <cell r="B135">
            <v>29586</v>
          </cell>
          <cell r="C135">
            <v>0.12664</v>
          </cell>
          <cell r="D135">
            <v>0.14654</v>
          </cell>
          <cell r="E135">
            <v>0.14460000000000001</v>
          </cell>
          <cell r="F135">
            <v>0.13150000000000001</v>
          </cell>
          <cell r="G135">
            <v>0.12267</v>
          </cell>
          <cell r="H135">
            <v>0.12055999999999999</v>
          </cell>
          <cell r="I135">
            <v>0.11941</v>
          </cell>
          <cell r="J135">
            <v>0.11875999999999999</v>
          </cell>
          <cell r="K135">
            <v>0.11845</v>
          </cell>
          <cell r="L135">
            <v>0.11835000000000001</v>
          </cell>
        </row>
        <row r="136">
          <cell r="A136">
            <v>29616</v>
          </cell>
          <cell r="B136">
            <v>29616</v>
          </cell>
          <cell r="C136">
            <v>0.14560000000000001</v>
          </cell>
          <cell r="D136">
            <v>0.14926999999999999</v>
          </cell>
          <cell r="E136">
            <v>0.1439</v>
          </cell>
          <cell r="F136">
            <v>0.13388999999999998</v>
          </cell>
          <cell r="G136">
            <v>0.12658</v>
          </cell>
          <cell r="H136">
            <v>0.12404999999999999</v>
          </cell>
          <cell r="I136">
            <v>0.12202</v>
          </cell>
          <cell r="J136">
            <v>0.12050000000000001</v>
          </cell>
          <cell r="K136">
            <v>0.11974</v>
          </cell>
          <cell r="L136">
            <v>0.11949</v>
          </cell>
        </row>
        <row r="137">
          <cell r="A137">
            <v>29644</v>
          </cell>
          <cell r="B137">
            <v>29644</v>
          </cell>
          <cell r="C137">
            <v>0.14217000000000002</v>
          </cell>
          <cell r="D137">
            <v>0.14702000000000001</v>
          </cell>
          <cell r="E137">
            <v>0.14438999999999999</v>
          </cell>
          <cell r="F137">
            <v>0.13747000000000001</v>
          </cell>
          <cell r="G137">
            <v>0.13207000000000002</v>
          </cell>
          <cell r="H137">
            <v>0.13019</v>
          </cell>
          <cell r="I137">
            <v>0.12869</v>
          </cell>
          <cell r="J137">
            <v>0.12756000000000001</v>
          </cell>
          <cell r="K137">
            <v>0.127</v>
          </cell>
          <cell r="L137">
            <v>0.12680999999999998</v>
          </cell>
        </row>
        <row r="138">
          <cell r="A138">
            <v>29676</v>
          </cell>
          <cell r="B138">
            <v>29676</v>
          </cell>
          <cell r="C138">
            <v>0.12976000000000001</v>
          </cell>
          <cell r="D138">
            <v>0.12747999999999998</v>
          </cell>
          <cell r="E138">
            <v>0.12640999999999999</v>
          </cell>
          <cell r="F138">
            <v>0.12609999999999999</v>
          </cell>
          <cell r="G138">
            <v>0.12606999999999999</v>
          </cell>
          <cell r="H138">
            <v>0.12606000000000001</v>
          </cell>
          <cell r="I138">
            <v>0.12606000000000001</v>
          </cell>
          <cell r="J138">
            <v>0.12606000000000001</v>
          </cell>
          <cell r="K138">
            <v>0.12605</v>
          </cell>
          <cell r="L138">
            <v>0.12605</v>
          </cell>
        </row>
        <row r="139">
          <cell r="A139">
            <v>29706</v>
          </cell>
          <cell r="B139">
            <v>29706</v>
          </cell>
          <cell r="C139">
            <v>0.14419000000000001</v>
          </cell>
          <cell r="D139">
            <v>0.15004000000000001</v>
          </cell>
          <cell r="E139">
            <v>0.15018000000000001</v>
          </cell>
          <cell r="F139">
            <v>0.14510999999999999</v>
          </cell>
          <cell r="G139">
            <v>0.13946</v>
          </cell>
          <cell r="H139">
            <v>0.13732</v>
          </cell>
          <cell r="I139">
            <v>0.1356</v>
          </cell>
          <cell r="J139">
            <v>0.13431999999999999</v>
          </cell>
          <cell r="K139">
            <v>0.13367000000000001</v>
          </cell>
          <cell r="L139">
            <v>0.13346</v>
          </cell>
        </row>
        <row r="140">
          <cell r="A140">
            <v>29735</v>
          </cell>
          <cell r="B140">
            <v>29735</v>
          </cell>
          <cell r="C140">
            <v>0.1646</v>
          </cell>
          <cell r="D140">
            <v>0.15558</v>
          </cell>
          <cell r="E140">
            <v>0.14901999999999999</v>
          </cell>
          <cell r="F140">
            <v>0.14382999999999999</v>
          </cell>
          <cell r="G140">
            <v>0.13872000000000001</v>
          </cell>
          <cell r="H140">
            <v>0.13510999999999998</v>
          </cell>
          <cell r="I140">
            <v>0.13094</v>
          </cell>
          <cell r="J140">
            <v>0.12736</v>
          </cell>
          <cell r="K140">
            <v>0.12554999999999999</v>
          </cell>
          <cell r="L140">
            <v>0.12494999999999999</v>
          </cell>
        </row>
        <row r="141">
          <cell r="A141">
            <v>29767</v>
          </cell>
          <cell r="B141">
            <v>29767</v>
          </cell>
          <cell r="C141">
            <v>0.14637</v>
          </cell>
          <cell r="D141">
            <v>0.14548</v>
          </cell>
          <cell r="E141">
            <v>0.14424000000000001</v>
          </cell>
          <cell r="F141">
            <v>0.14208000000000001</v>
          </cell>
          <cell r="G141">
            <v>0.13880000000000001</v>
          </cell>
          <cell r="H141">
            <v>0.13652</v>
          </cell>
          <cell r="I141">
            <v>0.13375999999999999</v>
          </cell>
          <cell r="J141">
            <v>0.13092999999999999</v>
          </cell>
          <cell r="K141">
            <v>0.12733</v>
          </cell>
          <cell r="L141">
            <v>0.12372</v>
          </cell>
        </row>
        <row r="142">
          <cell r="A142">
            <v>29798</v>
          </cell>
          <cell r="B142">
            <v>29798</v>
          </cell>
          <cell r="C142">
            <v>0.14944000000000002</v>
          </cell>
          <cell r="D142">
            <v>0.15351999999999999</v>
          </cell>
          <cell r="E142">
            <v>0.15604999999999999</v>
          </cell>
          <cell r="F142">
            <v>0.15515000000000001</v>
          </cell>
          <cell r="G142">
            <v>0.14890999999999999</v>
          </cell>
          <cell r="H142">
            <v>0.14454</v>
          </cell>
          <cell r="I142">
            <v>0.14034000000000002</v>
          </cell>
          <cell r="J142">
            <v>0.1371</v>
          </cell>
          <cell r="K142">
            <v>0.13547999999999999</v>
          </cell>
          <cell r="L142">
            <v>0.13494</v>
          </cell>
        </row>
        <row r="143">
          <cell r="A143">
            <v>29829</v>
          </cell>
          <cell r="B143">
            <v>29829</v>
          </cell>
          <cell r="C143">
            <v>0.15528</v>
          </cell>
          <cell r="D143">
            <v>0.15917000000000001</v>
          </cell>
          <cell r="E143">
            <v>0.16207000000000002</v>
          </cell>
          <cell r="F143">
            <v>0.16236</v>
          </cell>
          <cell r="G143">
            <v>0.15720000000000001</v>
          </cell>
          <cell r="H143">
            <v>0.15275</v>
          </cell>
          <cell r="I143">
            <v>0.14804999999999999</v>
          </cell>
          <cell r="J143">
            <v>0.14428000000000002</v>
          </cell>
          <cell r="K143">
            <v>0.1424</v>
          </cell>
          <cell r="L143">
            <v>0.14177000000000001</v>
          </cell>
        </row>
        <row r="144">
          <cell r="A144">
            <v>29859</v>
          </cell>
          <cell r="B144">
            <v>29859</v>
          </cell>
          <cell r="C144">
            <v>0.13707</v>
          </cell>
          <cell r="D144">
            <v>0.14795</v>
          </cell>
          <cell r="E144">
            <v>0.15426999999999999</v>
          </cell>
          <cell r="F144">
            <v>0.15823999999999999</v>
          </cell>
          <cell r="G144">
            <v>0.15746000000000002</v>
          </cell>
          <cell r="H144">
            <v>0.15514</v>
          </cell>
          <cell r="I144">
            <v>0.15214</v>
          </cell>
          <cell r="J144">
            <v>0.14957000000000001</v>
          </cell>
          <cell r="K144">
            <v>0.14828</v>
          </cell>
          <cell r="L144">
            <v>0.14785000000000001</v>
          </cell>
        </row>
        <row r="145">
          <cell r="A145">
            <v>29889</v>
          </cell>
          <cell r="B145">
            <v>29889</v>
          </cell>
          <cell r="C145">
            <v>0.12646000000000002</v>
          </cell>
          <cell r="D145">
            <v>0.13127</v>
          </cell>
          <cell r="E145">
            <v>0.13525000000000001</v>
          </cell>
          <cell r="F145">
            <v>0.13845000000000002</v>
          </cell>
          <cell r="G145">
            <v>0.14011999999999999</v>
          </cell>
          <cell r="H145">
            <v>0.14063999999999999</v>
          </cell>
          <cell r="I145">
            <v>0.14105999999999999</v>
          </cell>
          <cell r="J145">
            <v>0.14138000000000001</v>
          </cell>
          <cell r="K145">
            <v>0.14153000000000002</v>
          </cell>
          <cell r="L145">
            <v>0.14158999999999999</v>
          </cell>
        </row>
        <row r="146">
          <cell r="A146">
            <v>29920</v>
          </cell>
          <cell r="B146">
            <v>29920</v>
          </cell>
          <cell r="C146">
            <v>0.10396000000000001</v>
          </cell>
          <cell r="D146">
            <v>0.10586999999999999</v>
          </cell>
          <cell r="E146">
            <v>0.1084</v>
          </cell>
          <cell r="F146">
            <v>0.11252000000000001</v>
          </cell>
          <cell r="G146">
            <v>0.11787</v>
          </cell>
          <cell r="H146">
            <v>0.12077</v>
          </cell>
          <cell r="I146">
            <v>0.1231</v>
          </cell>
          <cell r="J146">
            <v>0.12481999999999999</v>
          </cell>
          <cell r="K146">
            <v>0.13252</v>
          </cell>
          <cell r="L146">
            <v>0.14121</v>
          </cell>
        </row>
        <row r="147">
          <cell r="A147">
            <v>29951</v>
          </cell>
          <cell r="B147">
            <v>29951</v>
          </cell>
          <cell r="C147">
            <v>9.8559999999999995E-2</v>
          </cell>
          <cell r="D147">
            <v>0.11481</v>
          </cell>
          <cell r="E147">
            <v>0.12504999999999999</v>
          </cell>
          <cell r="F147">
            <v>0.13099</v>
          </cell>
          <cell r="G147">
            <v>0.13361999999999999</v>
          </cell>
          <cell r="H147">
            <v>0.13449</v>
          </cell>
          <cell r="I147">
            <v>0.13519</v>
          </cell>
          <cell r="J147">
            <v>0.13571</v>
          </cell>
          <cell r="K147">
            <v>0.13598000000000002</v>
          </cell>
          <cell r="L147">
            <v>0.13605999999999999</v>
          </cell>
        </row>
        <row r="148">
          <cell r="A148">
            <v>29980</v>
          </cell>
          <cell r="B148">
            <v>29980</v>
          </cell>
          <cell r="C148">
            <v>0.1208</v>
          </cell>
          <cell r="D148">
            <v>0.12768000000000002</v>
          </cell>
          <cell r="E148">
            <v>0.13300999999999999</v>
          </cell>
          <cell r="F148">
            <v>0.13644000000000001</v>
          </cell>
          <cell r="G148">
            <v>0.13714000000000001</v>
          </cell>
          <cell r="H148">
            <v>0.13708999999999999</v>
          </cell>
          <cell r="I148">
            <v>0.13702999999999999</v>
          </cell>
          <cell r="J148">
            <v>0.13697999999999999</v>
          </cell>
          <cell r="K148">
            <v>0.13695000000000002</v>
          </cell>
          <cell r="L148">
            <v>0.13694000000000001</v>
          </cell>
        </row>
        <row r="149">
          <cell r="A149">
            <v>30008</v>
          </cell>
          <cell r="B149">
            <v>30008</v>
          </cell>
          <cell r="C149">
            <v>0.1166</v>
          </cell>
          <cell r="D149">
            <v>0.12775999999999998</v>
          </cell>
          <cell r="E149">
            <v>0.13455</v>
          </cell>
          <cell r="F149">
            <v>0.13704</v>
          </cell>
          <cell r="G149">
            <v>0.13647999999999999</v>
          </cell>
          <cell r="H149">
            <v>0.13608000000000001</v>
          </cell>
          <cell r="I149">
            <v>0.13574</v>
          </cell>
          <cell r="J149">
            <v>0.13549</v>
          </cell>
          <cell r="K149">
            <v>0.13537000000000002</v>
          </cell>
          <cell r="L149">
            <v>0.13533000000000001</v>
          </cell>
        </row>
        <row r="150">
          <cell r="A150">
            <v>30041</v>
          </cell>
          <cell r="B150">
            <v>30041</v>
          </cell>
          <cell r="C150">
            <v>0.13539999999999999</v>
          </cell>
          <cell r="D150">
            <v>0.13621</v>
          </cell>
          <cell r="E150">
            <v>0.13714999999999999</v>
          </cell>
          <cell r="F150">
            <v>0.13830999999999999</v>
          </cell>
          <cell r="G150">
            <v>0.13883999999999999</v>
          </cell>
          <cell r="H150">
            <v>0.13829</v>
          </cell>
          <cell r="I150">
            <v>0.13653000000000001</v>
          </cell>
          <cell r="J150">
            <v>0.13369</v>
          </cell>
          <cell r="K150">
            <v>0.13189999999999999</v>
          </cell>
          <cell r="L150">
            <v>0.1313</v>
          </cell>
        </row>
        <row r="151">
          <cell r="A151">
            <v>30071</v>
          </cell>
          <cell r="B151">
            <v>30071</v>
          </cell>
          <cell r="C151">
            <v>0.12182</v>
          </cell>
          <cell r="D151">
            <v>0.12706000000000001</v>
          </cell>
          <cell r="E151">
            <v>0.13023999999999999</v>
          </cell>
          <cell r="F151">
            <v>0.13311000000000001</v>
          </cell>
          <cell r="G151">
            <v>0.13463</v>
          </cell>
          <cell r="H151">
            <v>0.13428000000000001</v>
          </cell>
          <cell r="I151">
            <v>0.13266999999999998</v>
          </cell>
          <cell r="J151">
            <v>0.13033</v>
          </cell>
          <cell r="K151">
            <v>0.12897999999999998</v>
          </cell>
          <cell r="L151">
            <v>0.12853999999999999</v>
          </cell>
        </row>
        <row r="152">
          <cell r="A152">
            <v>30099</v>
          </cell>
          <cell r="B152">
            <v>30099</v>
          </cell>
          <cell r="C152">
            <v>0.11452999999999999</v>
          </cell>
          <cell r="D152">
            <v>0.11785999999999999</v>
          </cell>
          <cell r="E152">
            <v>0.12173</v>
          </cell>
          <cell r="F152">
            <v>0.12673000000000001</v>
          </cell>
          <cell r="G152">
            <v>0.13095000000000001</v>
          </cell>
          <cell r="H152">
            <v>0.13208</v>
          </cell>
          <cell r="I152">
            <v>0.13201000000000002</v>
          </cell>
          <cell r="J152">
            <v>0.13095999999999999</v>
          </cell>
          <cell r="K152">
            <v>0.13025</v>
          </cell>
          <cell r="L152">
            <v>0.13002</v>
          </cell>
        </row>
        <row r="153">
          <cell r="A153">
            <v>30132</v>
          </cell>
          <cell r="B153">
            <v>30132</v>
          </cell>
          <cell r="C153">
            <v>0.11484999999999999</v>
          </cell>
          <cell r="D153">
            <v>0.12987000000000001</v>
          </cell>
          <cell r="E153">
            <v>0.13570000000000002</v>
          </cell>
          <cell r="F153">
            <v>0.14011999999999999</v>
          </cell>
          <cell r="G153">
            <v>0.14196999999999999</v>
          </cell>
          <cell r="H153">
            <v>0.14124</v>
          </cell>
          <cell r="I153">
            <v>0.13902</v>
          </cell>
          <cell r="J153">
            <v>0.13625000000000001</v>
          </cell>
          <cell r="K153">
            <v>0.13475000000000001</v>
          </cell>
          <cell r="L153">
            <v>0.13425000000000001</v>
          </cell>
        </row>
        <row r="154">
          <cell r="A154">
            <v>30162</v>
          </cell>
          <cell r="B154">
            <v>30162</v>
          </cell>
          <cell r="C154">
            <v>8.9349999999999999E-2</v>
          </cell>
          <cell r="D154">
            <v>0.10467</v>
          </cell>
          <cell r="E154">
            <v>0.11586</v>
          </cell>
          <cell r="F154">
            <v>0.12398999999999999</v>
          </cell>
          <cell r="G154">
            <v>0.12837999999999999</v>
          </cell>
          <cell r="H154">
            <v>0.12987000000000001</v>
          </cell>
          <cell r="I154">
            <v>0.13106000000000001</v>
          </cell>
          <cell r="J154">
            <v>0.13195000000000001</v>
          </cell>
          <cell r="K154">
            <v>0.13239000000000001</v>
          </cell>
          <cell r="L154">
            <v>0.13253999999999999</v>
          </cell>
        </row>
        <row r="155">
          <cell r="A155">
            <v>30194</v>
          </cell>
          <cell r="B155">
            <v>30194</v>
          </cell>
          <cell r="C155">
            <v>6.9500000000000006E-2</v>
          </cell>
          <cell r="D155">
            <v>8.3379999999999996E-2</v>
          </cell>
          <cell r="E155">
            <v>9.670999999999999E-2</v>
          </cell>
          <cell r="F155">
            <v>0.11025</v>
          </cell>
          <cell r="G155">
            <v>0.11944</v>
          </cell>
          <cell r="H155">
            <v>0.12208000000000001</v>
          </cell>
          <cell r="I155">
            <v>0.12293</v>
          </cell>
          <cell r="J155">
            <v>0.12206</v>
          </cell>
          <cell r="K155">
            <v>0.12127</v>
          </cell>
          <cell r="L155">
            <v>0.12101000000000001</v>
          </cell>
        </row>
        <row r="156">
          <cell r="A156">
            <v>30224</v>
          </cell>
          <cell r="B156">
            <v>30224</v>
          </cell>
          <cell r="C156">
            <v>6.6610000000000003E-2</v>
          </cell>
          <cell r="D156">
            <v>7.8630000000000005E-2</v>
          </cell>
          <cell r="E156">
            <v>9.0459999999999999E-2</v>
          </cell>
          <cell r="F156">
            <v>0.10285</v>
          </cell>
          <cell r="G156">
            <v>0.1116</v>
          </cell>
          <cell r="H156">
            <v>0.11430999999999999</v>
          </cell>
          <cell r="I156">
            <v>0.11548</v>
          </cell>
          <cell r="J156">
            <v>0.11498</v>
          </cell>
          <cell r="K156">
            <v>0.11436</v>
          </cell>
          <cell r="L156">
            <v>0.11414999999999999</v>
          </cell>
        </row>
        <row r="157">
          <cell r="A157">
            <v>30253</v>
          </cell>
          <cell r="B157">
            <v>30253</v>
          </cell>
          <cell r="C157">
            <v>7.5889999999999999E-2</v>
          </cell>
          <cell r="D157">
            <v>8.0990000000000006E-2</v>
          </cell>
          <cell r="E157">
            <v>8.6410000000000001E-2</v>
          </cell>
          <cell r="F157">
            <v>9.3219999999999997E-2</v>
          </cell>
          <cell r="G157">
            <v>9.9970000000000003E-2</v>
          </cell>
          <cell r="H157">
            <v>0.10308</v>
          </cell>
          <cell r="I157">
            <v>0.10576000000000001</v>
          </cell>
          <cell r="J157">
            <v>0.10779999999999999</v>
          </cell>
          <cell r="K157">
            <v>0.10881</v>
          </cell>
          <cell r="L157">
            <v>0.10915</v>
          </cell>
        </row>
        <row r="158">
          <cell r="A158">
            <v>30285</v>
          </cell>
          <cell r="B158">
            <v>30285</v>
          </cell>
          <cell r="C158">
            <v>7.6819999999999999E-2</v>
          </cell>
          <cell r="D158">
            <v>8.3740000000000009E-2</v>
          </cell>
          <cell r="E158">
            <v>8.811999999999999E-2</v>
          </cell>
          <cell r="F158">
            <v>9.2310000000000003E-2</v>
          </cell>
          <cell r="G158">
            <v>9.8330000000000001E-2</v>
          </cell>
          <cell r="H158">
            <v>0.10211000000000001</v>
          </cell>
          <cell r="I158">
            <v>0.10573</v>
          </cell>
          <cell r="J158">
            <v>0.10855000000000001</v>
          </cell>
          <cell r="K158">
            <v>0.10994999999999999</v>
          </cell>
          <cell r="L158">
            <v>0.11042</v>
          </cell>
        </row>
        <row r="159">
          <cell r="A159">
            <v>30316</v>
          </cell>
          <cell r="B159">
            <v>30316</v>
          </cell>
          <cell r="C159">
            <v>8.1199999999999994E-2</v>
          </cell>
          <cell r="D159">
            <v>8.1509999999999999E-2</v>
          </cell>
          <cell r="E159">
            <v>8.2830000000000001E-2</v>
          </cell>
          <cell r="F159">
            <v>8.6880000000000013E-2</v>
          </cell>
          <cell r="G159">
            <v>9.423999999999999E-2</v>
          </cell>
          <cell r="H159">
            <v>9.8610000000000003E-2</v>
          </cell>
          <cell r="I159">
            <v>0.10265000000000001</v>
          </cell>
          <cell r="J159">
            <v>0.10575</v>
          </cell>
          <cell r="K159">
            <v>0.10731</v>
          </cell>
          <cell r="L159">
            <v>0.10782</v>
          </cell>
        </row>
        <row r="160">
          <cell r="A160">
            <v>30347</v>
          </cell>
          <cell r="B160">
            <v>30347</v>
          </cell>
          <cell r="C160">
            <v>8.0449999999999994E-2</v>
          </cell>
          <cell r="D160">
            <v>8.2140000000000005E-2</v>
          </cell>
          <cell r="E160">
            <v>8.4510000000000002E-2</v>
          </cell>
          <cell r="F160">
            <v>8.8710000000000011E-2</v>
          </cell>
          <cell r="G160">
            <v>9.5090000000000008E-2</v>
          </cell>
          <cell r="H160">
            <v>9.9429999999999991E-2</v>
          </cell>
          <cell r="I160">
            <v>0.10457000000000001</v>
          </cell>
          <cell r="J160">
            <v>0.10949</v>
          </cell>
          <cell r="K160">
            <v>0.11211</v>
          </cell>
          <cell r="L160">
            <v>0.11298</v>
          </cell>
        </row>
        <row r="161">
          <cell r="A161">
            <v>30375</v>
          </cell>
          <cell r="B161">
            <v>30375</v>
          </cell>
          <cell r="C161">
            <v>7.8060000000000004E-2</v>
          </cell>
          <cell r="D161">
            <v>7.9869999999999997E-2</v>
          </cell>
          <cell r="E161">
            <v>8.231999999999999E-2</v>
          </cell>
          <cell r="F161">
            <v>8.6449999999999999E-2</v>
          </cell>
          <cell r="G161">
            <v>9.2280000000000001E-2</v>
          </cell>
          <cell r="H161">
            <v>9.5930000000000001E-2</v>
          </cell>
          <cell r="I161">
            <v>9.9769999999999998E-2</v>
          </cell>
          <cell r="J161">
            <v>0.10343999999999999</v>
          </cell>
          <cell r="K161">
            <v>0.11057</v>
          </cell>
          <cell r="L161">
            <v>0.11776999999999999</v>
          </cell>
        </row>
        <row r="162">
          <cell r="A162">
            <v>30406</v>
          </cell>
          <cell r="B162">
            <v>30406</v>
          </cell>
          <cell r="C162">
            <v>8.5730000000000001E-2</v>
          </cell>
          <cell r="D162">
            <v>8.8070000000000009E-2</v>
          </cell>
          <cell r="E162">
            <v>8.9730000000000004E-2</v>
          </cell>
          <cell r="F162">
            <v>9.172000000000001E-2</v>
          </cell>
          <cell r="G162">
            <v>9.5950000000000008E-2</v>
          </cell>
          <cell r="H162">
            <v>9.9469999999999989E-2</v>
          </cell>
          <cell r="I162">
            <v>0.10342999999999999</v>
          </cell>
          <cell r="J162">
            <v>0.10673000000000001</v>
          </cell>
          <cell r="K162">
            <v>0.10837999999999999</v>
          </cell>
          <cell r="L162">
            <v>0.10894</v>
          </cell>
        </row>
        <row r="163">
          <cell r="A163">
            <v>30435</v>
          </cell>
          <cell r="B163">
            <v>30435</v>
          </cell>
          <cell r="C163">
            <v>8.1189999999999998E-2</v>
          </cell>
          <cell r="D163">
            <v>8.2439999999999999E-2</v>
          </cell>
          <cell r="E163">
            <v>8.3809999999999996E-2</v>
          </cell>
          <cell r="F163">
            <v>8.6379999999999998E-2</v>
          </cell>
          <cell r="G163">
            <v>9.1579999999999995E-2</v>
          </cell>
          <cell r="H163">
            <v>9.5479999999999995E-2</v>
          </cell>
          <cell r="I163">
            <v>9.9670000000000009E-2</v>
          </cell>
          <cell r="J163">
            <v>0.10308999999999999</v>
          </cell>
          <cell r="K163">
            <v>0.1048</v>
          </cell>
          <cell r="L163">
            <v>0.10537000000000001</v>
          </cell>
        </row>
        <row r="164">
          <cell r="A164">
            <v>30467</v>
          </cell>
          <cell r="B164">
            <v>30467</v>
          </cell>
          <cell r="C164">
            <v>8.6029999999999995E-2</v>
          </cell>
          <cell r="D164">
            <v>8.7889999999999996E-2</v>
          </cell>
          <cell r="E164">
            <v>8.9920000000000014E-2</v>
          </cell>
          <cell r="F164">
            <v>9.2829999999999996E-2</v>
          </cell>
          <cell r="G164">
            <v>9.7270000000000009E-2</v>
          </cell>
          <cell r="H164">
            <v>0.10064999999999999</v>
          </cell>
          <cell r="I164">
            <v>0.1047</v>
          </cell>
          <cell r="J164">
            <v>0.10830000000000001</v>
          </cell>
          <cell r="K164">
            <v>0.11013000000000001</v>
          </cell>
          <cell r="L164">
            <v>0.11074000000000001</v>
          </cell>
        </row>
        <row r="165">
          <cell r="A165">
            <v>30497</v>
          </cell>
          <cell r="B165">
            <v>30497</v>
          </cell>
          <cell r="C165">
            <v>8.6379999999999998E-2</v>
          </cell>
          <cell r="D165">
            <v>8.9399999999999993E-2</v>
          </cell>
          <cell r="E165">
            <v>9.1869999999999993E-2</v>
          </cell>
          <cell r="F165">
            <v>9.4909999999999994E-2</v>
          </cell>
          <cell r="G165">
            <v>9.9779999999999994E-2</v>
          </cell>
          <cell r="H165">
            <v>0.10313</v>
          </cell>
          <cell r="I165">
            <v>0.10654999999999999</v>
          </cell>
          <cell r="J165">
            <v>0.10928</v>
          </cell>
          <cell r="K165">
            <v>0.11064</v>
          </cell>
          <cell r="L165">
            <v>0.11109999999999999</v>
          </cell>
        </row>
        <row r="166">
          <cell r="A166">
            <v>30526</v>
          </cell>
          <cell r="B166">
            <v>30526</v>
          </cell>
          <cell r="C166">
            <v>8.8779999999999998E-2</v>
          </cell>
          <cell r="D166">
            <v>9.3710000000000002E-2</v>
          </cell>
          <cell r="E166">
            <v>9.7659999999999997E-2</v>
          </cell>
          <cell r="F166">
            <v>0.10188999999999999</v>
          </cell>
          <cell r="G166">
            <v>0.10734</v>
          </cell>
          <cell r="H166">
            <v>0.11071999999999999</v>
          </cell>
          <cell r="I166">
            <v>0.11404</v>
          </cell>
          <cell r="J166">
            <v>0.11663999999999999</v>
          </cell>
          <cell r="K166">
            <v>0.11795</v>
          </cell>
          <cell r="L166">
            <v>0.11837999999999999</v>
          </cell>
        </row>
        <row r="167">
          <cell r="A167">
            <v>30559</v>
          </cell>
          <cell r="B167">
            <v>30559</v>
          </cell>
          <cell r="C167">
            <v>9.0639999999999998E-2</v>
          </cell>
          <cell r="D167">
            <v>9.4600000000000004E-2</v>
          </cell>
          <cell r="E167">
            <v>9.8190000000000013E-2</v>
          </cell>
          <cell r="F167">
            <v>0.10275000000000001</v>
          </cell>
          <cell r="G167">
            <v>0.10871</v>
          </cell>
          <cell r="H167">
            <v>0.11212999999999999</v>
          </cell>
          <cell r="I167">
            <v>0.11531000000000001</v>
          </cell>
          <cell r="J167">
            <v>0.11775000000000001</v>
          </cell>
          <cell r="K167">
            <v>0.11898</v>
          </cell>
          <cell r="L167">
            <v>0.11939</v>
          </cell>
        </row>
        <row r="168">
          <cell r="A168">
            <v>30589</v>
          </cell>
          <cell r="B168">
            <v>30589</v>
          </cell>
          <cell r="C168">
            <v>8.7010000000000004E-2</v>
          </cell>
          <cell r="D168">
            <v>8.932000000000001E-2</v>
          </cell>
          <cell r="E168">
            <v>9.1850000000000001E-2</v>
          </cell>
          <cell r="F168">
            <v>9.605000000000001E-2</v>
          </cell>
          <cell r="G168">
            <v>0.10255</v>
          </cell>
          <cell r="H168">
            <v>0.10647000000000001</v>
          </cell>
          <cell r="I168">
            <v>0.11018</v>
          </cell>
          <cell r="J168">
            <v>0.11305</v>
          </cell>
          <cell r="K168">
            <v>0.11448999999999999</v>
          </cell>
          <cell r="L168">
            <v>0.11497</v>
          </cell>
        </row>
        <row r="169">
          <cell r="A169">
            <v>30620</v>
          </cell>
          <cell r="B169">
            <v>30620</v>
          </cell>
          <cell r="C169">
            <v>8.4250000000000005E-2</v>
          </cell>
          <cell r="D169">
            <v>8.7289999999999993E-2</v>
          </cell>
          <cell r="E169">
            <v>9.0549999999999992E-2</v>
          </cell>
          <cell r="F169">
            <v>9.5449999999999993E-2</v>
          </cell>
          <cell r="G169">
            <v>0.10275000000000001</v>
          </cell>
          <cell r="H169">
            <v>0.10743</v>
          </cell>
          <cell r="I169">
            <v>0.11212</v>
          </cell>
          <cell r="J169">
            <v>0.11584</v>
          </cell>
          <cell r="K169">
            <v>0.1177</v>
          </cell>
          <cell r="L169">
            <v>0.11833</v>
          </cell>
        </row>
        <row r="170">
          <cell r="A170">
            <v>30650</v>
          </cell>
          <cell r="B170">
            <v>30650</v>
          </cell>
          <cell r="C170">
            <v>8.43E-2</v>
          </cell>
          <cell r="D170">
            <v>9.0259999999999993E-2</v>
          </cell>
          <cell r="E170">
            <v>9.3109999999999998E-2</v>
          </cell>
          <cell r="F170">
            <v>9.6509999999999999E-2</v>
          </cell>
          <cell r="G170">
            <v>0.10321999999999999</v>
          </cell>
          <cell r="H170">
            <v>0.10747999999999999</v>
          </cell>
          <cell r="I170">
            <v>0.11144999999999999</v>
          </cell>
          <cell r="J170">
            <v>0.11449999999999999</v>
          </cell>
          <cell r="K170">
            <v>0.11602999999999999</v>
          </cell>
          <cell r="L170">
            <v>0.11654</v>
          </cell>
        </row>
        <row r="171">
          <cell r="A171">
            <v>30680</v>
          </cell>
          <cell r="B171">
            <v>30680</v>
          </cell>
          <cell r="C171">
            <v>8.702E-2</v>
          </cell>
          <cell r="D171">
            <v>9.1620000000000007E-2</v>
          </cell>
          <cell r="E171">
            <v>9.4719999999999999E-2</v>
          </cell>
          <cell r="F171">
            <v>9.8510000000000014E-2</v>
          </cell>
          <cell r="G171">
            <v>0.10507</v>
          </cell>
          <cell r="H171">
            <v>0.10929999999999999</v>
          </cell>
          <cell r="I171">
            <v>0.11336</v>
          </cell>
          <cell r="J171">
            <v>0.11652</v>
          </cell>
          <cell r="K171">
            <v>0.11808999999999999</v>
          </cell>
          <cell r="L171">
            <v>0.11862</v>
          </cell>
        </row>
        <row r="172">
          <cell r="A172">
            <v>30712</v>
          </cell>
          <cell r="B172">
            <v>30712</v>
          </cell>
          <cell r="C172">
            <v>8.9039999999999994E-2</v>
          </cell>
          <cell r="D172">
            <v>9.0679999999999997E-2</v>
          </cell>
          <cell r="E172">
            <v>9.2689999999999995E-2</v>
          </cell>
          <cell r="F172">
            <v>9.6290000000000001E-2</v>
          </cell>
          <cell r="G172">
            <v>0.10250999999999999</v>
          </cell>
          <cell r="H172">
            <v>0.10682999999999999</v>
          </cell>
          <cell r="I172">
            <v>0.11137000000000001</v>
          </cell>
          <cell r="J172">
            <v>0.11505000000000001</v>
          </cell>
          <cell r="K172">
            <v>0.11688999999999999</v>
          </cell>
          <cell r="L172">
            <v>0.11750999999999999</v>
          </cell>
        </row>
        <row r="173">
          <cell r="A173">
            <v>30741</v>
          </cell>
          <cell r="B173">
            <v>30741</v>
          </cell>
          <cell r="C173">
            <v>8.8859999999999995E-2</v>
          </cell>
          <cell r="D173">
            <v>9.3550000000000008E-2</v>
          </cell>
          <cell r="E173">
            <v>9.6570000000000003E-2</v>
          </cell>
          <cell r="F173">
            <v>0.10000999999999999</v>
          </cell>
          <cell r="G173">
            <v>0.10635</v>
          </cell>
          <cell r="H173">
            <v>0.11077999999999999</v>
          </cell>
          <cell r="I173">
            <v>0.11521000000000001</v>
          </cell>
          <cell r="J173">
            <v>0.11871000000000001</v>
          </cell>
          <cell r="K173">
            <v>0.12045</v>
          </cell>
          <cell r="L173">
            <v>0.12103999999999999</v>
          </cell>
        </row>
        <row r="174">
          <cell r="A174">
            <v>30771</v>
          </cell>
          <cell r="B174">
            <v>30771</v>
          </cell>
          <cell r="C174">
            <v>9.4899999999999998E-2</v>
          </cell>
          <cell r="D174">
            <v>9.9399999999999988E-2</v>
          </cell>
          <cell r="E174">
            <v>0.10221999999999999</v>
          </cell>
          <cell r="F174">
            <v>0.10595</v>
          </cell>
          <cell r="G174">
            <v>0.11236</v>
          </cell>
          <cell r="H174">
            <v>0.11619</v>
          </cell>
          <cell r="I174">
            <v>0.11971999999999999</v>
          </cell>
          <cell r="J174">
            <v>0.12240999999999999</v>
          </cell>
          <cell r="K174">
            <v>0.12376</v>
          </cell>
          <cell r="L174">
            <v>0.12420999999999999</v>
          </cell>
        </row>
        <row r="175">
          <cell r="A175">
            <v>30802</v>
          </cell>
          <cell r="B175">
            <v>30802</v>
          </cell>
          <cell r="C175">
            <v>9.3480000000000008E-2</v>
          </cell>
          <cell r="D175">
            <v>9.9339999999999998E-2</v>
          </cell>
          <cell r="E175">
            <v>0.10276</v>
          </cell>
          <cell r="F175">
            <v>0.10718999999999999</v>
          </cell>
          <cell r="G175">
            <v>0.11445</v>
          </cell>
          <cell r="H175">
            <v>0.11858</v>
          </cell>
          <cell r="I175">
            <v>0.12228</v>
          </cell>
          <cell r="J175">
            <v>0.12509000000000001</v>
          </cell>
          <cell r="K175">
            <v>0.1265</v>
          </cell>
          <cell r="L175">
            <v>0.12695999999999999</v>
          </cell>
        </row>
        <row r="176">
          <cell r="A176">
            <v>30833</v>
          </cell>
          <cell r="B176">
            <v>30833</v>
          </cell>
          <cell r="C176">
            <v>9.3240000000000003E-2</v>
          </cell>
          <cell r="D176">
            <v>0.10089000000000001</v>
          </cell>
          <cell r="E176">
            <v>0.10884000000000001</v>
          </cell>
          <cell r="F176">
            <v>0.11817999999999999</v>
          </cell>
          <cell r="G176">
            <v>0.12637000000000001</v>
          </cell>
          <cell r="H176">
            <v>0.1298</v>
          </cell>
          <cell r="I176">
            <v>0.13266</v>
          </cell>
          <cell r="J176">
            <v>0.13480999999999999</v>
          </cell>
          <cell r="K176">
            <v>0.13589000000000001</v>
          </cell>
          <cell r="L176">
            <v>0.13624</v>
          </cell>
        </row>
        <row r="177">
          <cell r="A177">
            <v>30862</v>
          </cell>
          <cell r="B177">
            <v>30862</v>
          </cell>
          <cell r="C177">
            <v>9.5070000000000002E-2</v>
          </cell>
          <cell r="D177">
            <v>0.10144</v>
          </cell>
          <cell r="E177">
            <v>0.10949999999999999</v>
          </cell>
          <cell r="F177">
            <v>0.11964000000000001</v>
          </cell>
          <cell r="G177">
            <v>0.12753</v>
          </cell>
          <cell r="H177">
            <v>0.13039999999999999</v>
          </cell>
          <cell r="I177">
            <v>0.13269999999999998</v>
          </cell>
          <cell r="J177">
            <v>0.13442000000000001</v>
          </cell>
          <cell r="K177">
            <v>0.13528000000000001</v>
          </cell>
          <cell r="L177">
            <v>0.13557</v>
          </cell>
        </row>
        <row r="178">
          <cell r="A178">
            <v>30894</v>
          </cell>
          <cell r="B178">
            <v>30894</v>
          </cell>
          <cell r="C178">
            <v>0.10057000000000001</v>
          </cell>
          <cell r="D178">
            <v>0.10499</v>
          </cell>
          <cell r="E178">
            <v>0.11009000000000001</v>
          </cell>
          <cell r="F178">
            <v>0.11631</v>
          </cell>
          <cell r="G178">
            <v>0.12127</v>
          </cell>
          <cell r="H178">
            <v>0.1231</v>
          </cell>
          <cell r="I178">
            <v>0.12457000000000001</v>
          </cell>
          <cell r="J178">
            <v>0.12567999999999999</v>
          </cell>
          <cell r="K178">
            <v>0.12622999999999998</v>
          </cell>
          <cell r="L178">
            <v>0.12642</v>
          </cell>
        </row>
        <row r="179">
          <cell r="A179">
            <v>30925</v>
          </cell>
          <cell r="B179">
            <v>30925</v>
          </cell>
          <cell r="C179">
            <v>0.10818</v>
          </cell>
          <cell r="D179">
            <v>0.10823000000000001</v>
          </cell>
          <cell r="E179">
            <v>0.11155</v>
          </cell>
          <cell r="F179">
            <v>0.11692999999999999</v>
          </cell>
          <cell r="G179">
            <v>0.12093999999999999</v>
          </cell>
          <cell r="H179">
            <v>0.12234</v>
          </cell>
          <cell r="I179">
            <v>0.12346</v>
          </cell>
          <cell r="J179">
            <v>0.12429</v>
          </cell>
          <cell r="K179">
            <v>0.12471</v>
          </cell>
          <cell r="L179">
            <v>0.12484999999999999</v>
          </cell>
        </row>
        <row r="180">
          <cell r="A180">
            <v>30953</v>
          </cell>
          <cell r="B180">
            <v>30953</v>
          </cell>
          <cell r="C180">
            <v>0.1045</v>
          </cell>
          <cell r="D180">
            <v>0.10486000000000001</v>
          </cell>
          <cell r="E180">
            <v>0.10735</v>
          </cell>
          <cell r="F180">
            <v>0.11227000000000001</v>
          </cell>
          <cell r="G180">
            <v>0.11695</v>
          </cell>
          <cell r="H180">
            <v>0.11872999999999999</v>
          </cell>
          <cell r="I180">
            <v>0.12017</v>
          </cell>
          <cell r="J180">
            <v>0.12124</v>
          </cell>
          <cell r="K180">
            <v>0.12178000000000001</v>
          </cell>
          <cell r="L180">
            <v>0.12196</v>
          </cell>
        </row>
        <row r="181">
          <cell r="A181">
            <v>30986</v>
          </cell>
          <cell r="B181">
            <v>30986</v>
          </cell>
          <cell r="C181">
            <v>8.3170000000000008E-2</v>
          </cell>
          <cell r="D181">
            <v>9.237999999999999E-2</v>
          </cell>
          <cell r="E181">
            <v>9.5930000000000001E-2</v>
          </cell>
          <cell r="F181">
            <v>0.10194</v>
          </cell>
          <cell r="G181">
            <v>0.10849</v>
          </cell>
          <cell r="H181">
            <v>0.11108000000000001</v>
          </cell>
          <cell r="I181">
            <v>0.11318</v>
          </cell>
          <cell r="J181">
            <v>0.11474999999999999</v>
          </cell>
          <cell r="K181">
            <v>0.11554</v>
          </cell>
          <cell r="L181">
            <v>0.1158</v>
          </cell>
        </row>
        <row r="182">
          <cell r="A182">
            <v>31016</v>
          </cell>
          <cell r="B182">
            <v>31016</v>
          </cell>
          <cell r="C182">
            <v>8.0440000000000011E-2</v>
          </cell>
          <cell r="D182">
            <v>8.5930000000000006E-2</v>
          </cell>
          <cell r="E182">
            <v>8.9830000000000007E-2</v>
          </cell>
          <cell r="F182">
            <v>9.4789999999999985E-2</v>
          </cell>
          <cell r="G182">
            <v>0.10253999999999999</v>
          </cell>
          <cell r="H182">
            <v>0.10712999999999999</v>
          </cell>
          <cell r="I182">
            <v>0.11135</v>
          </cell>
          <cell r="J182">
            <v>0.11458</v>
          </cell>
          <cell r="K182">
            <v>0.11619</v>
          </cell>
          <cell r="L182">
            <v>0.11673</v>
          </cell>
        </row>
        <row r="183">
          <cell r="A183">
            <v>31047</v>
          </cell>
          <cell r="B183">
            <v>31047</v>
          </cell>
          <cell r="C183">
            <v>7.7270000000000005E-2</v>
          </cell>
          <cell r="D183">
            <v>8.0360000000000001E-2</v>
          </cell>
          <cell r="E183">
            <v>8.4320000000000006E-2</v>
          </cell>
          <cell r="F183">
            <v>9.0690000000000007E-2</v>
          </cell>
          <cell r="G183">
            <v>9.9399999999999988E-2</v>
          </cell>
          <cell r="H183">
            <v>0.10476000000000001</v>
          </cell>
          <cell r="I183">
            <v>0.11032</v>
          </cell>
          <cell r="J183">
            <v>0.11489000000000001</v>
          </cell>
          <cell r="K183">
            <v>0.11718999999999999</v>
          </cell>
          <cell r="L183">
            <v>0.11795</v>
          </cell>
        </row>
        <row r="184">
          <cell r="A184">
            <v>31078</v>
          </cell>
          <cell r="B184">
            <v>31078</v>
          </cell>
          <cell r="C184">
            <v>7.9229999999999995E-2</v>
          </cell>
          <cell r="D184">
            <v>8.1259999999999999E-2</v>
          </cell>
          <cell r="E184">
            <v>8.4250000000000005E-2</v>
          </cell>
          <cell r="F184">
            <v>8.9580000000000007E-2</v>
          </cell>
          <cell r="G184">
            <v>9.7170000000000006E-2</v>
          </cell>
          <cell r="H184">
            <v>0.10186000000000001</v>
          </cell>
          <cell r="I184">
            <v>0.10694000000000001</v>
          </cell>
          <cell r="J184">
            <v>0.1114</v>
          </cell>
          <cell r="K184">
            <v>0.1137</v>
          </cell>
          <cell r="L184">
            <v>0.11445999999999999</v>
          </cell>
        </row>
        <row r="185">
          <cell r="A185">
            <v>31106</v>
          </cell>
          <cell r="B185">
            <v>31106</v>
          </cell>
          <cell r="C185">
            <v>7.9469999999999999E-2</v>
          </cell>
          <cell r="D185">
            <v>8.6929999999999993E-2</v>
          </cell>
          <cell r="E185">
            <v>9.1380000000000003E-2</v>
          </cell>
          <cell r="F185">
            <v>9.6240000000000006E-2</v>
          </cell>
          <cell r="G185">
            <v>0.10432000000000001</v>
          </cell>
          <cell r="H185">
            <v>0.10941000000000001</v>
          </cell>
          <cell r="I185">
            <v>0.11420999999999999</v>
          </cell>
          <cell r="J185">
            <v>0.11791</v>
          </cell>
          <cell r="K185">
            <v>0.11976000000000001</v>
          </cell>
          <cell r="L185">
            <v>0.12038</v>
          </cell>
        </row>
        <row r="186">
          <cell r="A186">
            <v>31135</v>
          </cell>
          <cell r="B186">
            <v>31135</v>
          </cell>
          <cell r="C186">
            <v>8.1910000000000011E-2</v>
          </cell>
          <cell r="D186">
            <v>8.4809999999999997E-2</v>
          </cell>
          <cell r="E186">
            <v>8.8489999999999999E-2</v>
          </cell>
          <cell r="F186">
            <v>9.4380000000000006E-2</v>
          </cell>
          <cell r="G186">
            <v>0.10236000000000001</v>
          </cell>
          <cell r="H186">
            <v>0.10715999999999999</v>
          </cell>
          <cell r="I186">
            <v>0.11198000000000001</v>
          </cell>
          <cell r="J186">
            <v>0.11585000000000001</v>
          </cell>
          <cell r="K186">
            <v>0.11779000000000001</v>
          </cell>
          <cell r="L186">
            <v>0.11843999999999999</v>
          </cell>
        </row>
        <row r="187">
          <cell r="A187">
            <v>31167</v>
          </cell>
          <cell r="B187">
            <v>31167</v>
          </cell>
          <cell r="C187">
            <v>7.644999999999999E-2</v>
          </cell>
          <cell r="D187">
            <v>7.9960000000000003E-2</v>
          </cell>
          <cell r="E187">
            <v>8.410999999999999E-2</v>
          </cell>
          <cell r="F187">
            <v>9.0150000000000008E-2</v>
          </cell>
          <cell r="G187">
            <v>9.8030000000000006E-2</v>
          </cell>
          <cell r="H187">
            <v>0.10321</v>
          </cell>
          <cell r="I187">
            <v>0.10920999999999999</v>
          </cell>
          <cell r="J187">
            <v>0.11457000000000001</v>
          </cell>
          <cell r="K187">
            <v>0.11731</v>
          </cell>
          <cell r="L187">
            <v>0.11821999999999999</v>
          </cell>
        </row>
        <row r="188">
          <cell r="A188">
            <v>31198</v>
          </cell>
          <cell r="B188">
            <v>31198</v>
          </cell>
          <cell r="C188">
            <v>7.0059999999999997E-2</v>
          </cell>
          <cell r="D188">
            <v>7.2410000000000002E-2</v>
          </cell>
          <cell r="E188">
            <v>7.5560000000000002E-2</v>
          </cell>
          <cell r="F188">
            <v>8.0790000000000001E-2</v>
          </cell>
          <cell r="G188">
            <v>8.8089999999999988E-2</v>
          </cell>
          <cell r="H188">
            <v>9.2789999999999997E-2</v>
          </cell>
          <cell r="I188">
            <v>9.8299999999999998E-2</v>
          </cell>
          <cell r="J188">
            <v>0.10424</v>
          </cell>
          <cell r="K188">
            <v>0.1084</v>
          </cell>
          <cell r="L188">
            <v>0.10997</v>
          </cell>
        </row>
        <row r="189">
          <cell r="A189">
            <v>31226</v>
          </cell>
          <cell r="B189">
            <v>31226</v>
          </cell>
          <cell r="C189">
            <v>6.8440000000000001E-2</v>
          </cell>
          <cell r="D189">
            <v>7.009E-2</v>
          </cell>
          <cell r="E189">
            <v>7.2639999999999996E-2</v>
          </cell>
          <cell r="F189">
            <v>7.7670000000000003E-2</v>
          </cell>
          <cell r="G189">
            <v>8.6010000000000003E-2</v>
          </cell>
          <cell r="H189">
            <v>9.1819999999999999E-2</v>
          </cell>
          <cell r="I189">
            <v>9.8420000000000007E-2</v>
          </cell>
          <cell r="J189">
            <v>0.1042</v>
          </cell>
          <cell r="K189">
            <v>0.10714</v>
          </cell>
          <cell r="L189">
            <v>0.10811999999999999</v>
          </cell>
        </row>
        <row r="190">
          <cell r="A190">
            <v>31259</v>
          </cell>
          <cell r="B190">
            <v>31259</v>
          </cell>
          <cell r="C190">
            <v>7.1220000000000006E-2</v>
          </cell>
          <cell r="D190">
            <v>7.331E-2</v>
          </cell>
          <cell r="E190">
            <v>7.6219999999999996E-2</v>
          </cell>
          <cell r="F190">
            <v>8.1419999999999992E-2</v>
          </cell>
          <cell r="G190">
            <v>8.9389999999999997E-2</v>
          </cell>
          <cell r="H190">
            <v>9.4879999999999992E-2</v>
          </cell>
          <cell r="I190">
            <v>0.10135</v>
          </cell>
          <cell r="J190">
            <v>0.10739000000000001</v>
          </cell>
          <cell r="K190">
            <v>0.11053</v>
          </cell>
          <cell r="L190">
            <v>0.11158</v>
          </cell>
        </row>
        <row r="191">
          <cell r="A191">
            <v>31289</v>
          </cell>
          <cell r="B191">
            <v>31289</v>
          </cell>
          <cell r="C191">
            <v>7.0559999999999998E-2</v>
          </cell>
          <cell r="D191">
            <v>7.2400000000000006E-2</v>
          </cell>
          <cell r="E191">
            <v>7.5060000000000002E-2</v>
          </cell>
          <cell r="F191">
            <v>7.9920000000000005E-2</v>
          </cell>
          <cell r="G191">
            <v>8.7539999999999993E-2</v>
          </cell>
          <cell r="H191">
            <v>9.2799999999999994E-2</v>
          </cell>
          <cell r="I191">
            <v>9.887E-2</v>
          </cell>
          <cell r="J191">
            <v>0.10436999999999999</v>
          </cell>
          <cell r="K191">
            <v>0.10718999999999999</v>
          </cell>
          <cell r="L191">
            <v>0.10814</v>
          </cell>
        </row>
        <row r="192">
          <cell r="A192">
            <v>31320</v>
          </cell>
          <cell r="B192">
            <v>31320</v>
          </cell>
          <cell r="C192">
            <v>7.0379999999999998E-2</v>
          </cell>
          <cell r="D192">
            <v>7.2469999999999993E-2</v>
          </cell>
          <cell r="E192">
            <v>7.5300000000000006E-2</v>
          </cell>
          <cell r="F192">
            <v>8.0149999999999999E-2</v>
          </cell>
          <cell r="G192">
            <v>8.7289999999999993E-2</v>
          </cell>
          <cell r="H192">
            <v>9.2219999999999996E-2</v>
          </cell>
          <cell r="I192">
            <v>9.844E-2</v>
          </cell>
          <cell r="J192">
            <v>0.10523999999999999</v>
          </cell>
          <cell r="K192">
            <v>0.10929</v>
          </cell>
          <cell r="L192">
            <v>0.11067</v>
          </cell>
        </row>
        <row r="193">
          <cell r="A193">
            <v>31351</v>
          </cell>
          <cell r="B193">
            <v>31351</v>
          </cell>
          <cell r="C193">
            <v>7.1620000000000003E-2</v>
          </cell>
          <cell r="D193">
            <v>7.3230000000000003E-2</v>
          </cell>
          <cell r="E193">
            <v>7.5450000000000003E-2</v>
          </cell>
          <cell r="F193">
            <v>7.9369999999999996E-2</v>
          </cell>
          <cell r="G193">
            <v>8.5459999999999994E-2</v>
          </cell>
          <cell r="H193">
            <v>8.9880000000000002E-2</v>
          </cell>
          <cell r="I193">
            <v>9.5660000000000009E-2</v>
          </cell>
          <cell r="J193">
            <v>0.10204000000000001</v>
          </cell>
          <cell r="K193">
            <v>0.10575</v>
          </cell>
          <cell r="L193">
            <v>0.107</v>
          </cell>
        </row>
        <row r="194">
          <cell r="A194">
            <v>31380</v>
          </cell>
          <cell r="B194">
            <v>31380</v>
          </cell>
          <cell r="C194">
            <v>7.1029999999999996E-2</v>
          </cell>
          <cell r="D194">
            <v>7.2789999999999994E-2</v>
          </cell>
          <cell r="E194">
            <v>7.4900000000000008E-2</v>
          </cell>
          <cell r="F194">
            <v>7.8120000000000009E-2</v>
          </cell>
          <cell r="G194">
            <v>8.2949999999999996E-2</v>
          </cell>
          <cell r="H194">
            <v>8.678000000000001E-2</v>
          </cell>
          <cell r="I194">
            <v>9.2109999999999997E-2</v>
          </cell>
          <cell r="J194">
            <v>9.7689999999999999E-2</v>
          </cell>
          <cell r="K194">
            <v>0.10067</v>
          </cell>
          <cell r="L194">
            <v>0.10166</v>
          </cell>
        </row>
        <row r="195">
          <cell r="A195">
            <v>31412</v>
          </cell>
          <cell r="B195">
            <v>31412</v>
          </cell>
          <cell r="C195">
            <v>6.6619999999999999E-2</v>
          </cell>
          <cell r="D195">
            <v>7.0260000000000003E-2</v>
          </cell>
          <cell r="E195">
            <v>7.3410000000000003E-2</v>
          </cell>
          <cell r="F195">
            <v>7.6130000000000003E-2</v>
          </cell>
          <cell r="G195">
            <v>7.8769999999999993E-2</v>
          </cell>
          <cell r="H195">
            <v>8.1460000000000005E-2</v>
          </cell>
          <cell r="I195">
            <v>8.6270000000000013E-2</v>
          </cell>
          <cell r="J195">
            <v>9.2159999999999992E-2</v>
          </cell>
          <cell r="K195">
            <v>9.5459999999999989E-2</v>
          </cell>
          <cell r="L195">
            <v>9.6560000000000007E-2</v>
          </cell>
        </row>
        <row r="196">
          <cell r="A196">
            <v>31443</v>
          </cell>
          <cell r="B196">
            <v>31443</v>
          </cell>
          <cell r="C196">
            <v>7.0140000000000008E-2</v>
          </cell>
          <cell r="D196">
            <v>7.1390000000000009E-2</v>
          </cell>
          <cell r="E196">
            <v>7.2959999999999997E-2</v>
          </cell>
          <cell r="F196">
            <v>7.5450000000000003E-2</v>
          </cell>
          <cell r="G196">
            <v>7.9100000000000004E-2</v>
          </cell>
          <cell r="H196">
            <v>8.2019999999999996E-2</v>
          </cell>
          <cell r="I196">
            <v>8.6599999999999996E-2</v>
          </cell>
          <cell r="J196">
            <v>9.2719999999999997E-2</v>
          </cell>
          <cell r="K196">
            <v>9.6489999999999992E-2</v>
          </cell>
          <cell r="L196">
            <v>9.7769999999999996E-2</v>
          </cell>
        </row>
        <row r="197">
          <cell r="A197">
            <v>31471</v>
          </cell>
          <cell r="B197">
            <v>31471</v>
          </cell>
          <cell r="C197">
            <v>7.0610000000000006E-2</v>
          </cell>
          <cell r="D197">
            <v>7.1369999999999989E-2</v>
          </cell>
          <cell r="E197">
            <v>7.2359999999999994E-2</v>
          </cell>
          <cell r="F197">
            <v>7.3959999999999998E-2</v>
          </cell>
          <cell r="G197">
            <v>7.6139999999999999E-2</v>
          </cell>
          <cell r="H197">
            <v>7.7600000000000002E-2</v>
          </cell>
          <cell r="I197">
            <v>7.961E-2</v>
          </cell>
          <cell r="J197">
            <v>8.2470000000000002E-2</v>
          </cell>
          <cell r="K197">
            <v>8.4659999999999999E-2</v>
          </cell>
          <cell r="L197">
            <v>8.5440000000000002E-2</v>
          </cell>
        </row>
        <row r="198">
          <cell r="A198">
            <v>31502</v>
          </cell>
          <cell r="B198">
            <v>31502</v>
          </cell>
          <cell r="C198">
            <v>6.4610000000000001E-2</v>
          </cell>
          <cell r="D198">
            <v>6.479E-2</v>
          </cell>
          <cell r="E198">
            <v>6.5320000000000003E-2</v>
          </cell>
          <cell r="F198">
            <v>6.6799999999999998E-2</v>
          </cell>
          <cell r="G198">
            <v>6.9550000000000001E-2</v>
          </cell>
          <cell r="H198">
            <v>7.1379999999999999E-2</v>
          </cell>
          <cell r="I198">
            <v>7.3259999999999992E-2</v>
          </cell>
          <cell r="J198">
            <v>7.4779999999999999E-2</v>
          </cell>
          <cell r="K198">
            <v>7.5539999999999996E-2</v>
          </cell>
          <cell r="L198">
            <v>7.5800000000000006E-2</v>
          </cell>
        </row>
        <row r="199">
          <cell r="A199">
            <v>31532</v>
          </cell>
          <cell r="B199">
            <v>31532</v>
          </cell>
          <cell r="C199">
            <v>6.0100000000000001E-2</v>
          </cell>
          <cell r="D199">
            <v>6.1330000000000003E-2</v>
          </cell>
          <cell r="E199">
            <v>6.293E-2</v>
          </cell>
          <cell r="F199">
            <v>6.5500000000000003E-2</v>
          </cell>
          <cell r="G199">
            <v>6.8860000000000005E-2</v>
          </cell>
          <cell r="H199">
            <v>7.0900000000000005E-2</v>
          </cell>
          <cell r="I199">
            <v>7.3209999999999997E-2</v>
          </cell>
          <cell r="J199">
            <v>7.5639999999999999E-2</v>
          </cell>
          <cell r="K199">
            <v>7.714E-2</v>
          </cell>
          <cell r="L199">
            <v>7.7649999999999997E-2</v>
          </cell>
        </row>
        <row r="200">
          <cell r="A200">
            <v>31562</v>
          </cell>
          <cell r="B200">
            <v>31562</v>
          </cell>
          <cell r="C200">
            <v>6.1269999999999998E-2</v>
          </cell>
          <cell r="D200">
            <v>6.4240000000000005E-2</v>
          </cell>
          <cell r="E200">
            <v>6.5309999999999993E-2</v>
          </cell>
          <cell r="F200">
            <v>6.8290000000000003E-2</v>
          </cell>
          <cell r="G200">
            <v>7.4160000000000004E-2</v>
          </cell>
          <cell r="H200">
            <v>7.7270000000000005E-2</v>
          </cell>
          <cell r="I200">
            <v>7.9950000000000007E-2</v>
          </cell>
          <cell r="J200">
            <v>8.1969999999999987E-2</v>
          </cell>
          <cell r="K200">
            <v>8.2979999999999998E-2</v>
          </cell>
          <cell r="L200">
            <v>8.3320000000000005E-2</v>
          </cell>
        </row>
        <row r="201">
          <cell r="A201">
            <v>31593</v>
          </cell>
          <cell r="B201">
            <v>31593</v>
          </cell>
          <cell r="C201">
            <v>5.978E-2</v>
          </cell>
          <cell r="D201">
            <v>6.1150000000000003E-2</v>
          </cell>
          <cell r="E201">
            <v>6.1749999999999999E-2</v>
          </cell>
          <cell r="F201">
            <v>6.404E-2</v>
          </cell>
          <cell r="G201">
            <v>6.9150000000000003E-2</v>
          </cell>
          <cell r="H201">
            <v>7.2090000000000001E-2</v>
          </cell>
          <cell r="I201">
            <v>7.4679999999999996E-2</v>
          </cell>
          <cell r="J201">
            <v>7.664E-2</v>
          </cell>
          <cell r="K201">
            <v>7.7619999999999995E-2</v>
          </cell>
          <cell r="L201">
            <v>7.7950000000000005E-2</v>
          </cell>
        </row>
        <row r="202">
          <cell r="A202">
            <v>31624</v>
          </cell>
          <cell r="B202">
            <v>31624</v>
          </cell>
          <cell r="C202">
            <v>5.731E-2</v>
          </cell>
          <cell r="D202">
            <v>5.8299999999999998E-2</v>
          </cell>
          <cell r="E202">
            <v>5.9660000000000005E-2</v>
          </cell>
          <cell r="F202">
            <v>6.2100000000000002E-2</v>
          </cell>
          <cell r="G202">
            <v>6.6140000000000004E-2</v>
          </cell>
          <cell r="H202">
            <v>6.9260000000000002E-2</v>
          </cell>
          <cell r="I202">
            <v>7.331E-2</v>
          </cell>
          <cell r="J202">
            <v>7.7310000000000004E-2</v>
          </cell>
          <cell r="K202">
            <v>7.9420000000000004E-2</v>
          </cell>
          <cell r="L202">
            <v>8.0120000000000011E-2</v>
          </cell>
        </row>
        <row r="203">
          <cell r="A203">
            <v>31653</v>
          </cell>
          <cell r="B203">
            <v>31653</v>
          </cell>
          <cell r="C203">
            <v>5.0810000000000001E-2</v>
          </cell>
          <cell r="D203">
            <v>5.1740000000000001E-2</v>
          </cell>
          <cell r="E203">
            <v>5.305E-2</v>
          </cell>
          <cell r="F203">
            <v>5.5410000000000001E-2</v>
          </cell>
          <cell r="G203">
            <v>5.9359999999999996E-2</v>
          </cell>
          <cell r="H203">
            <v>6.2549999999999994E-2</v>
          </cell>
          <cell r="I203">
            <v>6.7279999999999993E-2</v>
          </cell>
          <cell r="J203">
            <v>7.3319999999999996E-2</v>
          </cell>
          <cell r="K203">
            <v>7.707E-2</v>
          </cell>
          <cell r="L203">
            <v>7.8339999999999993E-2</v>
          </cell>
        </row>
        <row r="204">
          <cell r="A204">
            <v>31685</v>
          </cell>
          <cell r="B204">
            <v>31685</v>
          </cell>
          <cell r="C204">
            <v>5.1660000000000005E-2</v>
          </cell>
          <cell r="D204">
            <v>5.3070000000000006E-2</v>
          </cell>
          <cell r="E204">
            <v>5.5E-2</v>
          </cell>
          <cell r="F204">
            <v>5.8410000000000004E-2</v>
          </cell>
          <cell r="G204">
            <v>6.3750000000000001E-2</v>
          </cell>
          <cell r="H204">
            <v>6.7709999999999992E-2</v>
          </cell>
          <cell r="I204">
            <v>7.2959999999999997E-2</v>
          </cell>
          <cell r="J204">
            <v>7.8589999999999993E-2</v>
          </cell>
          <cell r="K204">
            <v>8.1689999999999999E-2</v>
          </cell>
          <cell r="L204">
            <v>8.2729999999999998E-2</v>
          </cell>
        </row>
        <row r="205">
          <cell r="A205">
            <v>31716</v>
          </cell>
          <cell r="B205">
            <v>31716</v>
          </cell>
          <cell r="C205">
            <v>5.0999999999999997E-2</v>
          </cell>
          <cell r="D205">
            <v>5.2489999999999995E-2</v>
          </cell>
          <cell r="E205">
            <v>5.4379999999999998E-2</v>
          </cell>
          <cell r="F205">
            <v>5.7350000000000005E-2</v>
          </cell>
          <cell r="G205">
            <v>6.1660000000000006E-2</v>
          </cell>
          <cell r="H205">
            <v>6.5000000000000002E-2</v>
          </cell>
          <cell r="I205">
            <v>7.009E-2</v>
          </cell>
          <cell r="J205">
            <v>7.6619999999999994E-2</v>
          </cell>
          <cell r="K205">
            <v>8.0549999999999997E-2</v>
          </cell>
          <cell r="L205">
            <v>8.1880000000000008E-2</v>
          </cell>
        </row>
        <row r="206">
          <cell r="A206">
            <v>31744</v>
          </cell>
          <cell r="B206">
            <v>31744</v>
          </cell>
          <cell r="C206">
            <v>5.2760000000000001E-2</v>
          </cell>
          <cell r="D206">
            <v>5.4290000000000005E-2</v>
          </cell>
          <cell r="E206">
            <v>5.5930000000000001E-2</v>
          </cell>
          <cell r="F206">
            <v>5.8040000000000001E-2</v>
          </cell>
          <cell r="G206">
            <v>6.0909999999999999E-2</v>
          </cell>
          <cell r="H206">
            <v>6.3619999999999996E-2</v>
          </cell>
          <cell r="I206">
            <v>6.8400000000000002E-2</v>
          </cell>
          <cell r="J206">
            <v>7.4740000000000001E-2</v>
          </cell>
          <cell r="K206">
            <v>7.8469999999999998E-2</v>
          </cell>
          <cell r="L206">
            <v>7.9719999999999999E-2</v>
          </cell>
        </row>
        <row r="207">
          <cell r="A207">
            <v>31777</v>
          </cell>
          <cell r="B207">
            <v>31777</v>
          </cell>
          <cell r="C207">
            <v>5.5529999999999996E-2</v>
          </cell>
          <cell r="D207">
            <v>5.6809999999999999E-2</v>
          </cell>
          <cell r="E207">
            <v>5.8299999999999998E-2</v>
          </cell>
          <cell r="F207">
            <v>6.037E-2</v>
          </cell>
          <cell r="G207">
            <v>6.3049999999999995E-2</v>
          </cell>
          <cell r="H207">
            <v>6.5290000000000001E-2</v>
          </cell>
          <cell r="I207">
            <v>6.9269999999999998E-2</v>
          </cell>
          <cell r="J207">
            <v>7.5249999999999997E-2</v>
          </cell>
          <cell r="K207">
            <v>7.9119999999999996E-2</v>
          </cell>
          <cell r="L207">
            <v>8.0429999999999988E-2</v>
          </cell>
        </row>
        <row r="208">
          <cell r="A208">
            <v>31807</v>
          </cell>
          <cell r="B208">
            <v>31807</v>
          </cell>
          <cell r="C208">
            <v>5.5810000000000005E-2</v>
          </cell>
          <cell r="D208">
            <v>5.6639999999999996E-2</v>
          </cell>
          <cell r="E208">
            <v>5.7679999999999995E-2</v>
          </cell>
          <cell r="F208">
            <v>5.9349999999999993E-2</v>
          </cell>
          <cell r="G208">
            <v>6.1920000000000003E-2</v>
          </cell>
          <cell r="H208">
            <v>6.4180000000000001E-2</v>
          </cell>
          <cell r="I208">
            <v>6.8159999999999998E-2</v>
          </cell>
          <cell r="J208">
            <v>7.4219999999999994E-2</v>
          </cell>
          <cell r="K208">
            <v>7.8270000000000006E-2</v>
          </cell>
          <cell r="L208">
            <v>7.9649999999999999E-2</v>
          </cell>
        </row>
        <row r="209">
          <cell r="A209">
            <v>31835</v>
          </cell>
          <cell r="B209">
            <v>31835</v>
          </cell>
          <cell r="C209">
            <v>5.4019999999999999E-2</v>
          </cell>
          <cell r="D209">
            <v>5.5399999999999998E-2</v>
          </cell>
          <cell r="E209">
            <v>5.7060000000000007E-2</v>
          </cell>
          <cell r="F209">
            <v>5.944E-2</v>
          </cell>
          <cell r="G209">
            <v>6.2390000000000001E-2</v>
          </cell>
          <cell r="H209">
            <v>6.454E-2</v>
          </cell>
          <cell r="I209">
            <v>6.8099999999999994E-2</v>
          </cell>
          <cell r="J209">
            <v>7.3650000000000007E-2</v>
          </cell>
          <cell r="K209">
            <v>7.7490000000000003E-2</v>
          </cell>
          <cell r="L209">
            <v>7.8799999999999995E-2</v>
          </cell>
        </row>
        <row r="210">
          <cell r="A210">
            <v>31867</v>
          </cell>
          <cell r="B210">
            <v>31867</v>
          </cell>
          <cell r="C210">
            <v>5.2670000000000002E-2</v>
          </cell>
          <cell r="D210">
            <v>5.5620000000000003E-2</v>
          </cell>
          <cell r="E210">
            <v>5.8650000000000001E-2</v>
          </cell>
          <cell r="F210">
            <v>6.1969999999999997E-2</v>
          </cell>
          <cell r="G210">
            <v>6.4869999999999997E-2</v>
          </cell>
          <cell r="H210">
            <v>6.692999999999999E-2</v>
          </cell>
          <cell r="I210">
            <v>7.0730000000000001E-2</v>
          </cell>
          <cell r="J210">
            <v>7.6479999999999992E-2</v>
          </cell>
          <cell r="K210">
            <v>8.0169999999999991E-2</v>
          </cell>
          <cell r="L210">
            <v>8.1409999999999996E-2</v>
          </cell>
        </row>
        <row r="211">
          <cell r="A211">
            <v>31897</v>
          </cell>
          <cell r="B211">
            <v>31897</v>
          </cell>
          <cell r="C211">
            <v>4.9269999999999994E-2</v>
          </cell>
          <cell r="D211">
            <v>5.4890000000000001E-2</v>
          </cell>
          <cell r="E211">
            <v>6.0830000000000002E-2</v>
          </cell>
          <cell r="F211">
            <v>6.7580000000000001E-2</v>
          </cell>
          <cell r="G211">
            <v>7.2989999999999999E-2</v>
          </cell>
          <cell r="H211">
            <v>7.5480000000000005E-2</v>
          </cell>
          <cell r="I211">
            <v>7.8700000000000006E-2</v>
          </cell>
          <cell r="J211">
            <v>8.3049999999999999E-2</v>
          </cell>
          <cell r="K211">
            <v>8.5900000000000004E-2</v>
          </cell>
          <cell r="L211">
            <v>8.6869999999999989E-2</v>
          </cell>
        </row>
        <row r="212">
          <cell r="A212">
            <v>31926</v>
          </cell>
          <cell r="B212">
            <v>31926</v>
          </cell>
          <cell r="C212">
            <v>5.3529999999999994E-2</v>
          </cell>
          <cell r="D212">
            <v>5.7969999999999994E-2</v>
          </cell>
          <cell r="E212">
            <v>6.3060000000000005E-2</v>
          </cell>
          <cell r="F212">
            <v>6.966E-2</v>
          </cell>
          <cell r="G212">
            <v>7.5869999999999993E-2</v>
          </cell>
          <cell r="H212">
            <v>7.8710000000000002E-2</v>
          </cell>
          <cell r="I212">
            <v>8.1649999999999986E-2</v>
          </cell>
          <cell r="J212">
            <v>8.4900000000000003E-2</v>
          </cell>
          <cell r="K212">
            <v>8.6959999999999996E-2</v>
          </cell>
          <cell r="L212">
            <v>8.7660000000000002E-2</v>
          </cell>
        </row>
        <row r="213">
          <cell r="A213">
            <v>31958</v>
          </cell>
          <cell r="B213">
            <v>31958</v>
          </cell>
          <cell r="C213">
            <v>5.3769999999999998E-2</v>
          </cell>
          <cell r="D213">
            <v>5.7460000000000004E-2</v>
          </cell>
          <cell r="E213">
            <v>6.1749999999999999E-2</v>
          </cell>
          <cell r="F213">
            <v>6.7500000000000004E-2</v>
          </cell>
          <cell r="G213">
            <v>7.3470000000000008E-2</v>
          </cell>
          <cell r="H213">
            <v>7.6660000000000006E-2</v>
          </cell>
          <cell r="I213">
            <v>8.0390000000000003E-2</v>
          </cell>
          <cell r="J213">
            <v>8.4360000000000004E-2</v>
          </cell>
          <cell r="K213">
            <v>8.6609999999999993E-2</v>
          </cell>
          <cell r="L213">
            <v>8.7360000000000007E-2</v>
          </cell>
        </row>
        <row r="214">
          <cell r="A214">
            <v>31989</v>
          </cell>
          <cell r="B214">
            <v>31989</v>
          </cell>
          <cell r="C214">
            <v>5.6760000000000005E-2</v>
          </cell>
          <cell r="D214">
            <v>6.0060000000000002E-2</v>
          </cell>
          <cell r="E214">
            <v>6.3869999999999996E-2</v>
          </cell>
          <cell r="F214">
            <v>6.8949999999999997E-2</v>
          </cell>
          <cell r="G214">
            <v>7.4429999999999996E-2</v>
          </cell>
          <cell r="H214">
            <v>7.7719999999999997E-2</v>
          </cell>
          <cell r="I214">
            <v>8.208E-2</v>
          </cell>
          <cell r="J214">
            <v>8.718999999999999E-2</v>
          </cell>
          <cell r="K214">
            <v>9.0139999999999998E-2</v>
          </cell>
          <cell r="L214">
            <v>9.1129999999999989E-2</v>
          </cell>
        </row>
        <row r="215">
          <cell r="A215">
            <v>32020</v>
          </cell>
          <cell r="B215">
            <v>32020</v>
          </cell>
          <cell r="C215">
            <v>5.9279999999999999E-2</v>
          </cell>
          <cell r="D215">
            <v>6.2530000000000002E-2</v>
          </cell>
          <cell r="E215">
            <v>6.6379999999999995E-2</v>
          </cell>
          <cell r="F215">
            <v>7.1730000000000002E-2</v>
          </cell>
          <cell r="G215">
            <v>7.7679999999999999E-2</v>
          </cell>
          <cell r="H215">
            <v>8.1119999999999998E-2</v>
          </cell>
          <cell r="I215">
            <v>8.5299999999999987E-2</v>
          </cell>
          <cell r="J215">
            <v>8.9779999999999999E-2</v>
          </cell>
          <cell r="K215">
            <v>9.2300000000000007E-2</v>
          </cell>
          <cell r="L215">
            <v>9.3140000000000001E-2</v>
          </cell>
        </row>
        <row r="216">
          <cell r="A216">
            <v>32050</v>
          </cell>
          <cell r="B216">
            <v>32050</v>
          </cell>
          <cell r="C216">
            <v>6.3399999999999998E-2</v>
          </cell>
          <cell r="D216">
            <v>6.7360000000000003E-2</v>
          </cell>
          <cell r="E216">
            <v>7.1940000000000004E-2</v>
          </cell>
          <cell r="F216">
            <v>7.8039999999999998E-2</v>
          </cell>
          <cell r="G216">
            <v>8.4390000000000007E-2</v>
          </cell>
          <cell r="H216">
            <v>8.7840000000000001E-2</v>
          </cell>
          <cell r="I216">
            <v>9.1829999999999995E-2</v>
          </cell>
          <cell r="J216">
            <v>9.597E-2</v>
          </cell>
          <cell r="K216">
            <v>9.826E-2</v>
          </cell>
          <cell r="L216">
            <v>9.9019999999999997E-2</v>
          </cell>
        </row>
        <row r="217">
          <cell r="A217">
            <v>32080</v>
          </cell>
          <cell r="B217">
            <v>32080</v>
          </cell>
          <cell r="C217">
            <v>4.6219999999999997E-2</v>
          </cell>
          <cell r="D217">
            <v>5.3990000000000003E-2</v>
          </cell>
          <cell r="E217">
            <v>6.1539999999999997E-2</v>
          </cell>
          <cell r="F217">
            <v>6.9489999999999996E-2</v>
          </cell>
          <cell r="G217">
            <v>7.6369999999999993E-2</v>
          </cell>
          <cell r="H217">
            <v>8.0250000000000002E-2</v>
          </cell>
          <cell r="I217">
            <v>8.4849999999999995E-2</v>
          </cell>
          <cell r="J217">
            <v>8.9200000000000002E-2</v>
          </cell>
          <cell r="K217">
            <v>9.144999999999999E-2</v>
          </cell>
          <cell r="L217">
            <v>9.2200000000000004E-2</v>
          </cell>
        </row>
        <row r="218">
          <cell r="A218">
            <v>32111</v>
          </cell>
          <cell r="B218">
            <v>32111</v>
          </cell>
          <cell r="C218">
            <v>3.6339999999999997E-2</v>
          </cell>
          <cell r="D218">
            <v>5.3550000000000007E-2</v>
          </cell>
          <cell r="E218">
            <v>6.4250000000000002E-2</v>
          </cell>
          <cell r="F218">
            <v>7.0940000000000003E-2</v>
          </cell>
          <cell r="G218">
            <v>7.6369999999999993E-2</v>
          </cell>
          <cell r="H218">
            <v>8.0370000000000011E-2</v>
          </cell>
          <cell r="I218">
            <v>8.5349999999999995E-2</v>
          </cell>
          <cell r="J218">
            <v>8.9870000000000005E-2</v>
          </cell>
          <cell r="K218">
            <v>9.2179999999999998E-2</v>
          </cell>
          <cell r="L218">
            <v>9.2940000000000009E-2</v>
          </cell>
        </row>
        <row r="219">
          <cell r="A219">
            <v>32142</v>
          </cell>
          <cell r="B219">
            <v>32142</v>
          </cell>
          <cell r="C219">
            <v>4.5690000000000001E-2</v>
          </cell>
          <cell r="D219">
            <v>5.6459999999999996E-2</v>
          </cell>
          <cell r="E219">
            <v>6.4979999999999996E-2</v>
          </cell>
          <cell r="F219">
            <v>7.1709999999999996E-2</v>
          </cell>
          <cell r="G219">
            <v>7.6530000000000001E-2</v>
          </cell>
          <cell r="H219">
            <v>7.9660000000000009E-2</v>
          </cell>
          <cell r="I219">
            <v>8.3879999999999996E-2</v>
          </cell>
          <cell r="J219">
            <v>8.8139999999999996E-2</v>
          </cell>
          <cell r="K219">
            <v>9.0380000000000002E-2</v>
          </cell>
          <cell r="L219">
            <v>9.1120000000000007E-2</v>
          </cell>
        </row>
        <row r="220">
          <cell r="A220">
            <v>32171</v>
          </cell>
          <cell r="B220">
            <v>32171</v>
          </cell>
          <cell r="C220">
            <v>5.3490000000000003E-2</v>
          </cell>
          <cell r="D220">
            <v>5.7679999999999995E-2</v>
          </cell>
          <cell r="E220">
            <v>6.2E-2</v>
          </cell>
          <cell r="F220">
            <v>6.6860000000000003E-2</v>
          </cell>
          <cell r="G220">
            <v>7.1289999999999992E-2</v>
          </cell>
          <cell r="H220">
            <v>7.4020000000000002E-2</v>
          </cell>
          <cell r="I220">
            <v>7.7869999999999995E-2</v>
          </cell>
          <cell r="J220">
            <v>8.233E-2</v>
          </cell>
          <cell r="K220">
            <v>8.4830000000000003E-2</v>
          </cell>
          <cell r="L220">
            <v>8.5669999999999996E-2</v>
          </cell>
        </row>
        <row r="221">
          <cell r="A221">
            <v>32202</v>
          </cell>
          <cell r="B221">
            <v>32202</v>
          </cell>
          <cell r="C221">
            <v>5.2999999999999999E-2</v>
          </cell>
          <cell r="D221">
            <v>5.6849999999999998E-2</v>
          </cell>
          <cell r="E221">
            <v>6.0899999999999996E-2</v>
          </cell>
          <cell r="F221">
            <v>6.5589999999999996E-2</v>
          </cell>
          <cell r="G221">
            <v>6.9940000000000002E-2</v>
          </cell>
          <cell r="H221">
            <v>7.2639999999999996E-2</v>
          </cell>
          <cell r="I221">
            <v>7.6689999999999994E-2</v>
          </cell>
          <cell r="J221">
            <v>8.1820000000000004E-2</v>
          </cell>
          <cell r="K221">
            <v>8.4839999999999999E-2</v>
          </cell>
          <cell r="L221">
            <v>8.585000000000001E-2</v>
          </cell>
        </row>
        <row r="222">
          <cell r="A222">
            <v>32233</v>
          </cell>
          <cell r="B222">
            <v>32233</v>
          </cell>
          <cell r="C222">
            <v>5.5930000000000001E-2</v>
          </cell>
          <cell r="D222">
            <v>5.9020000000000003E-2</v>
          </cell>
          <cell r="E222">
            <v>6.2590000000000007E-2</v>
          </cell>
          <cell r="F222">
            <v>6.7409999999999998E-2</v>
          </cell>
          <cell r="G222">
            <v>7.2770000000000001E-2</v>
          </cell>
          <cell r="H222">
            <v>7.6130000000000003E-2</v>
          </cell>
          <cell r="I222">
            <v>8.0670000000000006E-2</v>
          </cell>
          <cell r="J222">
            <v>8.6010000000000003E-2</v>
          </cell>
          <cell r="K222">
            <v>8.9069999999999996E-2</v>
          </cell>
          <cell r="L222">
            <v>9.01E-2</v>
          </cell>
        </row>
        <row r="223">
          <cell r="A223">
            <v>32262</v>
          </cell>
          <cell r="B223">
            <v>32262</v>
          </cell>
          <cell r="C223">
            <v>5.6989999999999999E-2</v>
          </cell>
          <cell r="D223">
            <v>6.0979999999999999E-2</v>
          </cell>
          <cell r="E223">
            <v>6.5320000000000003E-2</v>
          </cell>
          <cell r="F223">
            <v>7.0620000000000002E-2</v>
          </cell>
          <cell r="G223">
            <v>7.5770000000000004E-2</v>
          </cell>
          <cell r="H223">
            <v>7.8880000000000006E-2</v>
          </cell>
          <cell r="I223">
            <v>8.3249999999999991E-2</v>
          </cell>
          <cell r="J223">
            <v>8.863E-2</v>
          </cell>
          <cell r="K223">
            <v>9.176999999999999E-2</v>
          </cell>
          <cell r="L223">
            <v>9.282E-2</v>
          </cell>
        </row>
        <row r="224">
          <cell r="A224">
            <v>32294</v>
          </cell>
          <cell r="B224">
            <v>32294</v>
          </cell>
          <cell r="C224">
            <v>6.1559999999999997E-2</v>
          </cell>
          <cell r="D224">
            <v>6.6059999999999994E-2</v>
          </cell>
          <cell r="E224">
            <v>7.0690000000000003E-2</v>
          </cell>
          <cell r="F224">
            <v>7.5920000000000001E-2</v>
          </cell>
          <cell r="G224">
            <v>8.0559999999999993E-2</v>
          </cell>
          <cell r="H224">
            <v>8.3269999999999997E-2</v>
          </cell>
          <cell r="I224">
            <v>8.6999999999999994E-2</v>
          </cell>
          <cell r="J224">
            <v>9.1319999999999998E-2</v>
          </cell>
          <cell r="K224">
            <v>9.375E-2</v>
          </cell>
          <cell r="L224">
            <v>9.4559999999999991E-2</v>
          </cell>
        </row>
        <row r="225">
          <cell r="A225">
            <v>32324</v>
          </cell>
          <cell r="B225">
            <v>32324</v>
          </cell>
          <cell r="C225">
            <v>6.3259999999999997E-2</v>
          </cell>
          <cell r="D225">
            <v>6.6549999999999998E-2</v>
          </cell>
          <cell r="E225">
            <v>7.0110000000000006E-2</v>
          </cell>
          <cell r="F225">
            <v>7.4400000000000008E-2</v>
          </cell>
          <cell r="G225">
            <v>7.8410000000000007E-2</v>
          </cell>
          <cell r="H225">
            <v>8.0690000000000012E-2</v>
          </cell>
          <cell r="I225">
            <v>8.3800000000000013E-2</v>
          </cell>
          <cell r="J225">
            <v>8.7620000000000003E-2</v>
          </cell>
          <cell r="K225">
            <v>8.9870000000000005E-2</v>
          </cell>
          <cell r="L225">
            <v>9.0630000000000002E-2</v>
          </cell>
        </row>
        <row r="226">
          <cell r="A226">
            <v>32353</v>
          </cell>
          <cell r="B226">
            <v>32353</v>
          </cell>
          <cell r="C226">
            <v>6.5949999999999995E-2</v>
          </cell>
          <cell r="D226">
            <v>6.9820000000000007E-2</v>
          </cell>
          <cell r="E226">
            <v>7.3859999999999995E-2</v>
          </cell>
          <cell r="F226">
            <v>7.8390000000000001E-2</v>
          </cell>
          <cell r="G226">
            <v>8.2119999999999999E-2</v>
          </cell>
          <cell r="H226">
            <v>8.406000000000001E-2</v>
          </cell>
          <cell r="I226">
            <v>8.677E-2</v>
          </cell>
          <cell r="J226">
            <v>9.0310000000000001E-2</v>
          </cell>
          <cell r="K226">
            <v>9.2479999999999993E-2</v>
          </cell>
          <cell r="L226">
            <v>9.3210000000000001E-2</v>
          </cell>
        </row>
        <row r="227">
          <cell r="A227">
            <v>32386</v>
          </cell>
          <cell r="B227">
            <v>32386</v>
          </cell>
          <cell r="C227">
            <v>7.1309999999999998E-2</v>
          </cell>
          <cell r="D227">
            <v>7.4639999999999998E-2</v>
          </cell>
          <cell r="E227">
            <v>7.8129999999999991E-2</v>
          </cell>
          <cell r="F227">
            <v>8.2040000000000002E-2</v>
          </cell>
          <cell r="G227">
            <v>8.5169999999999996E-2</v>
          </cell>
          <cell r="H227">
            <v>8.6669999999999997E-2</v>
          </cell>
          <cell r="I227">
            <v>8.8610000000000008E-2</v>
          </cell>
          <cell r="J227">
            <v>9.11E-2</v>
          </cell>
          <cell r="K227">
            <v>9.264E-2</v>
          </cell>
          <cell r="L227">
            <v>9.3160000000000007E-2</v>
          </cell>
        </row>
        <row r="228">
          <cell r="A228">
            <v>32416</v>
          </cell>
          <cell r="B228">
            <v>32416</v>
          </cell>
          <cell r="C228">
            <v>7.0870000000000002E-2</v>
          </cell>
          <cell r="D228">
            <v>7.4219999999999994E-2</v>
          </cell>
          <cell r="E228">
            <v>7.7420000000000003E-2</v>
          </cell>
          <cell r="F228">
            <v>8.0530000000000004E-2</v>
          </cell>
          <cell r="G228">
            <v>8.2599999999999993E-2</v>
          </cell>
          <cell r="H228">
            <v>8.3640000000000006E-2</v>
          </cell>
          <cell r="I228">
            <v>8.5320000000000007E-2</v>
          </cell>
          <cell r="J228">
            <v>8.7819999999999995E-2</v>
          </cell>
          <cell r="K228">
            <v>8.9429999999999996E-2</v>
          </cell>
          <cell r="L228">
            <v>8.9979999999999991E-2</v>
          </cell>
        </row>
        <row r="229">
          <cell r="A229">
            <v>32447</v>
          </cell>
          <cell r="B229">
            <v>32447</v>
          </cell>
          <cell r="C229">
            <v>7.0300000000000001E-2</v>
          </cell>
          <cell r="D229">
            <v>7.442E-2</v>
          </cell>
          <cell r="E229">
            <v>7.7549999999999994E-2</v>
          </cell>
          <cell r="F229">
            <v>7.9660000000000009E-2</v>
          </cell>
          <cell r="G229">
            <v>8.0619999999999997E-2</v>
          </cell>
          <cell r="H229">
            <v>8.1349999999999992E-2</v>
          </cell>
          <cell r="I229">
            <v>8.2919999999999994E-2</v>
          </cell>
          <cell r="J229">
            <v>8.5359999999999991E-2</v>
          </cell>
          <cell r="K229">
            <v>8.6889999999999995E-2</v>
          </cell>
          <cell r="L229">
            <v>8.7400000000000005E-2</v>
          </cell>
        </row>
        <row r="230">
          <cell r="A230">
            <v>32477</v>
          </cell>
          <cell r="B230">
            <v>32477</v>
          </cell>
          <cell r="C230">
            <v>6.148E-2</v>
          </cell>
          <cell r="D230">
            <v>8.0690000000000012E-2</v>
          </cell>
          <cell r="E230">
            <v>8.2220000000000001E-2</v>
          </cell>
          <cell r="F230">
            <v>8.4970000000000004E-2</v>
          </cell>
          <cell r="G230">
            <v>8.7090000000000001E-2</v>
          </cell>
          <cell r="H230">
            <v>8.7809999999999999E-2</v>
          </cell>
          <cell r="I230">
            <v>8.839000000000001E-2</v>
          </cell>
          <cell r="J230">
            <v>8.8819999999999996E-2</v>
          </cell>
          <cell r="K230">
            <v>8.9039999999999994E-2</v>
          </cell>
          <cell r="L230">
            <v>8.9109999999999995E-2</v>
          </cell>
        </row>
        <row r="231">
          <cell r="A231">
            <v>32507</v>
          </cell>
          <cell r="B231">
            <v>32507</v>
          </cell>
          <cell r="C231">
            <v>7.0319999999999994E-2</v>
          </cell>
          <cell r="D231">
            <v>8.2220000000000001E-2</v>
          </cell>
          <cell r="E231">
            <v>8.592000000000001E-2</v>
          </cell>
          <cell r="F231">
            <v>8.8399999999999992E-2</v>
          </cell>
          <cell r="G231">
            <v>9.0009999999999993E-2</v>
          </cell>
          <cell r="H231">
            <v>9.0359999999999996E-2</v>
          </cell>
          <cell r="I231">
            <v>9.0060000000000001E-2</v>
          </cell>
          <cell r="J231">
            <v>8.8970000000000007E-2</v>
          </cell>
          <cell r="K231">
            <v>8.8179999999999994E-2</v>
          </cell>
          <cell r="L231">
            <v>8.7910000000000002E-2</v>
          </cell>
        </row>
        <row r="232">
          <cell r="A232">
            <v>32539</v>
          </cell>
          <cell r="B232">
            <v>32539</v>
          </cell>
          <cell r="C232">
            <v>8.1300000000000011E-2</v>
          </cell>
          <cell r="D232">
            <v>8.5020000000000012E-2</v>
          </cell>
          <cell r="E232">
            <v>8.6760000000000004E-2</v>
          </cell>
          <cell r="F232">
            <v>8.8439999999999991E-2</v>
          </cell>
          <cell r="G232">
            <v>8.9590000000000003E-2</v>
          </cell>
          <cell r="H232">
            <v>8.9600000000000013E-2</v>
          </cell>
          <cell r="I232">
            <v>8.8789999999999994E-2</v>
          </cell>
          <cell r="J232">
            <v>8.7249999999999994E-2</v>
          </cell>
          <cell r="K232">
            <v>8.6270000000000013E-2</v>
          </cell>
          <cell r="L232">
            <v>8.5939999999999989E-2</v>
          </cell>
        </row>
        <row r="233">
          <cell r="A233">
            <v>32567</v>
          </cell>
          <cell r="B233">
            <v>32567</v>
          </cell>
          <cell r="C233">
            <v>8.0890000000000004E-2</v>
          </cell>
          <cell r="D233">
            <v>8.7559999999999999E-2</v>
          </cell>
          <cell r="E233">
            <v>9.0440000000000006E-2</v>
          </cell>
          <cell r="F233">
            <v>9.2859999999999998E-2</v>
          </cell>
          <cell r="G233">
            <v>9.4009999999999996E-2</v>
          </cell>
          <cell r="H233">
            <v>9.3619999999999995E-2</v>
          </cell>
          <cell r="I233">
            <v>9.2270000000000005E-2</v>
          </cell>
          <cell r="J233">
            <v>9.0440000000000006E-2</v>
          </cell>
          <cell r="K233">
            <v>8.9419999999999999E-2</v>
          </cell>
          <cell r="L233">
            <v>8.9079999999999993E-2</v>
          </cell>
        </row>
        <row r="234">
          <cell r="A234">
            <v>32598</v>
          </cell>
          <cell r="B234">
            <v>32598</v>
          </cell>
          <cell r="C234">
            <v>8.8849999999999998E-2</v>
          </cell>
          <cell r="D234">
            <v>9.0770000000000003E-2</v>
          </cell>
          <cell r="E234">
            <v>9.2910000000000006E-2</v>
          </cell>
          <cell r="F234">
            <v>9.5310000000000006E-2</v>
          </cell>
          <cell r="G234">
            <v>9.6099999999999991E-2</v>
          </cell>
          <cell r="H234">
            <v>9.5090000000000008E-2</v>
          </cell>
          <cell r="I234">
            <v>9.2769999999999991E-2</v>
          </cell>
          <cell r="J234">
            <v>9.0029999999999999E-2</v>
          </cell>
          <cell r="K234">
            <v>8.856E-2</v>
          </cell>
          <cell r="L234">
            <v>8.8070000000000009E-2</v>
          </cell>
        </row>
        <row r="235">
          <cell r="A235">
            <v>32626</v>
          </cell>
          <cell r="B235">
            <v>32626</v>
          </cell>
          <cell r="C235">
            <v>8.4920000000000009E-2</v>
          </cell>
          <cell r="D235">
            <v>8.6489999999999997E-2</v>
          </cell>
          <cell r="E235">
            <v>8.8139999999999996E-2</v>
          </cell>
          <cell r="F235">
            <v>8.9870000000000005E-2</v>
          </cell>
          <cell r="G235">
            <v>9.0579999999999994E-2</v>
          </cell>
          <cell r="H235">
            <v>9.018000000000001E-2</v>
          </cell>
          <cell r="I235">
            <v>8.9130000000000001E-2</v>
          </cell>
          <cell r="J235">
            <v>8.788E-2</v>
          </cell>
          <cell r="K235">
            <v>8.7219999999999992E-2</v>
          </cell>
          <cell r="L235">
            <v>8.6999999999999994E-2</v>
          </cell>
        </row>
        <row r="236">
          <cell r="A236">
            <v>32659</v>
          </cell>
          <cell r="B236">
            <v>32659</v>
          </cell>
          <cell r="C236">
            <v>8.702E-2</v>
          </cell>
          <cell r="D236">
            <v>8.7140000000000009E-2</v>
          </cell>
          <cell r="E236">
            <v>8.7260000000000004E-2</v>
          </cell>
          <cell r="F236">
            <v>8.727E-2</v>
          </cell>
          <cell r="G236">
            <v>8.6730000000000002E-2</v>
          </cell>
          <cell r="H236">
            <v>8.6129999999999998E-2</v>
          </cell>
          <cell r="I236">
            <v>8.5379999999999998E-2</v>
          </cell>
          <cell r="J236">
            <v>8.4730000000000014E-2</v>
          </cell>
          <cell r="K236">
            <v>8.4399999999999989E-2</v>
          </cell>
          <cell r="L236">
            <v>8.4290000000000004E-2</v>
          </cell>
        </row>
        <row r="237">
          <cell r="A237">
            <v>32689</v>
          </cell>
          <cell r="B237">
            <v>32689</v>
          </cell>
          <cell r="C237">
            <v>8.2089999999999996E-2</v>
          </cell>
          <cell r="D237">
            <v>8.1329999999999986E-2</v>
          </cell>
          <cell r="E237">
            <v>8.0670000000000006E-2</v>
          </cell>
          <cell r="F237">
            <v>8.0129999999999993E-2</v>
          </cell>
          <cell r="G237">
            <v>7.9820000000000002E-2</v>
          </cell>
          <cell r="H237">
            <v>7.9719999999999999E-2</v>
          </cell>
          <cell r="I237">
            <v>7.9649999999999999E-2</v>
          </cell>
          <cell r="J237">
            <v>7.9589999999999994E-2</v>
          </cell>
          <cell r="K237">
            <v>7.9560000000000006E-2</v>
          </cell>
          <cell r="L237">
            <v>7.9549999999999996E-2</v>
          </cell>
        </row>
        <row r="238">
          <cell r="A238">
            <v>32720</v>
          </cell>
          <cell r="B238">
            <v>32720</v>
          </cell>
          <cell r="C238">
            <v>7.936E-2</v>
          </cell>
          <cell r="D238">
            <v>7.844000000000001E-2</v>
          </cell>
          <cell r="E238">
            <v>7.7310000000000004E-2</v>
          </cell>
          <cell r="F238">
            <v>7.5749999999999998E-2</v>
          </cell>
          <cell r="G238">
            <v>7.4450000000000002E-2</v>
          </cell>
          <cell r="H238">
            <v>7.4380000000000002E-2</v>
          </cell>
          <cell r="I238">
            <v>7.5310000000000002E-2</v>
          </cell>
          <cell r="J238">
            <v>7.7329999999999996E-2</v>
          </cell>
          <cell r="K238">
            <v>7.868E-2</v>
          </cell>
          <cell r="L238">
            <v>7.9140000000000002E-2</v>
          </cell>
        </row>
        <row r="239">
          <cell r="A239">
            <v>32751</v>
          </cell>
          <cell r="B239">
            <v>32751</v>
          </cell>
          <cell r="C239">
            <v>7.9140000000000002E-2</v>
          </cell>
          <cell r="D239">
            <v>8.005000000000001E-2</v>
          </cell>
          <cell r="E239">
            <v>8.1029999999999991E-2</v>
          </cell>
          <cell r="F239">
            <v>8.2059999999999994E-2</v>
          </cell>
          <cell r="G239">
            <v>8.2460000000000006E-2</v>
          </cell>
          <cell r="H239">
            <v>8.2230000000000011E-2</v>
          </cell>
          <cell r="I239">
            <v>8.1709999999999991E-2</v>
          </cell>
          <cell r="J239">
            <v>8.1170000000000006E-2</v>
          </cell>
          <cell r="K239">
            <v>8.0890000000000004E-2</v>
          </cell>
          <cell r="L239">
            <v>8.0790000000000001E-2</v>
          </cell>
        </row>
        <row r="240">
          <cell r="A240">
            <v>32780</v>
          </cell>
          <cell r="B240">
            <v>32780</v>
          </cell>
          <cell r="C240">
            <v>7.9809999999999992E-2</v>
          </cell>
          <cell r="D240">
            <v>8.0950000000000008E-2</v>
          </cell>
          <cell r="E240">
            <v>8.208E-2</v>
          </cell>
          <cell r="F240">
            <v>8.3160000000000012E-2</v>
          </cell>
          <cell r="G240">
            <v>8.3400000000000002E-2</v>
          </cell>
          <cell r="H240">
            <v>8.3040000000000003E-2</v>
          </cell>
          <cell r="I240">
            <v>8.2369999999999999E-2</v>
          </cell>
          <cell r="J240">
            <v>8.1709999999999991E-2</v>
          </cell>
          <cell r="K240">
            <v>8.1369999999999998E-2</v>
          </cell>
          <cell r="L240">
            <v>8.1259999999999999E-2</v>
          </cell>
        </row>
        <row r="241">
          <cell r="A241">
            <v>32812</v>
          </cell>
          <cell r="B241">
            <v>32812</v>
          </cell>
          <cell r="C241">
            <v>7.9759999999999998E-2</v>
          </cell>
          <cell r="D241">
            <v>7.8600000000000003E-2</v>
          </cell>
          <cell r="E241">
            <v>7.7910000000000007E-2</v>
          </cell>
          <cell r="F241">
            <v>7.7729999999999994E-2</v>
          </cell>
          <cell r="G241">
            <v>7.7939999999999995E-2</v>
          </cell>
          <cell r="H241">
            <v>7.8049999999999994E-2</v>
          </cell>
          <cell r="I241">
            <v>7.8149999999999997E-2</v>
          </cell>
          <cell r="J241">
            <v>7.8219999999999998E-2</v>
          </cell>
          <cell r="K241">
            <v>7.825E-2</v>
          </cell>
          <cell r="L241">
            <v>7.8259999999999996E-2</v>
          </cell>
        </row>
        <row r="242">
          <cell r="A242">
            <v>32842</v>
          </cell>
          <cell r="B242">
            <v>32842</v>
          </cell>
          <cell r="C242">
            <v>7.3340000000000002E-2</v>
          </cell>
          <cell r="D242">
            <v>7.6280000000000001E-2</v>
          </cell>
          <cell r="E242">
            <v>7.6660000000000006E-2</v>
          </cell>
          <cell r="F242">
            <v>7.6469999999999996E-2</v>
          </cell>
          <cell r="G242">
            <v>7.6359999999999997E-2</v>
          </cell>
          <cell r="H242">
            <v>7.6580000000000009E-2</v>
          </cell>
          <cell r="I242">
            <v>7.7160000000000006E-2</v>
          </cell>
          <cell r="J242">
            <v>7.7929999999999999E-2</v>
          </cell>
          <cell r="K242">
            <v>7.8359999999999999E-2</v>
          </cell>
          <cell r="L242">
            <v>7.8509999999999996E-2</v>
          </cell>
        </row>
        <row r="243">
          <cell r="A243">
            <v>32871</v>
          </cell>
          <cell r="B243">
            <v>32871</v>
          </cell>
          <cell r="C243">
            <v>7.6490000000000002E-2</v>
          </cell>
          <cell r="D243">
            <v>7.6850000000000002E-2</v>
          </cell>
          <cell r="E243">
            <v>7.7270000000000005E-2</v>
          </cell>
          <cell r="F243">
            <v>7.7770000000000006E-2</v>
          </cell>
          <cell r="G243">
            <v>7.8170000000000003E-2</v>
          </cell>
          <cell r="H243">
            <v>7.8320000000000001E-2</v>
          </cell>
          <cell r="I243">
            <v>7.844000000000001E-2</v>
          </cell>
          <cell r="J243">
            <v>7.8530000000000003E-2</v>
          </cell>
          <cell r="K243">
            <v>7.8570000000000001E-2</v>
          </cell>
          <cell r="L243">
            <v>7.8589999999999993E-2</v>
          </cell>
        </row>
        <row r="244">
          <cell r="A244">
            <v>32904</v>
          </cell>
          <cell r="B244">
            <v>32904</v>
          </cell>
          <cell r="C244">
            <v>7.7350000000000002E-2</v>
          </cell>
          <cell r="D244">
            <v>7.8530000000000003E-2</v>
          </cell>
          <cell r="E244">
            <v>7.9649999999999999E-2</v>
          </cell>
          <cell r="F244">
            <v>8.0759999999999998E-2</v>
          </cell>
          <cell r="G244">
            <v>8.166000000000001E-2</v>
          </cell>
          <cell r="H244">
            <v>8.2159999999999997E-2</v>
          </cell>
          <cell r="I244">
            <v>8.276E-2</v>
          </cell>
          <cell r="J244">
            <v>8.3339999999999997E-2</v>
          </cell>
          <cell r="K244">
            <v>8.3640000000000006E-2</v>
          </cell>
          <cell r="L244">
            <v>8.3740000000000009E-2</v>
          </cell>
        </row>
        <row r="245">
          <cell r="A245">
            <v>32932</v>
          </cell>
          <cell r="B245">
            <v>32932</v>
          </cell>
          <cell r="C245">
            <v>8.0509999999999998E-2</v>
          </cell>
          <cell r="D245">
            <v>7.9430000000000001E-2</v>
          </cell>
          <cell r="E245">
            <v>7.9450000000000007E-2</v>
          </cell>
          <cell r="F245">
            <v>8.0790000000000001E-2</v>
          </cell>
          <cell r="G245">
            <v>8.2550000000000012E-2</v>
          </cell>
          <cell r="H245">
            <v>8.3269999999999997E-2</v>
          </cell>
          <cell r="I245">
            <v>8.385999999999999E-2</v>
          </cell>
          <cell r="J245">
            <v>8.43E-2</v>
          </cell>
          <cell r="K245">
            <v>8.4519999999999998E-2</v>
          </cell>
          <cell r="L245">
            <v>8.4600000000000009E-2</v>
          </cell>
        </row>
        <row r="246">
          <cell r="A246">
            <v>32962</v>
          </cell>
          <cell r="B246">
            <v>32962</v>
          </cell>
          <cell r="C246">
            <v>8.0509999999999998E-2</v>
          </cell>
          <cell r="D246">
            <v>7.9740000000000005E-2</v>
          </cell>
          <cell r="E246">
            <v>8.1119999999999998E-2</v>
          </cell>
          <cell r="F246">
            <v>8.3140000000000006E-2</v>
          </cell>
          <cell r="G246">
            <v>8.4429999999999991E-2</v>
          </cell>
          <cell r="H246">
            <v>8.4879999999999997E-2</v>
          </cell>
          <cell r="I246">
            <v>8.523E-2</v>
          </cell>
          <cell r="J246">
            <v>8.5500000000000007E-2</v>
          </cell>
          <cell r="K246">
            <v>8.5630000000000012E-2</v>
          </cell>
          <cell r="L246">
            <v>8.5669999999999996E-2</v>
          </cell>
        </row>
        <row r="247">
          <cell r="A247">
            <v>32993</v>
          </cell>
          <cell r="B247">
            <v>32993</v>
          </cell>
          <cell r="C247">
            <v>7.6399999999999996E-2</v>
          </cell>
          <cell r="D247">
            <v>7.9699999999999993E-2</v>
          </cell>
          <cell r="E247">
            <v>8.2729999999999998E-2</v>
          </cell>
          <cell r="F247">
            <v>8.5610000000000006E-2</v>
          </cell>
          <cell r="G247">
            <v>8.7479999999999988E-2</v>
          </cell>
          <cell r="H247">
            <v>8.811999999999999E-2</v>
          </cell>
          <cell r="I247">
            <v>8.864000000000001E-2</v>
          </cell>
          <cell r="J247">
            <v>8.9029999999999998E-2</v>
          </cell>
          <cell r="K247">
            <v>8.9220000000000008E-2</v>
          </cell>
          <cell r="L247">
            <v>8.9290000000000008E-2</v>
          </cell>
        </row>
        <row r="248">
          <cell r="A248">
            <v>33024</v>
          </cell>
          <cell r="B248">
            <v>33024</v>
          </cell>
          <cell r="C248">
            <v>7.7100000000000002E-2</v>
          </cell>
          <cell r="D248">
            <v>7.8299999999999995E-2</v>
          </cell>
          <cell r="E248">
            <v>7.9669999999999991E-2</v>
          </cell>
          <cell r="F248">
            <v>8.1439999999999999E-2</v>
          </cell>
          <cell r="G248">
            <v>8.3119999999999999E-2</v>
          </cell>
          <cell r="H248">
            <v>8.3829999999999988E-2</v>
          </cell>
          <cell r="I248">
            <v>8.4410000000000013E-2</v>
          </cell>
          <cell r="J248">
            <v>8.4849999999999995E-2</v>
          </cell>
          <cell r="K248">
            <v>8.5069999999999993E-2</v>
          </cell>
          <cell r="L248">
            <v>8.5150000000000003E-2</v>
          </cell>
        </row>
        <row r="249">
          <cell r="A249">
            <v>33053</v>
          </cell>
          <cell r="B249">
            <v>33053</v>
          </cell>
          <cell r="C249">
            <v>7.5730000000000006E-2</v>
          </cell>
          <cell r="D249">
            <v>7.8689999999999996E-2</v>
          </cell>
          <cell r="E249">
            <v>7.8939999999999996E-2</v>
          </cell>
          <cell r="F249">
            <v>7.9570000000000002E-2</v>
          </cell>
          <cell r="G249">
            <v>8.1039999999999987E-2</v>
          </cell>
          <cell r="H249">
            <v>8.1860000000000002E-2</v>
          </cell>
          <cell r="I249">
            <v>8.2569999999999991E-2</v>
          </cell>
          <cell r="J249">
            <v>8.3110000000000003E-2</v>
          </cell>
          <cell r="K249">
            <v>8.3379999999999996E-2</v>
          </cell>
          <cell r="L249">
            <v>8.3469999999999989E-2</v>
          </cell>
        </row>
        <row r="250">
          <cell r="A250">
            <v>33085</v>
          </cell>
          <cell r="B250">
            <v>33085</v>
          </cell>
          <cell r="C250">
            <v>7.597000000000001E-2</v>
          </cell>
          <cell r="D250">
            <v>7.6069999999999999E-2</v>
          </cell>
          <cell r="E250">
            <v>7.6189999999999994E-2</v>
          </cell>
          <cell r="F250">
            <v>7.6550000000000007E-2</v>
          </cell>
          <cell r="G250">
            <v>7.7729999999999994E-2</v>
          </cell>
          <cell r="H250">
            <v>7.8990000000000005E-2</v>
          </cell>
          <cell r="I250">
            <v>8.0790000000000001E-2</v>
          </cell>
          <cell r="J250">
            <v>8.2550000000000012E-2</v>
          </cell>
          <cell r="K250">
            <v>8.3469999999999989E-2</v>
          </cell>
          <cell r="L250">
            <v>8.3770000000000011E-2</v>
          </cell>
        </row>
        <row r="251">
          <cell r="A251">
            <v>33116</v>
          </cell>
          <cell r="B251">
            <v>33116</v>
          </cell>
          <cell r="C251">
            <v>7.4709999999999999E-2</v>
          </cell>
          <cell r="D251">
            <v>7.5340000000000004E-2</v>
          </cell>
          <cell r="E251">
            <v>7.6109999999999997E-2</v>
          </cell>
          <cell r="F251">
            <v>7.7409999999999993E-2</v>
          </cell>
          <cell r="G251">
            <v>7.9820000000000002E-2</v>
          </cell>
          <cell r="H251">
            <v>8.1950000000000009E-2</v>
          </cell>
          <cell r="I251">
            <v>8.4879999999999997E-2</v>
          </cell>
          <cell r="J251">
            <v>8.7799999999999989E-2</v>
          </cell>
          <cell r="K251">
            <v>8.9329999999999993E-2</v>
          </cell>
          <cell r="L251">
            <v>8.9840000000000003E-2</v>
          </cell>
        </row>
        <row r="252">
          <cell r="A252">
            <v>33144</v>
          </cell>
          <cell r="B252">
            <v>33144</v>
          </cell>
          <cell r="C252">
            <v>7.1539999999999992E-2</v>
          </cell>
          <cell r="D252">
            <v>7.3139999999999997E-2</v>
          </cell>
          <cell r="E252">
            <v>7.4690000000000006E-2</v>
          </cell>
          <cell r="F252">
            <v>7.6479999999999992E-2</v>
          </cell>
          <cell r="G252">
            <v>7.8920000000000004E-2</v>
          </cell>
          <cell r="H252">
            <v>8.1069999999999989E-2</v>
          </cell>
          <cell r="I252">
            <v>8.4159999999999999E-2</v>
          </cell>
          <cell r="J252">
            <v>8.7319999999999995E-2</v>
          </cell>
          <cell r="K252">
            <v>8.8989999999999986E-2</v>
          </cell>
          <cell r="L252">
            <v>8.9540000000000008E-2</v>
          </cell>
        </row>
        <row r="253">
          <cell r="A253">
            <v>33177</v>
          </cell>
          <cell r="B253">
            <v>33177</v>
          </cell>
          <cell r="C253">
            <v>7.1029999999999996E-2</v>
          </cell>
          <cell r="D253">
            <v>7.2120000000000004E-2</v>
          </cell>
          <cell r="E253">
            <v>7.3090000000000002E-2</v>
          </cell>
          <cell r="F253">
            <v>7.4200000000000002E-2</v>
          </cell>
          <cell r="G253">
            <v>7.6340000000000005E-2</v>
          </cell>
          <cell r="H253">
            <v>7.8630000000000005E-2</v>
          </cell>
          <cell r="I253">
            <v>8.208E-2</v>
          </cell>
          <cell r="J253">
            <v>8.5630000000000012E-2</v>
          </cell>
          <cell r="K253">
            <v>8.7490000000000012E-2</v>
          </cell>
          <cell r="L253">
            <v>8.8109999999999994E-2</v>
          </cell>
        </row>
        <row r="254">
          <cell r="A254">
            <v>33207</v>
          </cell>
          <cell r="B254">
            <v>33207</v>
          </cell>
          <cell r="C254">
            <v>6.6089999999999996E-2</v>
          </cell>
          <cell r="D254">
            <v>7.0999999999999994E-2</v>
          </cell>
          <cell r="E254">
            <v>7.2759999999999991E-2</v>
          </cell>
          <cell r="F254">
            <v>7.2980000000000003E-2</v>
          </cell>
          <cell r="G254">
            <v>7.424E-2</v>
          </cell>
          <cell r="H254">
            <v>7.6200000000000004E-2</v>
          </cell>
          <cell r="I254">
            <v>7.911E-2</v>
          </cell>
          <cell r="J254">
            <v>8.1920000000000007E-2</v>
          </cell>
          <cell r="K254">
            <v>8.3360000000000004E-2</v>
          </cell>
          <cell r="L254">
            <v>8.3839999999999998E-2</v>
          </cell>
        </row>
        <row r="255">
          <cell r="A255">
            <v>33238</v>
          </cell>
          <cell r="B255">
            <v>33238</v>
          </cell>
          <cell r="C255">
            <v>6.2190000000000002E-2</v>
          </cell>
          <cell r="D255">
            <v>6.5140000000000003E-2</v>
          </cell>
          <cell r="E255">
            <v>6.7220000000000002E-2</v>
          </cell>
          <cell r="F255">
            <v>6.8760000000000002E-2</v>
          </cell>
          <cell r="G255">
            <v>7.107999999999999E-2</v>
          </cell>
          <cell r="H255">
            <v>7.356E-2</v>
          </cell>
          <cell r="I255">
            <v>7.7109999999999998E-2</v>
          </cell>
          <cell r="J255">
            <v>8.0579999999999999E-2</v>
          </cell>
          <cell r="K255">
            <v>8.2369999999999999E-2</v>
          </cell>
          <cell r="L255">
            <v>8.2970000000000002E-2</v>
          </cell>
        </row>
        <row r="256">
          <cell r="A256">
            <v>33269</v>
          </cell>
          <cell r="B256">
            <v>33269</v>
          </cell>
          <cell r="C256">
            <v>6.1589999999999999E-2</v>
          </cell>
          <cell r="D256">
            <v>6.2630000000000005E-2</v>
          </cell>
          <cell r="E256">
            <v>6.3920000000000005E-2</v>
          </cell>
          <cell r="F256">
            <v>6.6020000000000009E-2</v>
          </cell>
          <cell r="G256">
            <v>6.9539999999999991E-2</v>
          </cell>
          <cell r="H256">
            <v>7.2419999999999998E-2</v>
          </cell>
          <cell r="I256">
            <v>7.6240000000000002E-2</v>
          </cell>
          <cell r="J256">
            <v>7.9979999999999996E-2</v>
          </cell>
          <cell r="K256">
            <v>8.1920000000000007E-2</v>
          </cell>
          <cell r="L256">
            <v>8.2569999999999991E-2</v>
          </cell>
        </row>
        <row r="257">
          <cell r="A257">
            <v>33297</v>
          </cell>
          <cell r="B257">
            <v>33297</v>
          </cell>
          <cell r="C257">
            <v>5.9020000000000003E-2</v>
          </cell>
          <cell r="D257">
            <v>6.0810000000000003E-2</v>
          </cell>
          <cell r="E257">
            <v>6.2570000000000001E-2</v>
          </cell>
          <cell r="F257">
            <v>6.4989999999999992E-2</v>
          </cell>
          <cell r="G257">
            <v>6.9029999999999994E-2</v>
          </cell>
          <cell r="H257">
            <v>7.2349999999999998E-2</v>
          </cell>
          <cell r="I257">
            <v>7.6420000000000002E-2</v>
          </cell>
          <cell r="J257">
            <v>8.004E-2</v>
          </cell>
          <cell r="K257">
            <v>8.1890000000000004E-2</v>
          </cell>
          <cell r="L257">
            <v>8.2500000000000004E-2</v>
          </cell>
        </row>
        <row r="258">
          <cell r="A258">
            <v>33325</v>
          </cell>
          <cell r="B258">
            <v>33325</v>
          </cell>
          <cell r="C258">
            <v>5.8449999999999995E-2</v>
          </cell>
          <cell r="D258">
            <v>5.9059999999999994E-2</v>
          </cell>
          <cell r="E258">
            <v>6.0380000000000003E-2</v>
          </cell>
          <cell r="F258">
            <v>6.3589999999999994E-2</v>
          </cell>
          <cell r="G258">
            <v>6.9349999999999995E-2</v>
          </cell>
          <cell r="H258">
            <v>7.3220000000000007E-2</v>
          </cell>
          <cell r="I258">
            <v>7.7280000000000001E-2</v>
          </cell>
          <cell r="J258">
            <v>8.0610000000000001E-2</v>
          </cell>
          <cell r="K258">
            <v>8.2279999999999992E-2</v>
          </cell>
          <cell r="L258">
            <v>8.2840000000000011E-2</v>
          </cell>
        </row>
        <row r="259">
          <cell r="A259">
            <v>33358</v>
          </cell>
          <cell r="B259">
            <v>33358</v>
          </cell>
          <cell r="C259">
            <v>5.4530000000000002E-2</v>
          </cell>
          <cell r="D259">
            <v>5.5830000000000005E-2</v>
          </cell>
          <cell r="E259">
            <v>5.7790000000000001E-2</v>
          </cell>
          <cell r="F259">
            <v>6.1580000000000003E-2</v>
          </cell>
          <cell r="G259">
            <v>6.769E-2</v>
          </cell>
          <cell r="H259">
            <v>7.1800000000000003E-2</v>
          </cell>
          <cell r="I259">
            <v>7.6289999999999997E-2</v>
          </cell>
          <cell r="J259">
            <v>8.0079999999999985E-2</v>
          </cell>
          <cell r="K259">
            <v>8.1989999999999993E-2</v>
          </cell>
          <cell r="L259">
            <v>8.2629999999999995E-2</v>
          </cell>
        </row>
        <row r="260">
          <cell r="A260">
            <v>33389</v>
          </cell>
          <cell r="B260">
            <v>33389</v>
          </cell>
          <cell r="C260">
            <v>5.389E-2</v>
          </cell>
          <cell r="D260">
            <v>5.586E-2</v>
          </cell>
          <cell r="E260">
            <v>5.8159999999999996E-2</v>
          </cell>
          <cell r="F260">
            <v>6.1760000000000002E-2</v>
          </cell>
          <cell r="G260">
            <v>6.744E-2</v>
          </cell>
          <cell r="H260">
            <v>7.1609999999999993E-2</v>
          </cell>
          <cell r="I260">
            <v>7.644999999999999E-2</v>
          </cell>
          <cell r="J260">
            <v>8.0640000000000003E-2</v>
          </cell>
          <cell r="K260">
            <v>8.276E-2</v>
          </cell>
          <cell r="L260">
            <v>8.3469999999999989E-2</v>
          </cell>
        </row>
        <row r="261">
          <cell r="A261">
            <v>33417</v>
          </cell>
          <cell r="B261">
            <v>33417</v>
          </cell>
          <cell r="C261">
            <v>5.3719999999999997E-2</v>
          </cell>
          <cell r="D261">
            <v>5.6250000000000001E-2</v>
          </cell>
          <cell r="E261">
            <v>5.8869999999999999E-2</v>
          </cell>
          <cell r="F261">
            <v>6.2770000000000006E-2</v>
          </cell>
          <cell r="G261">
            <v>6.9129999999999997E-2</v>
          </cell>
          <cell r="H261">
            <v>7.3639999999999997E-2</v>
          </cell>
          <cell r="I261">
            <v>7.8479999999999994E-2</v>
          </cell>
          <cell r="J261">
            <v>8.2439999999999999E-2</v>
          </cell>
          <cell r="K261">
            <v>8.4429999999999991E-2</v>
          </cell>
          <cell r="L261">
            <v>8.5089999999999999E-2</v>
          </cell>
        </row>
        <row r="262">
          <cell r="A262">
            <v>33450</v>
          </cell>
          <cell r="B262">
            <v>33450</v>
          </cell>
          <cell r="C262">
            <v>5.5030000000000003E-2</v>
          </cell>
          <cell r="D262">
            <v>5.6410000000000002E-2</v>
          </cell>
          <cell r="E262">
            <v>5.8150000000000007E-2</v>
          </cell>
          <cell r="F262">
            <v>6.139E-2</v>
          </cell>
          <cell r="G262">
            <v>6.7430000000000004E-2</v>
          </cell>
          <cell r="H262">
            <v>7.2000000000000008E-2</v>
          </cell>
          <cell r="I262">
            <v>7.7160000000000006E-2</v>
          </cell>
          <cell r="J262">
            <v>8.1509999999999999E-2</v>
          </cell>
          <cell r="K262">
            <v>8.3710000000000007E-2</v>
          </cell>
          <cell r="L262">
            <v>8.4440000000000015E-2</v>
          </cell>
        </row>
        <row r="263">
          <cell r="A263">
            <v>33480</v>
          </cell>
          <cell r="B263">
            <v>33480</v>
          </cell>
          <cell r="C263">
            <v>5.2919999999999995E-2</v>
          </cell>
          <cell r="D263">
            <v>5.4089999999999999E-2</v>
          </cell>
          <cell r="E263">
            <v>5.5190000000000003E-2</v>
          </cell>
          <cell r="F263">
            <v>5.7290000000000001E-2</v>
          </cell>
          <cell r="G263">
            <v>6.2689999999999996E-2</v>
          </cell>
          <cell r="H263">
            <v>6.7530000000000007E-2</v>
          </cell>
          <cell r="I263">
            <v>7.3369999999999991E-2</v>
          </cell>
          <cell r="J263">
            <v>7.844000000000001E-2</v>
          </cell>
          <cell r="K263">
            <v>8.1000000000000003E-2</v>
          </cell>
          <cell r="L263">
            <v>8.1850000000000006E-2</v>
          </cell>
        </row>
        <row r="264">
          <cell r="A264">
            <v>33511</v>
          </cell>
          <cell r="B264">
            <v>33511</v>
          </cell>
          <cell r="C264">
            <v>5.1279999999999999E-2</v>
          </cell>
          <cell r="D264">
            <v>5.1900000000000002E-2</v>
          </cell>
          <cell r="E264">
            <v>5.2839999999999998E-2</v>
          </cell>
          <cell r="F264">
            <v>5.4909999999999994E-2</v>
          </cell>
          <cell r="G264">
            <v>5.9519999999999997E-2</v>
          </cell>
          <cell r="H264">
            <v>6.3799999999999996E-2</v>
          </cell>
          <cell r="I264">
            <v>6.9790000000000005E-2</v>
          </cell>
          <cell r="J264">
            <v>7.5850000000000001E-2</v>
          </cell>
          <cell r="K264">
            <v>7.9039999999999999E-2</v>
          </cell>
          <cell r="L264">
            <v>8.0100000000000005E-2</v>
          </cell>
        </row>
        <row r="265">
          <cell r="A265">
            <v>33542</v>
          </cell>
          <cell r="B265">
            <v>33542</v>
          </cell>
          <cell r="C265">
            <v>4.8150000000000005E-2</v>
          </cell>
          <cell r="D265">
            <v>4.87E-2</v>
          </cell>
          <cell r="E265">
            <v>4.9569999999999996E-2</v>
          </cell>
          <cell r="F265">
            <v>5.1580000000000001E-2</v>
          </cell>
          <cell r="G265">
            <v>5.638E-2</v>
          </cell>
          <cell r="H265">
            <v>6.114E-2</v>
          </cell>
          <cell r="I265">
            <v>6.83E-2</v>
          </cell>
          <cell r="J265">
            <v>7.6069999999999999E-2</v>
          </cell>
          <cell r="K265">
            <v>8.0250000000000002E-2</v>
          </cell>
          <cell r="L265">
            <v>8.163999999999999E-2</v>
          </cell>
        </row>
        <row r="266">
          <cell r="A266">
            <v>33571</v>
          </cell>
          <cell r="B266">
            <v>33571</v>
          </cell>
          <cell r="C266">
            <v>4.2599999999999999E-2</v>
          </cell>
          <cell r="D266">
            <v>4.3730000000000005E-2</v>
          </cell>
          <cell r="E266">
            <v>4.521E-2</v>
          </cell>
          <cell r="F266">
            <v>4.793E-2</v>
          </cell>
          <cell r="G266">
            <v>5.3370000000000001E-2</v>
          </cell>
          <cell r="H266">
            <v>5.8609999999999995E-2</v>
          </cell>
          <cell r="I266">
            <v>6.6750000000000004E-2</v>
          </cell>
          <cell r="J266">
            <v>7.6050000000000006E-2</v>
          </cell>
          <cell r="K266">
            <v>8.1170000000000006E-2</v>
          </cell>
          <cell r="L266">
            <v>8.2870000000000013E-2</v>
          </cell>
        </row>
        <row r="267">
          <cell r="A267">
            <v>33603</v>
          </cell>
          <cell r="B267">
            <v>33603</v>
          </cell>
          <cell r="C267">
            <v>3.832E-2</v>
          </cell>
          <cell r="D267">
            <v>3.8759999999999996E-2</v>
          </cell>
          <cell r="E267">
            <v>3.9640000000000002E-2</v>
          </cell>
          <cell r="F267">
            <v>4.1980000000000003E-2</v>
          </cell>
          <cell r="G267">
            <v>4.7500000000000001E-2</v>
          </cell>
          <cell r="H267">
            <v>5.28E-2</v>
          </cell>
          <cell r="I267">
            <v>6.0919999999999995E-2</v>
          </cell>
          <cell r="J267">
            <v>7.0570000000000008E-2</v>
          </cell>
          <cell r="K267">
            <v>7.6109999999999997E-2</v>
          </cell>
          <cell r="L267">
            <v>7.7960000000000002E-2</v>
          </cell>
        </row>
        <row r="268">
          <cell r="A268">
            <v>33634</v>
          </cell>
          <cell r="B268">
            <v>33634</v>
          </cell>
          <cell r="C268">
            <v>3.44E-2</v>
          </cell>
          <cell r="D268">
            <v>3.9199999999999999E-2</v>
          </cell>
          <cell r="E268">
            <v>4.0399999999999998E-2</v>
          </cell>
          <cell r="F268">
            <v>4.19E-2</v>
          </cell>
          <cell r="G268">
            <v>5.1900000000000002E-2</v>
          </cell>
          <cell r="H268">
            <v>5.8099999999999999E-2</v>
          </cell>
          <cell r="I268">
            <v>6.7500000000000004E-2</v>
          </cell>
          <cell r="J268">
            <v>7.7399999999999997E-2</v>
          </cell>
          <cell r="K268">
            <v>8.1699999999999995E-2</v>
          </cell>
          <cell r="L268">
            <v>7.9399999999999998E-2</v>
          </cell>
        </row>
        <row r="269">
          <cell r="A269">
            <v>33662</v>
          </cell>
          <cell r="B269">
            <v>33662</v>
          </cell>
          <cell r="C269">
            <v>3.6900000000000002E-2</v>
          </cell>
          <cell r="D269">
            <v>4.0099999999999997E-2</v>
          </cell>
          <cell r="E269">
            <v>4.1200000000000001E-2</v>
          </cell>
          <cell r="F269">
            <v>4.3099999999999999E-2</v>
          </cell>
          <cell r="G269">
            <v>5.2299999999999999E-2</v>
          </cell>
          <cell r="H269">
            <v>5.9200000000000003E-2</v>
          </cell>
          <cell r="I269">
            <v>6.7900000000000002E-2</v>
          </cell>
          <cell r="J269">
            <v>7.7499999999999999E-2</v>
          </cell>
          <cell r="K269">
            <v>8.1500000000000003E-2</v>
          </cell>
          <cell r="L269">
            <v>7.9399999999999998E-2</v>
          </cell>
        </row>
        <row r="270">
          <cell r="A270">
            <v>33691</v>
          </cell>
          <cell r="B270">
            <v>33691</v>
          </cell>
          <cell r="C270">
            <v>3.9800000000000002E-2</v>
          </cell>
          <cell r="D270">
            <v>4.07E-2</v>
          </cell>
          <cell r="E270">
            <v>4.2500000000000003E-2</v>
          </cell>
          <cell r="F270">
            <v>4.4900000000000002E-2</v>
          </cell>
          <cell r="G270">
            <v>5.67E-2</v>
          </cell>
          <cell r="H270">
            <v>6.4299999999999996E-2</v>
          </cell>
          <cell r="I270">
            <v>7.2499999999999995E-2</v>
          </cell>
          <cell r="J270">
            <v>7.9200000000000007E-2</v>
          </cell>
          <cell r="K270">
            <v>8.2600000000000007E-2</v>
          </cell>
          <cell r="L270">
            <v>7.9799999999999996E-2</v>
          </cell>
        </row>
        <row r="271">
          <cell r="A271">
            <v>33724</v>
          </cell>
          <cell r="B271">
            <v>33724</v>
          </cell>
          <cell r="C271">
            <v>3.2000000000000001E-2</v>
          </cell>
          <cell r="D271">
            <v>3.7699999999999997E-2</v>
          </cell>
          <cell r="E271">
            <v>3.95E-2</v>
          </cell>
          <cell r="F271">
            <v>4.2999999999999997E-2</v>
          </cell>
          <cell r="G271">
            <v>5.4199999999999998E-2</v>
          </cell>
          <cell r="H271">
            <v>6.1800000000000001E-2</v>
          </cell>
          <cell r="I271">
            <v>7.1400000000000005E-2</v>
          </cell>
          <cell r="J271">
            <v>8.0799999999999997E-2</v>
          </cell>
          <cell r="K271">
            <v>8.4400000000000003E-2</v>
          </cell>
          <cell r="L271">
            <v>8.0399999999999999E-2</v>
          </cell>
        </row>
        <row r="272">
          <cell r="A272">
            <v>33755</v>
          </cell>
          <cell r="B272">
            <v>33755</v>
          </cell>
          <cell r="C272">
            <v>3.2300000000000002E-2</v>
          </cell>
          <cell r="D272">
            <v>3.7699999999999997E-2</v>
          </cell>
          <cell r="E272">
            <v>3.9399999999999998E-2</v>
          </cell>
          <cell r="F272">
            <v>4.2299999999999997E-2</v>
          </cell>
          <cell r="G272">
            <v>5.0599999999999999E-2</v>
          </cell>
          <cell r="H272">
            <v>5.8400000000000001E-2</v>
          </cell>
          <cell r="I272">
            <v>6.88E-2</v>
          </cell>
          <cell r="J272">
            <v>7.85E-2</v>
          </cell>
          <cell r="K272">
            <v>8.2400000000000001E-2</v>
          </cell>
          <cell r="L272">
            <v>7.8399999999999997E-2</v>
          </cell>
        </row>
        <row r="273">
          <cell r="A273">
            <v>33783</v>
          </cell>
          <cell r="B273">
            <v>33783</v>
          </cell>
          <cell r="C273">
            <v>3.5099999999999999E-2</v>
          </cell>
          <cell r="D273">
            <v>3.6200000000000003E-2</v>
          </cell>
          <cell r="E273">
            <v>3.7499999999999999E-2</v>
          </cell>
          <cell r="F273">
            <v>4.0300000000000002E-2</v>
          </cell>
          <cell r="G273">
            <v>4.9099999999999998E-2</v>
          </cell>
          <cell r="H273">
            <v>5.5599999999999997E-2</v>
          </cell>
          <cell r="I273">
            <v>6.3899999999999998E-2</v>
          </cell>
          <cell r="J273">
            <v>7.6499999999999999E-2</v>
          </cell>
          <cell r="K273">
            <v>8.2500000000000004E-2</v>
          </cell>
          <cell r="L273">
            <v>7.8799999999999995E-2</v>
          </cell>
        </row>
        <row r="274">
          <cell r="A274">
            <v>33816</v>
          </cell>
          <cell r="B274">
            <v>33816</v>
          </cell>
          <cell r="C274">
            <v>2.9499999999999998E-2</v>
          </cell>
          <cell r="D274">
            <v>3.2300000000000002E-2</v>
          </cell>
          <cell r="E274">
            <v>3.3599999999999998E-2</v>
          </cell>
          <cell r="F274">
            <v>3.5900000000000001E-2</v>
          </cell>
          <cell r="G274">
            <v>4.4200000000000003E-2</v>
          </cell>
          <cell r="H274">
            <v>0.05</v>
          </cell>
          <cell r="I274">
            <v>0.06</v>
          </cell>
          <cell r="J274">
            <v>7.2400000000000006E-2</v>
          </cell>
          <cell r="K274">
            <v>7.9500000000000001E-2</v>
          </cell>
          <cell r="L274">
            <v>7.6300000000000007E-2</v>
          </cell>
        </row>
        <row r="275">
          <cell r="A275">
            <v>33846</v>
          </cell>
          <cell r="B275">
            <v>33846</v>
          </cell>
          <cell r="C275">
            <v>3.0200000000000001E-2</v>
          </cell>
          <cell r="D275">
            <v>3.2099999999999997E-2</v>
          </cell>
          <cell r="E275">
            <v>3.32E-2</v>
          </cell>
          <cell r="F275">
            <v>3.44E-2</v>
          </cell>
          <cell r="G275">
            <v>4.0599999999999997E-2</v>
          </cell>
          <cell r="H275">
            <v>4.6600000000000003E-2</v>
          </cell>
          <cell r="I275">
            <v>5.8000000000000003E-2</v>
          </cell>
          <cell r="J275">
            <v>7.1999999999999995E-2</v>
          </cell>
          <cell r="K275">
            <v>0.08</v>
          </cell>
          <cell r="L275">
            <v>7.7399999999999997E-2</v>
          </cell>
        </row>
        <row r="276">
          <cell r="A276">
            <v>33877</v>
          </cell>
          <cell r="B276">
            <v>33877</v>
          </cell>
          <cell r="C276">
            <v>2.5399999999999999E-2</v>
          </cell>
          <cell r="D276">
            <v>2.7300000000000001E-2</v>
          </cell>
          <cell r="E276">
            <v>2.8899999999999999E-2</v>
          </cell>
          <cell r="F276">
            <v>3.04E-2</v>
          </cell>
          <cell r="G276">
            <v>3.8600000000000002E-2</v>
          </cell>
          <cell r="H276">
            <v>4.4600000000000001E-2</v>
          </cell>
          <cell r="I276">
            <v>5.4199999999999998E-2</v>
          </cell>
          <cell r="J276">
            <v>6.9699999999999998E-2</v>
          </cell>
          <cell r="K276">
            <v>0.08</v>
          </cell>
          <cell r="L276">
            <v>7.6700000000000004E-2</v>
          </cell>
        </row>
        <row r="277">
          <cell r="A277">
            <v>33908</v>
          </cell>
          <cell r="B277">
            <v>33908</v>
          </cell>
          <cell r="C277">
            <v>2.5000000000000001E-2</v>
          </cell>
          <cell r="D277">
            <v>0.03</v>
          </cell>
          <cell r="E277">
            <v>3.2599999999999997E-2</v>
          </cell>
          <cell r="F277">
            <v>3.5000000000000003E-2</v>
          </cell>
          <cell r="G277">
            <v>4.4999999999999998E-2</v>
          </cell>
          <cell r="H277">
            <v>5.11E-2</v>
          </cell>
          <cell r="I277">
            <v>6.0499999999999998E-2</v>
          </cell>
          <cell r="J277">
            <v>7.3200000000000001E-2</v>
          </cell>
          <cell r="K277">
            <v>8.1600000000000006E-2</v>
          </cell>
          <cell r="L277">
            <v>7.9000000000000001E-2</v>
          </cell>
        </row>
        <row r="278">
          <cell r="A278">
            <v>33937</v>
          </cell>
          <cell r="B278">
            <v>33937</v>
          </cell>
          <cell r="C278">
            <v>2.6200000000000001E-2</v>
          </cell>
          <cell r="D278">
            <v>3.32E-2</v>
          </cell>
          <cell r="E278">
            <v>3.5700000000000003E-2</v>
          </cell>
          <cell r="F278">
            <v>3.7900000000000003E-2</v>
          </cell>
          <cell r="G278">
            <v>4.8500000000000001E-2</v>
          </cell>
          <cell r="H278">
            <v>5.4300000000000001E-2</v>
          </cell>
          <cell r="I278">
            <v>6.4100000000000004E-2</v>
          </cell>
          <cell r="J278">
            <v>7.3899999999999993E-2</v>
          </cell>
          <cell r="K278">
            <v>8.0600000000000005E-2</v>
          </cell>
          <cell r="L278">
            <v>7.8E-2</v>
          </cell>
        </row>
        <row r="279">
          <cell r="A279">
            <v>33969</v>
          </cell>
          <cell r="B279">
            <v>33969</v>
          </cell>
          <cell r="C279">
            <v>2.7099999999999999E-2</v>
          </cell>
          <cell r="D279">
            <v>3.1300000000000001E-2</v>
          </cell>
          <cell r="E279">
            <v>3.3500000000000002E-2</v>
          </cell>
          <cell r="F279">
            <v>3.5700000000000003E-2</v>
          </cell>
          <cell r="G279">
            <v>4.7E-2</v>
          </cell>
          <cell r="H279">
            <v>5.33E-2</v>
          </cell>
          <cell r="I279">
            <v>6.2399999999999997E-2</v>
          </cell>
          <cell r="J279">
            <v>7.22E-2</v>
          </cell>
          <cell r="K279">
            <v>7.8799999999999995E-2</v>
          </cell>
          <cell r="L279">
            <v>7.51E-2</v>
          </cell>
        </row>
        <row r="280">
          <cell r="A280">
            <v>34000</v>
          </cell>
          <cell r="B280">
            <v>34000</v>
          </cell>
          <cell r="C280">
            <v>2.4799999999999999E-2</v>
          </cell>
          <cell r="D280">
            <v>2.98E-2</v>
          </cell>
          <cell r="E280">
            <v>3.1399999999999997E-2</v>
          </cell>
          <cell r="F280">
            <v>3.3399999999999999E-2</v>
          </cell>
          <cell r="G280">
            <v>4.2999999999999997E-2</v>
          </cell>
          <cell r="H280">
            <v>4.8300000000000003E-2</v>
          </cell>
          <cell r="I280">
            <v>5.74E-2</v>
          </cell>
          <cell r="J280">
            <v>6.9000000000000006E-2</v>
          </cell>
          <cell r="K280">
            <v>7.7399999999999997E-2</v>
          </cell>
          <cell r="L280">
            <v>7.3899999999999993E-2</v>
          </cell>
        </row>
        <row r="281">
          <cell r="A281">
            <v>34028</v>
          </cell>
          <cell r="B281">
            <v>34028</v>
          </cell>
          <cell r="C281">
            <v>2.6800000000000001E-2</v>
          </cell>
          <cell r="D281">
            <v>2.9899999999999999E-2</v>
          </cell>
          <cell r="E281">
            <v>3.1199999999999999E-2</v>
          </cell>
          <cell r="F281">
            <v>3.2800000000000003E-2</v>
          </cell>
          <cell r="G281">
            <v>3.9E-2</v>
          </cell>
          <cell r="H281">
            <v>4.3999999999999997E-2</v>
          </cell>
          <cell r="I281">
            <v>5.3499999999999999E-2</v>
          </cell>
          <cell r="J281">
            <v>6.5299999999999997E-2</v>
          </cell>
          <cell r="K281">
            <v>7.4999999999999997E-2</v>
          </cell>
          <cell r="L281">
            <v>7.2300000000000003E-2</v>
          </cell>
        </row>
        <row r="282">
          <cell r="A282">
            <v>34056</v>
          </cell>
          <cell r="B282">
            <v>34056</v>
          </cell>
          <cell r="C282">
            <v>2.7E-2</v>
          </cell>
          <cell r="D282">
            <v>2.9000000000000001E-2</v>
          </cell>
          <cell r="E282">
            <v>3.0700000000000002E-2</v>
          </cell>
          <cell r="F282">
            <v>3.27E-2</v>
          </cell>
          <cell r="G282">
            <v>3.9E-2</v>
          </cell>
          <cell r="H282">
            <v>4.58E-2</v>
          </cell>
          <cell r="I282">
            <v>5.4600000000000003E-2</v>
          </cell>
          <cell r="J282">
            <v>6.5799999999999997E-2</v>
          </cell>
          <cell r="K282">
            <v>7.5300000000000006E-2</v>
          </cell>
          <cell r="L282">
            <v>7.1900000000000006E-2</v>
          </cell>
        </row>
        <row r="283">
          <cell r="A283">
            <v>34089</v>
          </cell>
          <cell r="B283">
            <v>34089</v>
          </cell>
          <cell r="C283">
            <v>2.69E-2</v>
          </cell>
          <cell r="D283">
            <v>2.9499999999999998E-2</v>
          </cell>
          <cell r="E283">
            <v>3.0499999999999999E-2</v>
          </cell>
          <cell r="F283">
            <v>3.2399999999999998E-2</v>
          </cell>
          <cell r="G283">
            <v>3.73E-2</v>
          </cell>
          <cell r="H283">
            <v>4.3900000000000002E-2</v>
          </cell>
          <cell r="I283">
            <v>5.2600000000000001E-2</v>
          </cell>
          <cell r="J283">
            <v>6.5100000000000005E-2</v>
          </cell>
          <cell r="K283">
            <v>7.5200000000000003E-2</v>
          </cell>
          <cell r="L283">
            <v>7.0499999999999993E-2</v>
          </cell>
        </row>
        <row r="284">
          <cell r="A284">
            <v>34120</v>
          </cell>
          <cell r="B284">
            <v>34120</v>
          </cell>
          <cell r="C284">
            <v>2.86E-2</v>
          </cell>
          <cell r="D284">
            <v>3.1E-2</v>
          </cell>
          <cell r="E284">
            <v>3.3000000000000002E-2</v>
          </cell>
          <cell r="F284">
            <v>3.5999999999999997E-2</v>
          </cell>
          <cell r="G284">
            <v>4.1700000000000001E-2</v>
          </cell>
          <cell r="H284">
            <v>4.7E-2</v>
          </cell>
          <cell r="I284">
            <v>5.45E-2</v>
          </cell>
          <cell r="J284">
            <v>6.6199999999999995E-2</v>
          </cell>
          <cell r="K284">
            <v>7.4800000000000005E-2</v>
          </cell>
          <cell r="L284">
            <v>7.1099999999999997E-2</v>
          </cell>
        </row>
        <row r="285">
          <cell r="A285">
            <v>34148</v>
          </cell>
          <cell r="B285">
            <v>34148</v>
          </cell>
          <cell r="C285">
            <v>2.7300000000000001E-2</v>
          </cell>
          <cell r="D285">
            <v>3.0700000000000002E-2</v>
          </cell>
          <cell r="E285">
            <v>3.2000000000000001E-2</v>
          </cell>
          <cell r="F285">
            <v>3.4299999999999997E-2</v>
          </cell>
          <cell r="G285">
            <v>3.9899999999999998E-2</v>
          </cell>
          <cell r="H285">
            <v>4.58E-2</v>
          </cell>
          <cell r="I285">
            <v>5.1900000000000002E-2</v>
          </cell>
          <cell r="J285">
            <v>6.1699999999999998E-2</v>
          </cell>
          <cell r="K285">
            <v>7.1300000000000002E-2</v>
          </cell>
          <cell r="L285">
            <v>6.9000000000000006E-2</v>
          </cell>
        </row>
        <row r="286">
          <cell r="A286">
            <v>34181</v>
          </cell>
          <cell r="B286">
            <v>34181</v>
          </cell>
          <cell r="C286">
            <v>2.7699999999999999E-2</v>
          </cell>
          <cell r="D286">
            <v>3.0700000000000002E-2</v>
          </cell>
          <cell r="E286">
            <v>3.2500000000000001E-2</v>
          </cell>
          <cell r="F286">
            <v>3.5099999999999999E-2</v>
          </cell>
          <cell r="G286">
            <v>4.0500000000000001E-2</v>
          </cell>
          <cell r="H286">
            <v>4.6300000000000001E-2</v>
          </cell>
          <cell r="I286">
            <v>5.2600000000000001E-2</v>
          </cell>
          <cell r="J286">
            <v>6.1100000000000002E-2</v>
          </cell>
          <cell r="K286">
            <v>6.9599999999999995E-2</v>
          </cell>
          <cell r="L286">
            <v>6.7900000000000002E-2</v>
          </cell>
        </row>
        <row r="287">
          <cell r="A287">
            <v>34211</v>
          </cell>
          <cell r="B287">
            <v>34211</v>
          </cell>
          <cell r="C287">
            <v>2.81E-2</v>
          </cell>
          <cell r="D287">
            <v>3.0499999999999999E-2</v>
          </cell>
          <cell r="E287">
            <v>3.1899999999999998E-2</v>
          </cell>
          <cell r="F287">
            <v>3.3599999999999998E-2</v>
          </cell>
          <cell r="G287">
            <v>3.7999999999999999E-2</v>
          </cell>
          <cell r="H287">
            <v>4.2500000000000003E-2</v>
          </cell>
          <cell r="I287">
            <v>4.8599999999999997E-2</v>
          </cell>
          <cell r="J287">
            <v>5.7599999999999998E-2</v>
          </cell>
          <cell r="K287">
            <v>6.6799999999999998E-2</v>
          </cell>
          <cell r="L287">
            <v>6.3799999999999996E-2</v>
          </cell>
        </row>
        <row r="288">
          <cell r="A288">
            <v>34242</v>
          </cell>
          <cell r="B288">
            <v>34242</v>
          </cell>
          <cell r="C288">
            <v>2.4E-2</v>
          </cell>
          <cell r="D288">
            <v>2.9600000000000001E-2</v>
          </cell>
          <cell r="E288">
            <v>3.1099999999999999E-2</v>
          </cell>
          <cell r="F288">
            <v>3.3500000000000002E-2</v>
          </cell>
          <cell r="G288">
            <v>3.9100000000000003E-2</v>
          </cell>
          <cell r="H288">
            <v>4.3099999999999999E-2</v>
          </cell>
          <cell r="I288">
            <v>4.8599999999999997E-2</v>
          </cell>
          <cell r="J288">
            <v>5.74E-2</v>
          </cell>
          <cell r="K288">
            <v>6.7100000000000007E-2</v>
          </cell>
          <cell r="L288">
            <v>6.3200000000000006E-2</v>
          </cell>
        </row>
        <row r="289">
          <cell r="A289">
            <v>34273</v>
          </cell>
          <cell r="B289">
            <v>34273</v>
          </cell>
          <cell r="C289">
            <v>2.7900000000000001E-2</v>
          </cell>
          <cell r="D289">
            <v>3.0700000000000002E-2</v>
          </cell>
          <cell r="E289">
            <v>3.2500000000000001E-2</v>
          </cell>
          <cell r="F289">
            <v>3.44E-2</v>
          </cell>
          <cell r="G289">
            <v>3.9399999999999998E-2</v>
          </cell>
          <cell r="H289">
            <v>4.3900000000000002E-2</v>
          </cell>
          <cell r="I289">
            <v>4.9000000000000002E-2</v>
          </cell>
          <cell r="J289">
            <v>5.7299999999999997E-2</v>
          </cell>
          <cell r="K289">
            <v>6.6600000000000006E-2</v>
          </cell>
          <cell r="L289">
            <v>6.2600000000000003E-2</v>
          </cell>
        </row>
        <row r="290">
          <cell r="A290">
            <v>34302</v>
          </cell>
          <cell r="B290">
            <v>34302</v>
          </cell>
          <cell r="C290">
            <v>2.7E-2</v>
          </cell>
          <cell r="D290">
            <v>3.1899999999999998E-2</v>
          </cell>
          <cell r="E290">
            <v>3.3700000000000001E-2</v>
          </cell>
          <cell r="F290">
            <v>3.61E-2</v>
          </cell>
          <cell r="G290">
            <v>4.1399999999999999E-2</v>
          </cell>
          <cell r="H290">
            <v>4.5900000000000003E-2</v>
          </cell>
          <cell r="I290">
            <v>5.2200000000000003E-2</v>
          </cell>
          <cell r="J290">
            <v>6.0999999999999999E-2</v>
          </cell>
          <cell r="K290">
            <v>6.8900000000000003E-2</v>
          </cell>
          <cell r="L290">
            <v>6.54E-2</v>
          </cell>
        </row>
        <row r="291">
          <cell r="A291">
            <v>34334</v>
          </cell>
          <cell r="B291">
            <v>34334</v>
          </cell>
          <cell r="C291">
            <v>2.8400000000000002E-2</v>
          </cell>
          <cell r="D291">
            <v>3.0700000000000002E-2</v>
          </cell>
          <cell r="E291">
            <v>3.32E-2</v>
          </cell>
          <cell r="F291">
            <v>3.6200000000000003E-2</v>
          </cell>
          <cell r="G291">
            <v>4.3499999999999997E-2</v>
          </cell>
          <cell r="H291">
            <v>4.7899999999999998E-2</v>
          </cell>
          <cell r="I291">
            <v>5.3999999999999999E-2</v>
          </cell>
          <cell r="J291">
            <v>6.2399999999999997E-2</v>
          </cell>
          <cell r="K291">
            <v>7.0199999999999999E-2</v>
          </cell>
          <cell r="L291">
            <v>6.6100000000000006E-2</v>
          </cell>
        </row>
        <row r="292">
          <cell r="A292">
            <v>34365</v>
          </cell>
          <cell r="B292">
            <v>34365</v>
          </cell>
          <cell r="C292">
            <v>2.5999999999999999E-2</v>
          </cell>
          <cell r="D292">
            <v>0.03</v>
          </cell>
          <cell r="E292">
            <v>3.2099999999999997E-2</v>
          </cell>
          <cell r="F292">
            <v>3.4799999999999998E-2</v>
          </cell>
          <cell r="G292">
            <v>4.07E-2</v>
          </cell>
          <cell r="H292">
            <v>4.4900000000000002E-2</v>
          </cell>
          <cell r="I292">
            <v>5.0700000000000002E-2</v>
          </cell>
          <cell r="J292">
            <v>5.8700000000000002E-2</v>
          </cell>
          <cell r="K292">
            <v>6.7400000000000002E-2</v>
          </cell>
          <cell r="L292">
            <v>6.5000000000000002E-2</v>
          </cell>
        </row>
        <row r="293">
          <cell r="A293">
            <v>34393</v>
          </cell>
          <cell r="B293">
            <v>34393</v>
          </cell>
          <cell r="C293">
            <v>2.8899999999999999E-2</v>
          </cell>
          <cell r="D293">
            <v>3.4099999999999998E-2</v>
          </cell>
          <cell r="E293">
            <v>3.6700000000000003E-2</v>
          </cell>
          <cell r="F293">
            <v>3.9699999999999999E-2</v>
          </cell>
          <cell r="G293">
            <v>4.7100000000000003E-2</v>
          </cell>
          <cell r="H293">
            <v>5.11E-2</v>
          </cell>
          <cell r="I293">
            <v>5.6800000000000003E-2</v>
          </cell>
          <cell r="J293">
            <v>6.4699999999999994E-2</v>
          </cell>
          <cell r="K293">
            <v>7.17E-2</v>
          </cell>
          <cell r="L293">
            <v>6.5600000000000006E-2</v>
          </cell>
        </row>
        <row r="294">
          <cell r="A294">
            <v>34424</v>
          </cell>
          <cell r="B294">
            <v>34424</v>
          </cell>
          <cell r="C294">
            <v>3.2899999999999999E-2</v>
          </cell>
          <cell r="D294">
            <v>3.5400000000000001E-2</v>
          </cell>
          <cell r="E294">
            <v>3.8399999999999997E-2</v>
          </cell>
          <cell r="F294">
            <v>4.3999999999999997E-2</v>
          </cell>
          <cell r="G294">
            <v>5.28E-2</v>
          </cell>
          <cell r="H294">
            <v>5.79E-2</v>
          </cell>
          <cell r="I294">
            <v>6.3799999999999996E-2</v>
          </cell>
          <cell r="J294">
            <v>7.1300000000000002E-2</v>
          </cell>
          <cell r="K294">
            <v>7.5800000000000006E-2</v>
          </cell>
          <cell r="L294">
            <v>6.93E-2</v>
          </cell>
        </row>
        <row r="295">
          <cell r="A295">
            <v>34453</v>
          </cell>
          <cell r="B295">
            <v>34453</v>
          </cell>
          <cell r="C295">
            <v>3.5999999999999997E-2</v>
          </cell>
          <cell r="D295">
            <v>3.9399999999999998E-2</v>
          </cell>
          <cell r="E295">
            <v>4.4200000000000003E-2</v>
          </cell>
          <cell r="F295">
            <v>5.1200000000000002E-2</v>
          </cell>
          <cell r="G295">
            <v>5.79E-2</v>
          </cell>
          <cell r="H295">
            <v>6.2399999999999997E-2</v>
          </cell>
          <cell r="I295">
            <v>6.7199999999999996E-2</v>
          </cell>
          <cell r="J295">
            <v>7.3099999999999998E-2</v>
          </cell>
          <cell r="K295">
            <v>7.6999999999999999E-2</v>
          </cell>
          <cell r="L295">
            <v>7.1599999999999997E-2</v>
          </cell>
        </row>
        <row r="296">
          <cell r="A296">
            <v>34485</v>
          </cell>
          <cell r="B296">
            <v>34485</v>
          </cell>
          <cell r="C296">
            <v>3.7400000000000003E-2</v>
          </cell>
          <cell r="D296">
            <v>4.24E-2</v>
          </cell>
          <cell r="E296">
            <v>4.8099999999999997E-2</v>
          </cell>
          <cell r="F296">
            <v>5.3600000000000002E-2</v>
          </cell>
          <cell r="G296">
            <v>5.5199999999999999E-2</v>
          </cell>
          <cell r="H296">
            <v>6.4100000000000004E-2</v>
          </cell>
          <cell r="I296">
            <v>6.7299999999999999E-2</v>
          </cell>
          <cell r="J296">
            <v>7.4099999999999999E-2</v>
          </cell>
          <cell r="K296">
            <v>7.8899999999999998E-2</v>
          </cell>
          <cell r="L296">
            <v>7.3200000000000001E-2</v>
          </cell>
        </row>
        <row r="297">
          <cell r="A297">
            <v>34515</v>
          </cell>
          <cell r="B297">
            <v>34515</v>
          </cell>
          <cell r="C297">
            <v>3.4000000000000002E-2</v>
          </cell>
          <cell r="D297">
            <v>4.2299999999999997E-2</v>
          </cell>
          <cell r="E297">
            <v>4.8000000000000001E-2</v>
          </cell>
          <cell r="F297">
            <v>5.4899999999999997E-2</v>
          </cell>
          <cell r="G297">
            <v>6.1600000000000002E-2</v>
          </cell>
          <cell r="H297">
            <v>6.6299999999999998E-2</v>
          </cell>
          <cell r="I297">
            <v>7.0099999999999996E-2</v>
          </cell>
          <cell r="J297">
            <v>7.5899999999999995E-2</v>
          </cell>
          <cell r="K297">
            <v>8.0199999999999994E-2</v>
          </cell>
          <cell r="L297">
            <v>7.4300000000000005E-2</v>
          </cell>
        </row>
        <row r="298">
          <cell r="A298">
            <v>34544</v>
          </cell>
          <cell r="B298">
            <v>34544</v>
          </cell>
          <cell r="C298">
            <v>3.9399999999999998E-2</v>
          </cell>
          <cell r="D298">
            <v>4.3499999999999997E-2</v>
          </cell>
          <cell r="E298">
            <v>4.8399999999999999E-2</v>
          </cell>
          <cell r="F298">
            <v>5.3400000000000003E-2</v>
          </cell>
          <cell r="G298">
            <v>5.9200000000000003E-2</v>
          </cell>
          <cell r="H298">
            <v>6.3700000000000007E-2</v>
          </cell>
          <cell r="I298">
            <v>6.7100000000000007E-2</v>
          </cell>
          <cell r="J298">
            <v>7.3300000000000004E-2</v>
          </cell>
          <cell r="K298">
            <v>7.7100000000000002E-2</v>
          </cell>
          <cell r="L298">
            <v>7.2999999999999995E-2</v>
          </cell>
        </row>
        <row r="299">
          <cell r="A299">
            <v>34577</v>
          </cell>
          <cell r="B299">
            <v>34577</v>
          </cell>
          <cell r="C299">
            <v>4.19E-2</v>
          </cell>
          <cell r="D299">
            <v>4.6300000000000001E-2</v>
          </cell>
          <cell r="E299">
            <v>4.9500000000000002E-2</v>
          </cell>
          <cell r="F299">
            <v>5.5199999999999999E-2</v>
          </cell>
          <cell r="G299">
            <v>5.9900000000000002E-2</v>
          </cell>
          <cell r="H299">
            <v>6.4399999999999999E-2</v>
          </cell>
          <cell r="I299">
            <v>6.7799999999999999E-2</v>
          </cell>
          <cell r="J299">
            <v>7.3899999999999993E-2</v>
          </cell>
          <cell r="K299">
            <v>7.9000000000000001E-2</v>
          </cell>
          <cell r="L299">
            <v>7.1499999999999994E-2</v>
          </cell>
        </row>
        <row r="300">
          <cell r="A300">
            <v>34607</v>
          </cell>
          <cell r="B300">
            <v>34607</v>
          </cell>
          <cell r="C300">
            <v>4.48E-2</v>
          </cell>
          <cell r="D300">
            <v>4.7699999999999999E-2</v>
          </cell>
          <cell r="E300">
            <v>5.4100000000000002E-2</v>
          </cell>
          <cell r="F300">
            <v>5.9200000000000003E-2</v>
          </cell>
          <cell r="G300">
            <v>6.4100000000000004E-2</v>
          </cell>
          <cell r="H300">
            <v>6.88E-2</v>
          </cell>
          <cell r="I300">
            <v>7.2700000000000001E-2</v>
          </cell>
          <cell r="J300">
            <v>7.8299999999999995E-2</v>
          </cell>
          <cell r="K300">
            <v>8.2600000000000007E-2</v>
          </cell>
          <cell r="L300">
            <v>7.4700000000000003E-2</v>
          </cell>
        </row>
        <row r="301">
          <cell r="A301">
            <v>34638</v>
          </cell>
          <cell r="B301">
            <v>34638</v>
          </cell>
          <cell r="C301">
            <v>4.3200000000000002E-2</v>
          </cell>
          <cell r="D301">
            <v>5.1400000000000001E-2</v>
          </cell>
          <cell r="E301">
            <v>5.6599999999999998E-2</v>
          </cell>
          <cell r="F301">
            <v>6.13E-2</v>
          </cell>
          <cell r="G301">
            <v>6.7799999999999999E-2</v>
          </cell>
          <cell r="H301">
            <v>7.1599999999999997E-2</v>
          </cell>
          <cell r="I301">
            <v>7.4099999999999999E-2</v>
          </cell>
          <cell r="J301">
            <v>7.9799999999999996E-2</v>
          </cell>
          <cell r="K301">
            <v>8.3099999999999993E-2</v>
          </cell>
          <cell r="L301">
            <v>7.6999999999999999E-2</v>
          </cell>
        </row>
        <row r="302">
          <cell r="A302">
            <v>34668</v>
          </cell>
          <cell r="B302">
            <v>34668</v>
          </cell>
          <cell r="C302">
            <v>4.5100000000000001E-2</v>
          </cell>
          <cell r="D302">
            <v>5.6500000000000002E-2</v>
          </cell>
          <cell r="E302">
            <v>6.2E-2</v>
          </cell>
          <cell r="F302">
            <v>6.8500000000000005E-2</v>
          </cell>
          <cell r="G302">
            <v>7.3599999999999999E-2</v>
          </cell>
          <cell r="H302">
            <v>7.6300000000000007E-2</v>
          </cell>
          <cell r="I302">
            <v>7.6899999999999996E-2</v>
          </cell>
          <cell r="J302">
            <v>8.0100000000000005E-2</v>
          </cell>
          <cell r="K302">
            <v>8.2000000000000003E-2</v>
          </cell>
          <cell r="L302">
            <v>7.7200000000000005E-2</v>
          </cell>
        </row>
        <row r="303">
          <cell r="A303">
            <v>34698</v>
          </cell>
          <cell r="B303">
            <v>34698</v>
          </cell>
          <cell r="C303">
            <v>4.7199999999999999E-2</v>
          </cell>
          <cell r="D303">
            <v>5.6599999999999998E-2</v>
          </cell>
          <cell r="E303">
            <v>6.4799999999999996E-2</v>
          </cell>
          <cell r="F303">
            <v>7.1499999999999994E-2</v>
          </cell>
          <cell r="G303">
            <v>7.6700000000000004E-2</v>
          </cell>
          <cell r="H303">
            <v>7.8200000000000006E-2</v>
          </cell>
          <cell r="I303">
            <v>7.7899999999999997E-2</v>
          </cell>
          <cell r="J303">
            <v>7.9200000000000007E-2</v>
          </cell>
          <cell r="K303">
            <v>8.0799999999999997E-2</v>
          </cell>
          <cell r="L303">
            <v>7.6399999999999996E-2</v>
          </cell>
        </row>
        <row r="304">
          <cell r="A304">
            <v>34730</v>
          </cell>
          <cell r="B304">
            <v>34730</v>
          </cell>
          <cell r="C304">
            <v>5.1700000000000003E-2</v>
          </cell>
          <cell r="D304">
            <v>5.91E-2</v>
          </cell>
          <cell r="E304">
            <v>6.3700000000000007E-2</v>
          </cell>
          <cell r="F304">
            <v>6.7900000000000002E-2</v>
          </cell>
          <cell r="G304">
            <v>7.1999999999999995E-2</v>
          </cell>
          <cell r="H304">
            <v>7.4300000000000005E-2</v>
          </cell>
          <cell r="I304">
            <v>7.4899999999999994E-2</v>
          </cell>
          <cell r="J304">
            <v>7.7399999999999997E-2</v>
          </cell>
          <cell r="K304">
            <v>7.9100000000000004E-2</v>
          </cell>
          <cell r="L304">
            <v>7.5200000000000003E-2</v>
          </cell>
        </row>
        <row r="305">
          <cell r="A305">
            <v>34758</v>
          </cell>
          <cell r="B305">
            <v>34758</v>
          </cell>
          <cell r="C305">
            <v>5.0099999999999999E-2</v>
          </cell>
          <cell r="D305">
            <v>5.8700000000000002E-2</v>
          </cell>
          <cell r="E305">
            <v>6.1699999999999998E-2</v>
          </cell>
          <cell r="F305">
            <v>6.3899999999999998E-2</v>
          </cell>
          <cell r="G305">
            <v>6.6799999999999998E-2</v>
          </cell>
          <cell r="H305">
            <v>6.9099999999999995E-2</v>
          </cell>
          <cell r="I305">
            <v>7.0199999999999999E-2</v>
          </cell>
          <cell r="J305">
            <v>7.3999999999999996E-2</v>
          </cell>
          <cell r="K305">
            <v>7.7799999999999994E-2</v>
          </cell>
          <cell r="L305">
            <v>7.22E-2</v>
          </cell>
        </row>
        <row r="306">
          <cell r="A306">
            <v>34789</v>
          </cell>
          <cell r="B306">
            <v>34789</v>
          </cell>
          <cell r="C306">
            <v>5.6599999999999998E-2</v>
          </cell>
          <cell r="D306">
            <v>5.8400000000000001E-2</v>
          </cell>
          <cell r="E306">
            <v>6.0999999999999999E-2</v>
          </cell>
          <cell r="F306">
            <v>6.4699999999999994E-2</v>
          </cell>
          <cell r="G306">
            <v>6.8000000000000005E-2</v>
          </cell>
          <cell r="H306">
            <v>6.9599999999999995E-2</v>
          </cell>
          <cell r="I306">
            <v>7.0099999999999996E-2</v>
          </cell>
          <cell r="J306">
            <v>7.3800000000000004E-2</v>
          </cell>
          <cell r="K306">
            <v>7.7399999999999997E-2</v>
          </cell>
          <cell r="L306">
            <v>7.1499999999999994E-2</v>
          </cell>
        </row>
        <row r="307">
          <cell r="A307">
            <v>34817</v>
          </cell>
          <cell r="B307">
            <v>34817</v>
          </cell>
          <cell r="C307">
            <v>5.7200000000000001E-2</v>
          </cell>
          <cell r="D307">
            <v>5.8299999999999998E-2</v>
          </cell>
          <cell r="E307">
            <v>6.0600000000000001E-2</v>
          </cell>
          <cell r="F307">
            <v>6.3E-2</v>
          </cell>
          <cell r="G307">
            <v>6.6000000000000003E-2</v>
          </cell>
          <cell r="H307">
            <v>6.7299999999999999E-2</v>
          </cell>
          <cell r="I307">
            <v>6.8000000000000005E-2</v>
          </cell>
          <cell r="J307">
            <v>7.2400000000000006E-2</v>
          </cell>
          <cell r="K307">
            <v>7.6499999999999999E-2</v>
          </cell>
          <cell r="L307">
            <v>7.1400000000000005E-2</v>
          </cell>
        </row>
        <row r="308">
          <cell r="A308">
            <v>34850</v>
          </cell>
          <cell r="B308">
            <v>34850</v>
          </cell>
          <cell r="C308">
            <v>5.4899999999999997E-2</v>
          </cell>
          <cell r="D308">
            <v>5.7799999999999997E-2</v>
          </cell>
          <cell r="E308">
            <v>5.8000000000000003E-2</v>
          </cell>
          <cell r="F308">
            <v>5.7799999999999997E-2</v>
          </cell>
          <cell r="G308">
            <v>5.8400000000000001E-2</v>
          </cell>
          <cell r="H308">
            <v>5.9299999999999999E-2</v>
          </cell>
          <cell r="I308">
            <v>6.0100000000000001E-2</v>
          </cell>
          <cell r="J308">
            <v>6.4899999999999999E-2</v>
          </cell>
          <cell r="K308">
            <v>6.9800000000000001E-2</v>
          </cell>
          <cell r="L308">
            <v>6.5100000000000005E-2</v>
          </cell>
        </row>
        <row r="309">
          <cell r="A309">
            <v>34880</v>
          </cell>
          <cell r="B309">
            <v>34880</v>
          </cell>
          <cell r="C309">
            <v>5.2499999999999998E-2</v>
          </cell>
          <cell r="D309">
            <v>5.5800000000000002E-2</v>
          </cell>
          <cell r="E309">
            <v>5.5599999999999997E-2</v>
          </cell>
          <cell r="F309">
            <v>5.62E-2</v>
          </cell>
          <cell r="G309">
            <v>5.7500000000000002E-2</v>
          </cell>
          <cell r="H309">
            <v>5.8799999999999998E-2</v>
          </cell>
          <cell r="I309">
            <v>5.9499999999999997E-2</v>
          </cell>
          <cell r="J309">
            <v>6.3799999999999996E-2</v>
          </cell>
          <cell r="K309">
            <v>6.9500000000000006E-2</v>
          </cell>
          <cell r="L309">
            <v>6.5000000000000002E-2</v>
          </cell>
        </row>
        <row r="310">
          <cell r="A310">
            <v>34911</v>
          </cell>
          <cell r="B310">
            <v>34911</v>
          </cell>
          <cell r="C310">
            <v>5.45E-2</v>
          </cell>
          <cell r="D310">
            <v>5.5599999999999997E-2</v>
          </cell>
          <cell r="E310">
            <v>5.5899999999999998E-2</v>
          </cell>
          <cell r="F310">
            <v>5.6399999999999999E-2</v>
          </cell>
          <cell r="G310">
            <v>5.8099999999999999E-2</v>
          </cell>
          <cell r="H310">
            <v>6.0299999999999999E-2</v>
          </cell>
          <cell r="I310">
            <v>6.1499999999999999E-2</v>
          </cell>
          <cell r="J310">
            <v>6.6299999999999998E-2</v>
          </cell>
          <cell r="K310">
            <v>7.1499999999999994E-2</v>
          </cell>
          <cell r="L310">
            <v>6.7900000000000002E-2</v>
          </cell>
        </row>
        <row r="311">
          <cell r="A311">
            <v>34942</v>
          </cell>
          <cell r="B311">
            <v>34942</v>
          </cell>
          <cell r="C311">
            <v>5.1999999999999998E-2</v>
          </cell>
          <cell r="D311">
            <v>5.4300000000000001E-2</v>
          </cell>
          <cell r="E311">
            <v>5.5E-2</v>
          </cell>
          <cell r="F311">
            <v>5.62E-2</v>
          </cell>
          <cell r="G311">
            <v>5.7099999999999998E-2</v>
          </cell>
          <cell r="H311">
            <v>5.9400000000000001E-2</v>
          </cell>
          <cell r="I311">
            <v>6.0499999999999998E-2</v>
          </cell>
          <cell r="J311">
            <v>6.4799999999999996E-2</v>
          </cell>
          <cell r="K311">
            <v>6.9699999999999998E-2</v>
          </cell>
          <cell r="L311">
            <v>6.4799999999999996E-2</v>
          </cell>
        </row>
        <row r="312">
          <cell r="A312">
            <v>34971</v>
          </cell>
          <cell r="B312">
            <v>34971</v>
          </cell>
          <cell r="C312">
            <v>5.3600000000000002E-2</v>
          </cell>
          <cell r="D312">
            <v>5.3699999999999998E-2</v>
          </cell>
          <cell r="E312">
            <v>5.5399999999999998E-2</v>
          </cell>
          <cell r="F312">
            <v>5.62E-2</v>
          </cell>
          <cell r="G312">
            <v>5.8500000000000003E-2</v>
          </cell>
          <cell r="H312">
            <v>5.9299999999999999E-2</v>
          </cell>
          <cell r="I312">
            <v>0.06</v>
          </cell>
          <cell r="J312">
            <v>6.3700000000000007E-2</v>
          </cell>
          <cell r="K312">
            <v>6.8400000000000002E-2</v>
          </cell>
          <cell r="L312">
            <v>6.2600000000000003E-2</v>
          </cell>
        </row>
        <row r="313">
          <cell r="A313">
            <v>35003</v>
          </cell>
          <cell r="B313">
            <v>35003</v>
          </cell>
          <cell r="C313">
            <v>4.9599999999999998E-2</v>
          </cell>
          <cell r="D313">
            <v>5.45E-2</v>
          </cell>
          <cell r="E313">
            <v>5.5100000000000003E-2</v>
          </cell>
          <cell r="F313">
            <v>5.5300000000000002E-2</v>
          </cell>
          <cell r="G313">
            <v>5.6000000000000001E-2</v>
          </cell>
          <cell r="H313">
            <v>5.6899999999999999E-2</v>
          </cell>
          <cell r="I313">
            <v>5.7700000000000001E-2</v>
          </cell>
          <cell r="J313">
            <v>6.1600000000000002E-2</v>
          </cell>
          <cell r="K313">
            <v>6.6000000000000003E-2</v>
          </cell>
          <cell r="L313">
            <v>6.1600000000000002E-2</v>
          </cell>
        </row>
        <row r="314">
          <cell r="A314">
            <v>35033</v>
          </cell>
          <cell r="B314">
            <v>35033</v>
          </cell>
          <cell r="C314">
            <v>5.4399999999999997E-2</v>
          </cell>
          <cell r="D314">
            <v>5.4600000000000003E-2</v>
          </cell>
          <cell r="E314">
            <v>5.4399999999999997E-2</v>
          </cell>
          <cell r="F314">
            <v>5.3400000000000003E-2</v>
          </cell>
          <cell r="G314">
            <v>5.3699999999999998E-2</v>
          </cell>
          <cell r="H314">
            <v>5.4300000000000001E-2</v>
          </cell>
          <cell r="I314">
            <v>5.5E-2</v>
          </cell>
          <cell r="J314">
            <v>5.8999999999999997E-2</v>
          </cell>
          <cell r="K314">
            <v>6.4399999999999999E-2</v>
          </cell>
          <cell r="L314">
            <v>5.9900000000000002E-2</v>
          </cell>
        </row>
        <row r="315">
          <cell r="A315">
            <v>35062</v>
          </cell>
          <cell r="B315">
            <v>35062</v>
          </cell>
          <cell r="C315">
            <v>4.58E-2</v>
          </cell>
          <cell r="D315">
            <v>5.0799999999999998E-2</v>
          </cell>
          <cell r="E315">
            <v>5.1499999999999997E-2</v>
          </cell>
          <cell r="F315">
            <v>5.1499999999999997E-2</v>
          </cell>
          <cell r="G315">
            <v>5.1999999999999998E-2</v>
          </cell>
          <cell r="H315">
            <v>5.2699999999999997E-2</v>
          </cell>
          <cell r="I315">
            <v>5.3699999999999998E-2</v>
          </cell>
          <cell r="J315">
            <v>5.74E-2</v>
          </cell>
          <cell r="K315">
            <v>6.25E-2</v>
          </cell>
          <cell r="L315">
            <v>5.8099999999999999E-2</v>
          </cell>
        </row>
        <row r="316">
          <cell r="A316">
            <v>35095</v>
          </cell>
          <cell r="B316">
            <v>35095</v>
          </cell>
          <cell r="C316">
            <v>4.6100000000000002E-2</v>
          </cell>
          <cell r="D316">
            <v>5.0099999999999999E-2</v>
          </cell>
          <cell r="E316">
            <v>5.04E-2</v>
          </cell>
          <cell r="F316">
            <v>5.1900000000000002E-2</v>
          </cell>
          <cell r="G316">
            <v>5.4199999999999998E-2</v>
          </cell>
          <cell r="H316">
            <v>5.5599999999999997E-2</v>
          </cell>
          <cell r="I316">
            <v>5.7299999999999997E-2</v>
          </cell>
          <cell r="J316">
            <v>6.3399999999999998E-2</v>
          </cell>
          <cell r="K316">
            <v>6.8500000000000005E-2</v>
          </cell>
          <cell r="L316">
            <v>6.3E-2</v>
          </cell>
        </row>
        <row r="317">
          <cell r="A317">
            <v>35124</v>
          </cell>
          <cell r="B317">
            <v>35124</v>
          </cell>
          <cell r="C317">
            <v>4.6800000000000001E-2</v>
          </cell>
          <cell r="D317">
            <v>5.0099999999999999E-2</v>
          </cell>
          <cell r="E317">
            <v>5.04E-2</v>
          </cell>
          <cell r="F317">
            <v>5.1900000000000002E-2</v>
          </cell>
          <cell r="G317">
            <v>5.4199999999999998E-2</v>
          </cell>
          <cell r="H317">
            <v>5.5599999999999997E-2</v>
          </cell>
          <cell r="I317">
            <v>5.7299999999999997E-2</v>
          </cell>
          <cell r="J317">
            <v>6.3399999999999998E-2</v>
          </cell>
          <cell r="K317">
            <v>6.8500000000000005E-2</v>
          </cell>
          <cell r="L317">
            <v>6.3E-2</v>
          </cell>
        </row>
        <row r="318">
          <cell r="A318">
            <v>35153</v>
          </cell>
          <cell r="B318">
            <v>35153</v>
          </cell>
          <cell r="C318">
            <v>5.1999999999999998E-2</v>
          </cell>
          <cell r="D318">
            <v>5.1200000000000002E-2</v>
          </cell>
          <cell r="E318">
            <v>5.1799999999999999E-2</v>
          </cell>
          <cell r="F318">
            <v>5.3600000000000002E-2</v>
          </cell>
          <cell r="G318">
            <v>5.79E-2</v>
          </cell>
          <cell r="H318">
            <v>5.96E-2</v>
          </cell>
          <cell r="I318">
            <v>6.1199999999999997E-2</v>
          </cell>
          <cell r="J318">
            <v>6.6100000000000006E-2</v>
          </cell>
          <cell r="K318">
            <v>7.0999999999999994E-2</v>
          </cell>
          <cell r="L318">
            <v>6.4299999999999996E-2</v>
          </cell>
        </row>
        <row r="319">
          <cell r="A319">
            <v>35185</v>
          </cell>
          <cell r="B319">
            <v>35185</v>
          </cell>
          <cell r="C319">
            <v>4.8099999999999997E-2</v>
          </cell>
          <cell r="D319">
            <v>5.11E-2</v>
          </cell>
          <cell r="E319">
            <v>5.28E-2</v>
          </cell>
          <cell r="F319">
            <v>5.6000000000000001E-2</v>
          </cell>
          <cell r="G319">
            <v>6.0499999999999998E-2</v>
          </cell>
          <cell r="H319">
            <v>6.2399999999999997E-2</v>
          </cell>
          <cell r="I319">
            <v>6.4100000000000004E-2</v>
          </cell>
          <cell r="J319">
            <v>6.8699999999999997E-2</v>
          </cell>
          <cell r="K319">
            <v>7.2800000000000004E-2</v>
          </cell>
          <cell r="L319">
            <v>6.6000000000000003E-2</v>
          </cell>
        </row>
        <row r="320">
          <cell r="A320">
            <v>35216</v>
          </cell>
          <cell r="B320">
            <v>35216</v>
          </cell>
          <cell r="C320">
            <v>4.9399999999999999E-2</v>
          </cell>
          <cell r="D320">
            <v>5.1700000000000003E-2</v>
          </cell>
          <cell r="E320">
            <v>5.3400000000000003E-2</v>
          </cell>
          <cell r="F320">
            <v>5.74E-2</v>
          </cell>
          <cell r="G320">
            <v>6.2300000000000001E-2</v>
          </cell>
          <cell r="H320">
            <v>6.4500000000000002E-2</v>
          </cell>
          <cell r="I320">
            <v>6.6400000000000001E-2</v>
          </cell>
          <cell r="J320">
            <v>7.0300000000000001E-2</v>
          </cell>
          <cell r="K320">
            <v>7.3400000000000007E-2</v>
          </cell>
          <cell r="L320">
            <v>6.7100000000000007E-2</v>
          </cell>
        </row>
        <row r="321">
          <cell r="A321">
            <v>35244</v>
          </cell>
          <cell r="B321">
            <v>35244</v>
          </cell>
          <cell r="C321">
            <v>4.82E-2</v>
          </cell>
          <cell r="D321">
            <v>5.1499999999999997E-2</v>
          </cell>
          <cell r="E321">
            <v>5.3499999999999999E-2</v>
          </cell>
          <cell r="F321">
            <v>5.67E-2</v>
          </cell>
          <cell r="G321">
            <v>6.1400000000000003E-2</v>
          </cell>
          <cell r="H321">
            <v>6.3399999999999998E-2</v>
          </cell>
          <cell r="I321">
            <v>6.4899999999999999E-2</v>
          </cell>
          <cell r="J321">
            <v>6.8599999999999994E-2</v>
          </cell>
          <cell r="K321">
            <v>7.1999999999999995E-2</v>
          </cell>
          <cell r="L321">
            <v>6.7000000000000004E-2</v>
          </cell>
        </row>
        <row r="322">
          <cell r="A322">
            <v>35277</v>
          </cell>
          <cell r="B322">
            <v>35277</v>
          </cell>
          <cell r="C322">
            <v>4.82E-2</v>
          </cell>
          <cell r="D322">
            <v>5.2999999999999999E-2</v>
          </cell>
          <cell r="E322">
            <v>5.45E-2</v>
          </cell>
          <cell r="F322">
            <v>5.8099999999999999E-2</v>
          </cell>
          <cell r="G322">
            <v>6.2100000000000002E-2</v>
          </cell>
          <cell r="H322">
            <v>6.4100000000000004E-2</v>
          </cell>
          <cell r="I322">
            <v>6.5600000000000006E-2</v>
          </cell>
          <cell r="J322">
            <v>6.9199999999999998E-2</v>
          </cell>
          <cell r="K322">
            <v>7.2400000000000006E-2</v>
          </cell>
          <cell r="L322">
            <v>6.8199999999999997E-2</v>
          </cell>
        </row>
        <row r="323">
          <cell r="A323">
            <v>35307</v>
          </cell>
          <cell r="B323">
            <v>35307</v>
          </cell>
          <cell r="C323">
            <v>4.8399999999999999E-2</v>
          </cell>
          <cell r="D323">
            <v>5.45E-2</v>
          </cell>
          <cell r="E323">
            <v>5.4600000000000003E-2</v>
          </cell>
          <cell r="F323">
            <v>5.8700000000000002E-2</v>
          </cell>
          <cell r="G323">
            <v>6.2899999999999998E-2</v>
          </cell>
          <cell r="H323">
            <v>6.5199999999999994E-2</v>
          </cell>
          <cell r="I323">
            <v>6.7100000000000007E-2</v>
          </cell>
          <cell r="J323">
            <v>7.0900000000000005E-2</v>
          </cell>
          <cell r="K323">
            <v>7.4399999999999994E-2</v>
          </cell>
          <cell r="L323">
            <v>7.0300000000000001E-2</v>
          </cell>
        </row>
        <row r="324">
          <cell r="A324">
            <v>35338</v>
          </cell>
          <cell r="B324">
            <v>35338</v>
          </cell>
          <cell r="C324">
            <v>4.9700000000000001E-2</v>
          </cell>
          <cell r="D324">
            <v>5.0200000000000002E-2</v>
          </cell>
          <cell r="E324">
            <v>5.2299999999999999E-2</v>
          </cell>
          <cell r="F324">
            <v>5.6800000000000003E-2</v>
          </cell>
          <cell r="G324">
            <v>6.0499999999999998E-2</v>
          </cell>
          <cell r="H324">
            <v>6.2700000000000006E-2</v>
          </cell>
          <cell r="I324">
            <v>6.4399999999999999E-2</v>
          </cell>
          <cell r="J324">
            <v>6.8599999999999994E-2</v>
          </cell>
          <cell r="K324">
            <v>7.2300000000000003E-2</v>
          </cell>
          <cell r="L324">
            <v>6.8699999999999997E-2</v>
          </cell>
        </row>
        <row r="325">
          <cell r="A325">
            <v>35369</v>
          </cell>
          <cell r="B325">
            <v>35369</v>
          </cell>
          <cell r="C325">
            <v>4.9299999999999997E-2</v>
          </cell>
          <cell r="D325">
            <v>5.1400000000000001E-2</v>
          </cell>
          <cell r="E325">
            <v>5.2699999999999997E-2</v>
          </cell>
          <cell r="F325">
            <v>5.3999999999999999E-2</v>
          </cell>
          <cell r="G325">
            <v>5.6599999999999998E-2</v>
          </cell>
          <cell r="H325">
            <v>5.8599999999999999E-2</v>
          </cell>
          <cell r="I325">
            <v>6.0600000000000001E-2</v>
          </cell>
          <cell r="J325">
            <v>6.5000000000000002E-2</v>
          </cell>
          <cell r="K325">
            <v>6.9099999999999995E-2</v>
          </cell>
          <cell r="L325">
            <v>6.6500000000000004E-2</v>
          </cell>
        </row>
        <row r="326">
          <cell r="A326">
            <v>35398</v>
          </cell>
          <cell r="B326">
            <v>35398</v>
          </cell>
          <cell r="C326">
            <v>4.9399999999999999E-2</v>
          </cell>
          <cell r="D326">
            <v>5.11E-2</v>
          </cell>
          <cell r="E326">
            <v>5.2299999999999999E-2</v>
          </cell>
          <cell r="F326">
            <v>5.5399999999999998E-2</v>
          </cell>
          <cell r="G326">
            <v>5.67E-2</v>
          </cell>
          <cell r="H326">
            <v>5.74E-2</v>
          </cell>
          <cell r="I326">
            <v>5.8799999999999998E-2</v>
          </cell>
          <cell r="J326">
            <v>6.2799999999999995E-2</v>
          </cell>
          <cell r="K326">
            <v>6.6699999999999995E-2</v>
          </cell>
          <cell r="L326">
            <v>6.4299999999999996E-2</v>
          </cell>
        </row>
        <row r="327">
          <cell r="A327">
            <v>35430</v>
          </cell>
          <cell r="B327">
            <v>35430</v>
          </cell>
          <cell r="C327">
            <v>5.2299999999999999E-2</v>
          </cell>
          <cell r="D327">
            <v>5.3400000000000003E-2</v>
          </cell>
          <cell r="E327">
            <v>5.5199999999999999E-2</v>
          </cell>
          <cell r="F327">
            <v>5.8200000000000002E-2</v>
          </cell>
          <cell r="G327">
            <v>5.9900000000000002E-2</v>
          </cell>
          <cell r="H327">
            <v>6.1100000000000002E-2</v>
          </cell>
          <cell r="I327">
            <v>6.2300000000000001E-2</v>
          </cell>
          <cell r="J327">
            <v>6.59E-2</v>
          </cell>
          <cell r="K327">
            <v>6.9199999999999998E-2</v>
          </cell>
          <cell r="L327">
            <v>6.4899999999999999E-2</v>
          </cell>
        </row>
        <row r="328">
          <cell r="A328">
            <v>35461</v>
          </cell>
          <cell r="B328">
            <v>35461</v>
          </cell>
        </row>
        <row r="329">
          <cell r="A329">
            <v>35489</v>
          </cell>
          <cell r="B329">
            <v>35489</v>
          </cell>
        </row>
        <row r="330">
          <cell r="A330">
            <v>35520</v>
          </cell>
          <cell r="B330">
            <v>35520</v>
          </cell>
        </row>
        <row r="331">
          <cell r="A331">
            <v>35550</v>
          </cell>
          <cell r="B331">
            <v>35550</v>
          </cell>
        </row>
        <row r="332">
          <cell r="A332">
            <v>35580</v>
          </cell>
          <cell r="B332">
            <v>35580</v>
          </cell>
        </row>
        <row r="333">
          <cell r="A333">
            <v>35611</v>
          </cell>
          <cell r="B333">
            <v>35611</v>
          </cell>
        </row>
        <row r="334">
          <cell r="A334">
            <v>35642</v>
          </cell>
          <cell r="B334">
            <v>35642</v>
          </cell>
        </row>
        <row r="335">
          <cell r="A335">
            <v>35671</v>
          </cell>
          <cell r="B335">
            <v>35671</v>
          </cell>
        </row>
        <row r="336">
          <cell r="A336">
            <v>35703</v>
          </cell>
          <cell r="B336">
            <v>35703</v>
          </cell>
        </row>
        <row r="337">
          <cell r="A337">
            <v>35734</v>
          </cell>
          <cell r="B337">
            <v>35734</v>
          </cell>
        </row>
        <row r="338">
          <cell r="A338">
            <v>35762</v>
          </cell>
          <cell r="B338">
            <v>35762</v>
          </cell>
        </row>
        <row r="339">
          <cell r="A339">
            <v>35795</v>
          </cell>
          <cell r="B339">
            <v>35795</v>
          </cell>
        </row>
        <row r="340">
          <cell r="A340">
            <v>35825</v>
          </cell>
          <cell r="B340">
            <v>35825</v>
          </cell>
        </row>
        <row r="341">
          <cell r="A341">
            <v>35853</v>
          </cell>
          <cell r="B341">
            <v>35853</v>
          </cell>
        </row>
        <row r="342">
          <cell r="A342">
            <v>35885</v>
          </cell>
          <cell r="B342">
            <v>35885</v>
          </cell>
        </row>
        <row r="343">
          <cell r="A343">
            <v>35915</v>
          </cell>
          <cell r="B343">
            <v>35915</v>
          </cell>
        </row>
        <row r="344">
          <cell r="A344">
            <v>35944</v>
          </cell>
          <cell r="B344">
            <v>35944</v>
          </cell>
        </row>
        <row r="345">
          <cell r="A345">
            <v>35976</v>
          </cell>
          <cell r="B345">
            <v>35976</v>
          </cell>
        </row>
        <row r="346">
          <cell r="A346">
            <v>36007</v>
          </cell>
          <cell r="B346">
            <v>36007</v>
          </cell>
        </row>
        <row r="347">
          <cell r="A347">
            <v>36038</v>
          </cell>
          <cell r="B347">
            <v>36038</v>
          </cell>
        </row>
        <row r="348">
          <cell r="A348">
            <v>36068</v>
          </cell>
          <cell r="B348">
            <v>36068</v>
          </cell>
        </row>
        <row r="349">
          <cell r="A349">
            <v>36098</v>
          </cell>
          <cell r="B349">
            <v>36098</v>
          </cell>
        </row>
        <row r="350">
          <cell r="A350">
            <v>36129</v>
          </cell>
          <cell r="B350">
            <v>36129</v>
          </cell>
        </row>
        <row r="351">
          <cell r="A351">
            <v>36160</v>
          </cell>
          <cell r="B351">
            <v>36160</v>
          </cell>
        </row>
      </sheetData>
      <sheetData sheetId="22" refreshError="1"/>
      <sheetData sheetId="23">
        <row r="2">
          <cell r="AW2">
            <v>5</v>
          </cell>
        </row>
        <row r="3">
          <cell r="D3">
            <v>3</v>
          </cell>
          <cell r="F3">
            <v>45</v>
          </cell>
        </row>
        <row r="5">
          <cell r="C5">
            <v>48</v>
          </cell>
          <cell r="D5">
            <v>7</v>
          </cell>
        </row>
        <row r="10">
          <cell r="AW10">
            <v>0</v>
          </cell>
        </row>
        <row r="11">
          <cell r="AW11">
            <v>0</v>
          </cell>
        </row>
        <row r="12">
          <cell r="AW12">
            <v>0</v>
          </cell>
        </row>
        <row r="13">
          <cell r="AW13">
            <v>0</v>
          </cell>
        </row>
        <row r="14">
          <cell r="AW14">
            <v>1</v>
          </cell>
        </row>
        <row r="15">
          <cell r="AW15">
            <v>1</v>
          </cell>
        </row>
        <row r="18">
          <cell r="AW18">
            <v>10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"/>
  <sheetViews>
    <sheetView showGridLines="0" topLeftCell="B2" zoomScale="90" zoomScaleNormal="90" workbookViewId="0">
      <selection activeCell="G2" sqref="G2"/>
    </sheetView>
  </sheetViews>
  <sheetFormatPr defaultRowHeight="20.25" x14ac:dyDescent="0.3"/>
  <cols>
    <col min="1" max="1" width="15.140625" style="12" bestFit="1" customWidth="1"/>
    <col min="2" max="2" width="29.28515625" style="12" bestFit="1" customWidth="1"/>
    <col min="3" max="3" width="20.85546875" style="12" bestFit="1" customWidth="1"/>
    <col min="4" max="4" width="4.28515625" style="12" bestFit="1" customWidth="1"/>
    <col min="5" max="5" width="24.7109375" style="12" customWidth="1"/>
    <col min="6" max="6" width="24.28515625" style="12" bestFit="1" customWidth="1"/>
    <col min="7" max="7" width="17.85546875" style="12" bestFit="1" customWidth="1"/>
    <col min="8" max="8" width="18.140625" style="12" bestFit="1" customWidth="1"/>
    <col min="9" max="9" width="13.5703125" style="13" bestFit="1" customWidth="1"/>
    <col min="10" max="32" width="8.85546875" style="13"/>
  </cols>
  <sheetData>
    <row r="1" spans="1:8" x14ac:dyDescent="0.3">
      <c r="A1" s="17"/>
      <c r="B1" s="18" t="s">
        <v>54</v>
      </c>
      <c r="C1" s="19">
        <f>FINAME!J36</f>
        <v>5600000.0000000009</v>
      </c>
      <c r="E1" s="14" t="s">
        <v>57</v>
      </c>
      <c r="F1" s="15">
        <f>FINAME!K40</f>
        <v>4.7E-2</v>
      </c>
    </row>
    <row r="2" spans="1:8" x14ac:dyDescent="0.3">
      <c r="A2" s="20">
        <v>0.9</v>
      </c>
      <c r="B2" s="21" t="s">
        <v>55</v>
      </c>
      <c r="C2" s="17"/>
      <c r="E2" s="14" t="s">
        <v>58</v>
      </c>
      <c r="F2" s="15">
        <v>0.12</v>
      </c>
    </row>
    <row r="3" spans="1:8" x14ac:dyDescent="0.3">
      <c r="A3" s="20">
        <v>0.1</v>
      </c>
      <c r="B3" s="18" t="s">
        <v>56</v>
      </c>
      <c r="C3" s="17"/>
    </row>
    <row r="4" spans="1:8" x14ac:dyDescent="0.3">
      <c r="A4" s="22" t="s">
        <v>59</v>
      </c>
      <c r="B4" s="23">
        <v>0.85</v>
      </c>
      <c r="C4" s="17"/>
      <c r="E4" s="24" t="s">
        <v>60</v>
      </c>
      <c r="F4" s="24" t="s">
        <v>64</v>
      </c>
      <c r="G4" s="24" t="s">
        <v>65</v>
      </c>
      <c r="H4" s="24" t="s">
        <v>66</v>
      </c>
    </row>
    <row r="5" spans="1:8" x14ac:dyDescent="0.3">
      <c r="A5" s="25">
        <f>(A2*F1)+(A3*F2)</f>
        <v>5.4300000000000001E-2</v>
      </c>
      <c r="B5" s="26">
        <v>0.15</v>
      </c>
      <c r="C5" s="17"/>
      <c r="D5" s="18">
        <v>0</v>
      </c>
      <c r="E5" s="19">
        <f>-(A3*C1)</f>
        <v>-560000.00000000012</v>
      </c>
      <c r="F5" s="19">
        <v>0</v>
      </c>
      <c r="G5" s="19">
        <v>0</v>
      </c>
      <c r="H5" s="32">
        <f>-(G5-E5)</f>
        <v>-560000.00000000012</v>
      </c>
    </row>
    <row r="6" spans="1:8" x14ac:dyDescent="0.3">
      <c r="B6" s="18" t="s">
        <v>63</v>
      </c>
      <c r="C6" s="19">
        <v>43</v>
      </c>
      <c r="D6" s="18">
        <f>D5+1</f>
        <v>1</v>
      </c>
      <c r="E6" s="19">
        <f>FINAME!J63</f>
        <v>0</v>
      </c>
      <c r="F6" s="19">
        <f>($C$6*$B$4)*$C$7</f>
        <v>3070199.9999999995</v>
      </c>
      <c r="G6" s="19">
        <f>($C$6*$B$5)*$C$7</f>
        <v>541800</v>
      </c>
      <c r="H6" s="32">
        <f>G6-E6</f>
        <v>541800</v>
      </c>
    </row>
    <row r="7" spans="1:8" x14ac:dyDescent="0.3">
      <c r="B7" s="27" t="s">
        <v>62</v>
      </c>
      <c r="C7" s="28">
        <f>(((B12*60*60)/B9)*B13)*B11</f>
        <v>84000</v>
      </c>
      <c r="D7" s="18">
        <f t="shared" ref="D7:D29" si="0">D6+1</f>
        <v>2</v>
      </c>
      <c r="E7" s="19">
        <f>FINAME!J64</f>
        <v>0</v>
      </c>
      <c r="F7" s="19">
        <f t="shared" ref="F7:F29" si="1">($C$6*$B$4)*$C$7</f>
        <v>3070199.9999999995</v>
      </c>
      <c r="G7" s="19">
        <f t="shared" ref="G7:G29" si="2">($C$6*$B$5)*$C$7</f>
        <v>541800</v>
      </c>
      <c r="H7" s="32">
        <f t="shared" ref="H7:H29" si="3">G7-E7</f>
        <v>541800</v>
      </c>
    </row>
    <row r="8" spans="1:8" x14ac:dyDescent="0.3">
      <c r="B8" s="21" t="s">
        <v>61</v>
      </c>
      <c r="D8" s="18">
        <f t="shared" si="0"/>
        <v>3</v>
      </c>
      <c r="E8" s="19">
        <f>FINAME!J65</f>
        <v>0</v>
      </c>
      <c r="F8" s="19">
        <f t="shared" si="1"/>
        <v>3070199.9999999995</v>
      </c>
      <c r="G8" s="19">
        <f t="shared" si="2"/>
        <v>541800</v>
      </c>
      <c r="H8" s="32">
        <f t="shared" si="3"/>
        <v>541800</v>
      </c>
    </row>
    <row r="9" spans="1:8" x14ac:dyDescent="0.3">
      <c r="B9" s="29">
        <v>6</v>
      </c>
      <c r="D9" s="18">
        <f t="shared" si="0"/>
        <v>4</v>
      </c>
      <c r="E9" s="19">
        <f>FINAME!J66</f>
        <v>-58203.970479520038</v>
      </c>
      <c r="F9" s="19">
        <f t="shared" si="1"/>
        <v>3070199.9999999995</v>
      </c>
      <c r="G9" s="19">
        <f t="shared" si="2"/>
        <v>541800</v>
      </c>
      <c r="H9" s="32">
        <f t="shared" si="3"/>
        <v>600003.97047952004</v>
      </c>
    </row>
    <row r="10" spans="1:8" x14ac:dyDescent="0.3">
      <c r="D10" s="18">
        <f t="shared" si="0"/>
        <v>5</v>
      </c>
      <c r="E10" s="19">
        <f>FINAME!J67</f>
        <v>0</v>
      </c>
      <c r="F10" s="19">
        <f t="shared" si="1"/>
        <v>3070199.9999999995</v>
      </c>
      <c r="G10" s="19">
        <f t="shared" si="2"/>
        <v>541800</v>
      </c>
      <c r="H10" s="32">
        <f t="shared" si="3"/>
        <v>541800</v>
      </c>
    </row>
    <row r="11" spans="1:8" x14ac:dyDescent="0.3">
      <c r="B11" s="33">
        <v>1</v>
      </c>
      <c r="D11" s="18">
        <f t="shared" si="0"/>
        <v>6</v>
      </c>
      <c r="E11" s="19">
        <f>FINAME!J68</f>
        <v>0</v>
      </c>
      <c r="F11" s="19">
        <f t="shared" si="1"/>
        <v>3070199.9999999995</v>
      </c>
      <c r="G11" s="19">
        <f t="shared" si="2"/>
        <v>541800</v>
      </c>
      <c r="H11" s="32">
        <f t="shared" si="3"/>
        <v>541800</v>
      </c>
    </row>
    <row r="12" spans="1:8" x14ac:dyDescent="0.3">
      <c r="B12" s="30">
        <v>7</v>
      </c>
      <c r="D12" s="18">
        <f t="shared" si="0"/>
        <v>7</v>
      </c>
      <c r="E12" s="19">
        <f>FINAME!J69</f>
        <v>-478203.9704795201</v>
      </c>
      <c r="F12" s="19">
        <f t="shared" si="1"/>
        <v>3070199.9999999995</v>
      </c>
      <c r="G12" s="19">
        <f t="shared" si="2"/>
        <v>541800</v>
      </c>
      <c r="H12" s="32">
        <f t="shared" si="3"/>
        <v>1020003.97047952</v>
      </c>
    </row>
    <row r="13" spans="1:8" x14ac:dyDescent="0.3">
      <c r="B13" s="31">
        <v>20</v>
      </c>
      <c r="D13" s="18">
        <f t="shared" si="0"/>
        <v>8</v>
      </c>
      <c r="E13" s="19">
        <f>FINAME!J70</f>
        <v>-437716.52135375893</v>
      </c>
      <c r="F13" s="19">
        <f t="shared" si="1"/>
        <v>3070199.9999999995</v>
      </c>
      <c r="G13" s="19">
        <f t="shared" si="2"/>
        <v>541800</v>
      </c>
      <c r="H13" s="32">
        <f t="shared" si="3"/>
        <v>979516.52135375887</v>
      </c>
    </row>
    <row r="14" spans="1:8" x14ac:dyDescent="0.3">
      <c r="D14" s="18">
        <f t="shared" si="0"/>
        <v>9</v>
      </c>
      <c r="E14" s="19">
        <f>FINAME!J71</f>
        <v>-436105.92850341654</v>
      </c>
      <c r="F14" s="19">
        <f t="shared" si="1"/>
        <v>3070199.9999999995</v>
      </c>
      <c r="G14" s="19">
        <f t="shared" si="2"/>
        <v>541800</v>
      </c>
      <c r="H14" s="32">
        <f t="shared" si="3"/>
        <v>977905.92850341648</v>
      </c>
    </row>
    <row r="15" spans="1:8" x14ac:dyDescent="0.3">
      <c r="D15" s="18">
        <f t="shared" si="0"/>
        <v>10</v>
      </c>
      <c r="E15" s="19">
        <f>FINAME!J72</f>
        <v>-434495.33565307508</v>
      </c>
      <c r="F15" s="19">
        <f t="shared" si="1"/>
        <v>3070199.9999999995</v>
      </c>
      <c r="G15" s="19">
        <f t="shared" si="2"/>
        <v>541800</v>
      </c>
      <c r="H15" s="32">
        <f t="shared" si="3"/>
        <v>976295.33565307502</v>
      </c>
    </row>
    <row r="16" spans="1:8" x14ac:dyDescent="0.3">
      <c r="D16" s="18">
        <f t="shared" si="0"/>
        <v>11</v>
      </c>
      <c r="E16" s="19">
        <f>FINAME!J73</f>
        <v>-432884.74280273361</v>
      </c>
      <c r="F16" s="19">
        <f t="shared" si="1"/>
        <v>3070199.9999999995</v>
      </c>
      <c r="G16" s="19">
        <f t="shared" si="2"/>
        <v>541800</v>
      </c>
      <c r="H16" s="32">
        <f t="shared" si="3"/>
        <v>974684.74280273356</v>
      </c>
    </row>
    <row r="17" spans="4:8" x14ac:dyDescent="0.3">
      <c r="D17" s="18">
        <f t="shared" si="0"/>
        <v>12</v>
      </c>
      <c r="E17" s="19">
        <f>FINAME!J74</f>
        <v>-431274.14995239215</v>
      </c>
      <c r="F17" s="19">
        <f t="shared" si="1"/>
        <v>3070199.9999999995</v>
      </c>
      <c r="G17" s="19">
        <f t="shared" si="2"/>
        <v>541800</v>
      </c>
      <c r="H17" s="32">
        <f t="shared" si="3"/>
        <v>973074.14995239209</v>
      </c>
    </row>
    <row r="18" spans="4:8" x14ac:dyDescent="0.3">
      <c r="D18" s="18">
        <f t="shared" si="0"/>
        <v>13</v>
      </c>
      <c r="E18" s="19">
        <f>FINAME!J75</f>
        <v>-429663.55710205022</v>
      </c>
      <c r="F18" s="19">
        <f t="shared" si="1"/>
        <v>3070199.9999999995</v>
      </c>
      <c r="G18" s="19">
        <f t="shared" si="2"/>
        <v>541800</v>
      </c>
      <c r="H18" s="32">
        <f t="shared" si="3"/>
        <v>971463.55710205017</v>
      </c>
    </row>
    <row r="19" spans="4:8" x14ac:dyDescent="0.3">
      <c r="D19" s="18">
        <f t="shared" si="0"/>
        <v>14</v>
      </c>
      <c r="E19" s="19">
        <f>FINAME!J76</f>
        <v>-428052.9642517083</v>
      </c>
      <c r="F19" s="19">
        <f t="shared" si="1"/>
        <v>3070199.9999999995</v>
      </c>
      <c r="G19" s="19">
        <f t="shared" si="2"/>
        <v>541800</v>
      </c>
      <c r="H19" s="32">
        <f t="shared" si="3"/>
        <v>969852.96425170824</v>
      </c>
    </row>
    <row r="20" spans="4:8" x14ac:dyDescent="0.3">
      <c r="D20" s="18">
        <f t="shared" si="0"/>
        <v>15</v>
      </c>
      <c r="E20" s="19">
        <f>FINAME!J77</f>
        <v>-426442.37140136684</v>
      </c>
      <c r="F20" s="19">
        <f t="shared" si="1"/>
        <v>3070199.9999999995</v>
      </c>
      <c r="G20" s="19">
        <f t="shared" si="2"/>
        <v>541800</v>
      </c>
      <c r="H20" s="32">
        <f t="shared" si="3"/>
        <v>968242.37140136678</v>
      </c>
    </row>
    <row r="21" spans="4:8" x14ac:dyDescent="0.3">
      <c r="D21" s="18">
        <f t="shared" si="0"/>
        <v>16</v>
      </c>
      <c r="E21" s="19">
        <f>FINAME!J78</f>
        <v>-424831.77855102514</v>
      </c>
      <c r="F21" s="19">
        <f t="shared" si="1"/>
        <v>3070199.9999999995</v>
      </c>
      <c r="G21" s="19">
        <f t="shared" si="2"/>
        <v>541800</v>
      </c>
      <c r="H21" s="32">
        <f t="shared" si="3"/>
        <v>966631.77855102508</v>
      </c>
    </row>
    <row r="22" spans="4:8" x14ac:dyDescent="0.3">
      <c r="D22" s="18">
        <f t="shared" si="0"/>
        <v>17</v>
      </c>
      <c r="E22" s="19">
        <f>FINAME!J79</f>
        <v>-423221.18570068345</v>
      </c>
      <c r="F22" s="19">
        <f t="shared" si="1"/>
        <v>3070199.9999999995</v>
      </c>
      <c r="G22" s="19">
        <f t="shared" si="2"/>
        <v>541800</v>
      </c>
      <c r="H22" s="32">
        <f t="shared" si="3"/>
        <v>965021.18570068339</v>
      </c>
    </row>
    <row r="23" spans="4:8" x14ac:dyDescent="0.3">
      <c r="D23" s="18">
        <f t="shared" si="0"/>
        <v>18</v>
      </c>
      <c r="E23" s="19">
        <f>FINAME!J80</f>
        <v>-421610.59285034175</v>
      </c>
      <c r="F23" s="19">
        <f t="shared" si="1"/>
        <v>3070199.9999999995</v>
      </c>
      <c r="G23" s="19">
        <f t="shared" si="2"/>
        <v>541800</v>
      </c>
      <c r="H23" s="32">
        <f t="shared" si="3"/>
        <v>963410.59285034169</v>
      </c>
    </row>
    <row r="24" spans="4:8" x14ac:dyDescent="0.3">
      <c r="D24" s="18">
        <f t="shared" si="0"/>
        <v>19</v>
      </c>
      <c r="E24" s="19">
        <f>FINAME!J81</f>
        <v>0</v>
      </c>
      <c r="F24" s="19">
        <f t="shared" si="1"/>
        <v>3070199.9999999995</v>
      </c>
      <c r="G24" s="19">
        <f t="shared" si="2"/>
        <v>541800</v>
      </c>
      <c r="H24" s="32">
        <f t="shared" si="3"/>
        <v>541800</v>
      </c>
    </row>
    <row r="25" spans="4:8" x14ac:dyDescent="0.3">
      <c r="D25" s="18">
        <f t="shared" si="0"/>
        <v>20</v>
      </c>
      <c r="E25" s="19">
        <f>FINAME!J82</f>
        <v>0</v>
      </c>
      <c r="F25" s="19">
        <f t="shared" si="1"/>
        <v>3070199.9999999995</v>
      </c>
      <c r="G25" s="19">
        <f t="shared" si="2"/>
        <v>541800</v>
      </c>
      <c r="H25" s="32">
        <f t="shared" si="3"/>
        <v>541800</v>
      </c>
    </row>
    <row r="26" spans="4:8" x14ac:dyDescent="0.3">
      <c r="D26" s="18">
        <f t="shared" si="0"/>
        <v>21</v>
      </c>
      <c r="E26" s="19">
        <f>FINAME!J83</f>
        <v>0</v>
      </c>
      <c r="F26" s="19">
        <f t="shared" si="1"/>
        <v>3070199.9999999995</v>
      </c>
      <c r="G26" s="19">
        <f t="shared" si="2"/>
        <v>541800</v>
      </c>
      <c r="H26" s="32">
        <f t="shared" si="3"/>
        <v>541800</v>
      </c>
    </row>
    <row r="27" spans="4:8" x14ac:dyDescent="0.3">
      <c r="D27" s="18">
        <f t="shared" si="0"/>
        <v>22</v>
      </c>
      <c r="E27" s="19">
        <f>FINAME!J84</f>
        <v>0</v>
      </c>
      <c r="F27" s="19">
        <f t="shared" si="1"/>
        <v>3070199.9999999995</v>
      </c>
      <c r="G27" s="19">
        <f t="shared" si="2"/>
        <v>541800</v>
      </c>
      <c r="H27" s="32">
        <f t="shared" si="3"/>
        <v>541800</v>
      </c>
    </row>
    <row r="28" spans="4:8" x14ac:dyDescent="0.3">
      <c r="D28" s="18">
        <f t="shared" si="0"/>
        <v>23</v>
      </c>
      <c r="E28" s="19">
        <f>FINAME!J85</f>
        <v>0</v>
      </c>
      <c r="F28" s="19">
        <f t="shared" si="1"/>
        <v>3070199.9999999995</v>
      </c>
      <c r="G28" s="19">
        <f t="shared" si="2"/>
        <v>541800</v>
      </c>
      <c r="H28" s="32">
        <f t="shared" si="3"/>
        <v>541800</v>
      </c>
    </row>
    <row r="29" spans="4:8" x14ac:dyDescent="0.3">
      <c r="D29" s="18">
        <f t="shared" si="0"/>
        <v>24</v>
      </c>
      <c r="E29" s="19">
        <f>FINAME!J86</f>
        <v>0</v>
      </c>
      <c r="F29" s="19">
        <f t="shared" si="1"/>
        <v>3070199.9999999995</v>
      </c>
      <c r="G29" s="19">
        <f t="shared" si="2"/>
        <v>541800</v>
      </c>
      <c r="H29" s="32">
        <f t="shared" si="3"/>
        <v>541800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9"/>
  <sheetViews>
    <sheetView showGridLines="0" zoomScale="90" zoomScaleNormal="90" workbookViewId="0"/>
  </sheetViews>
  <sheetFormatPr defaultRowHeight="20.25" x14ac:dyDescent="0.3"/>
  <cols>
    <col min="1" max="1" width="15.140625" style="12" bestFit="1" customWidth="1"/>
    <col min="2" max="2" width="29.28515625" style="12" bestFit="1" customWidth="1"/>
    <col min="3" max="3" width="22.5703125" style="12" bestFit="1" customWidth="1"/>
    <col min="4" max="4" width="4.28515625" style="12" bestFit="1" customWidth="1"/>
    <col min="5" max="5" width="24.7109375" style="12" customWidth="1"/>
    <col min="6" max="6" width="24.28515625" style="12" bestFit="1" customWidth="1"/>
    <col min="7" max="7" width="17.85546875" style="12" bestFit="1" customWidth="1"/>
    <col min="8" max="8" width="18.140625" style="12" bestFit="1" customWidth="1"/>
    <col min="9" max="9" width="17.85546875" style="13" bestFit="1" customWidth="1"/>
    <col min="10" max="10" width="24.28515625" style="13" bestFit="1" customWidth="1"/>
    <col min="11" max="32" width="8.85546875" style="13"/>
  </cols>
  <sheetData>
    <row r="1" spans="1:10" x14ac:dyDescent="0.3">
      <c r="A1" s="17"/>
      <c r="B1" s="18" t="s">
        <v>54</v>
      </c>
      <c r="C1" s="19">
        <f>FINAME!J36</f>
        <v>5600000.0000000009</v>
      </c>
      <c r="E1" s="14" t="s">
        <v>57</v>
      </c>
      <c r="F1" s="15">
        <f>FINAME!K40</f>
        <v>4.7E-2</v>
      </c>
      <c r="I1" s="16" t="s">
        <v>68</v>
      </c>
      <c r="J1" s="39">
        <f>((1+J2)^(12/1))-1</f>
        <v>0.39981468609932991</v>
      </c>
    </row>
    <row r="2" spans="1:10" x14ac:dyDescent="0.3">
      <c r="A2" s="20">
        <v>0.9</v>
      </c>
      <c r="B2" s="21" t="s">
        <v>55</v>
      </c>
      <c r="C2" s="17"/>
      <c r="E2" s="14" t="s">
        <v>58</v>
      </c>
      <c r="F2" s="15">
        <v>0.12</v>
      </c>
      <c r="G2" s="34">
        <f>((1+F2)^(1/12))-1</f>
        <v>9.4887929345830457E-3</v>
      </c>
      <c r="I2" s="16" t="s">
        <v>68</v>
      </c>
      <c r="J2" s="37">
        <f>IRR(H5:H29)</f>
        <v>2.8424810781185528E-2</v>
      </c>
    </row>
    <row r="3" spans="1:10" x14ac:dyDescent="0.3">
      <c r="A3" s="20">
        <v>0.1</v>
      </c>
      <c r="B3" s="18" t="s">
        <v>56</v>
      </c>
      <c r="C3" s="17"/>
      <c r="I3" s="16" t="s">
        <v>67</v>
      </c>
      <c r="J3" s="38">
        <f>NPV(J2,H6:H29)+H5</f>
        <v>-9.3132257461547852E-9</v>
      </c>
    </row>
    <row r="4" spans="1:10" x14ac:dyDescent="0.3">
      <c r="A4" s="22" t="s">
        <v>59</v>
      </c>
      <c r="B4" s="23">
        <v>0.8</v>
      </c>
      <c r="C4" s="17"/>
      <c r="E4" s="24" t="s">
        <v>60</v>
      </c>
      <c r="F4" s="24" t="s">
        <v>64</v>
      </c>
      <c r="G4" s="24" t="s">
        <v>65</v>
      </c>
      <c r="H4" s="24" t="s">
        <v>66</v>
      </c>
      <c r="I4" s="36" t="s">
        <v>67</v>
      </c>
    </row>
    <row r="5" spans="1:10" x14ac:dyDescent="0.3">
      <c r="A5" s="25">
        <f>(A2*F1)+(A3*F2)</f>
        <v>5.4300000000000001E-2</v>
      </c>
      <c r="B5" s="26">
        <v>0.2</v>
      </c>
      <c r="C5" s="17"/>
      <c r="D5" s="18">
        <v>0</v>
      </c>
      <c r="E5" s="19">
        <f>-C1</f>
        <v>-5600000.0000000009</v>
      </c>
      <c r="F5" s="19">
        <v>0</v>
      </c>
      <c r="G5" s="19">
        <v>0</v>
      </c>
      <c r="H5" s="32">
        <f>-(G5-E5)</f>
        <v>-5600000.0000000009</v>
      </c>
      <c r="I5" s="32">
        <f>H5/((1+$G$2)^D5)</f>
        <v>-5600000.0000000009</v>
      </c>
      <c r="J5" s="12"/>
    </row>
    <row r="6" spans="1:10" x14ac:dyDescent="0.3">
      <c r="B6" s="18" t="s">
        <v>63</v>
      </c>
      <c r="C6" s="19">
        <v>43</v>
      </c>
      <c r="D6" s="18">
        <f>D5+1</f>
        <v>1</v>
      </c>
      <c r="E6" s="19">
        <v>0</v>
      </c>
      <c r="F6" s="19">
        <f>($C$6*$B$4)*$C$7</f>
        <v>1300320</v>
      </c>
      <c r="G6" s="19">
        <f>($C$6*$B$5)*$C$7</f>
        <v>325080</v>
      </c>
      <c r="H6" s="32">
        <f>G6-E6</f>
        <v>325080</v>
      </c>
      <c r="I6" s="32">
        <f t="shared" ref="I6:I29" si="0">H6/((1+$G$2)^D6)</f>
        <v>322024.37736331153</v>
      </c>
      <c r="J6" s="32">
        <f>I6</f>
        <v>322024.37736331153</v>
      </c>
    </row>
    <row r="7" spans="1:10" x14ac:dyDescent="0.3">
      <c r="B7" s="27" t="s">
        <v>62</v>
      </c>
      <c r="C7" s="28">
        <f>((((B12*60*60)/B9)*B13)*B11)*C8</f>
        <v>37800</v>
      </c>
      <c r="D7" s="18">
        <f t="shared" ref="D7:D29" si="1">D6+1</f>
        <v>2</v>
      </c>
      <c r="E7" s="19">
        <v>0</v>
      </c>
      <c r="F7" s="19">
        <f t="shared" ref="F7:F29" si="2">($C$6*$B$4)*$C$7</f>
        <v>1300320</v>
      </c>
      <c r="G7" s="19">
        <f t="shared" ref="G7:G29" si="3">($C$6*$B$5)*$C$7</f>
        <v>325080</v>
      </c>
      <c r="H7" s="32">
        <f t="shared" ref="H7:H29" si="4">G7-E7</f>
        <v>325080</v>
      </c>
      <c r="I7" s="32">
        <f t="shared" si="0"/>
        <v>318997.47636344424</v>
      </c>
      <c r="J7" s="32">
        <f>J6+I7</f>
        <v>641021.85372675583</v>
      </c>
    </row>
    <row r="8" spans="1:10" x14ac:dyDescent="0.3">
      <c r="B8" s="21" t="s">
        <v>61</v>
      </c>
      <c r="C8" s="35">
        <v>0.9</v>
      </c>
      <c r="D8" s="18">
        <f t="shared" si="1"/>
        <v>3</v>
      </c>
      <c r="E8" s="19">
        <v>0</v>
      </c>
      <c r="F8" s="19">
        <f t="shared" si="2"/>
        <v>1300320</v>
      </c>
      <c r="G8" s="19">
        <f t="shared" si="3"/>
        <v>325080</v>
      </c>
      <c r="H8" s="32">
        <f t="shared" si="4"/>
        <v>325080</v>
      </c>
      <c r="I8" s="32">
        <f t="shared" si="0"/>
        <v>315999.0270284416</v>
      </c>
      <c r="J8" s="32">
        <f t="shared" ref="J8:J29" si="5">J7+I8</f>
        <v>957020.88075519749</v>
      </c>
    </row>
    <row r="9" spans="1:10" x14ac:dyDescent="0.3">
      <c r="B9" s="29">
        <v>12</v>
      </c>
      <c r="D9" s="18">
        <f t="shared" si="1"/>
        <v>4</v>
      </c>
      <c r="E9" s="19">
        <v>0</v>
      </c>
      <c r="F9" s="19">
        <f t="shared" si="2"/>
        <v>1300320</v>
      </c>
      <c r="G9" s="19">
        <f t="shared" si="3"/>
        <v>325080</v>
      </c>
      <c r="H9" s="32">
        <f t="shared" si="4"/>
        <v>325080</v>
      </c>
      <c r="I9" s="32">
        <f t="shared" si="0"/>
        <v>313028.76192397607</v>
      </c>
      <c r="J9" s="32">
        <f t="shared" si="5"/>
        <v>1270049.6426791735</v>
      </c>
    </row>
    <row r="10" spans="1:10" x14ac:dyDescent="0.3">
      <c r="D10" s="18">
        <f t="shared" si="1"/>
        <v>5</v>
      </c>
      <c r="E10" s="19">
        <v>0</v>
      </c>
      <c r="F10" s="19">
        <f t="shared" si="2"/>
        <v>1300320</v>
      </c>
      <c r="G10" s="19">
        <f t="shared" si="3"/>
        <v>325080</v>
      </c>
      <c r="H10" s="32">
        <f t="shared" si="4"/>
        <v>325080</v>
      </c>
      <c r="I10" s="32">
        <f t="shared" si="0"/>
        <v>310086.41612949636</v>
      </c>
      <c r="J10" s="32">
        <f t="shared" si="5"/>
        <v>1580136.0588086699</v>
      </c>
    </row>
    <row r="11" spans="1:10" x14ac:dyDescent="0.3">
      <c r="B11" s="33">
        <v>1</v>
      </c>
      <c r="D11" s="18">
        <f t="shared" si="1"/>
        <v>6</v>
      </c>
      <c r="E11" s="19">
        <v>0</v>
      </c>
      <c r="F11" s="19">
        <f t="shared" si="2"/>
        <v>1300320</v>
      </c>
      <c r="G11" s="19">
        <f t="shared" si="3"/>
        <v>325080</v>
      </c>
      <c r="H11" s="32">
        <f t="shared" si="4"/>
        <v>325080</v>
      </c>
      <c r="I11" s="32">
        <f t="shared" si="0"/>
        <v>307171.72721459874</v>
      </c>
      <c r="J11" s="32">
        <f t="shared" si="5"/>
        <v>1887307.7860232687</v>
      </c>
    </row>
    <row r="12" spans="1:10" x14ac:dyDescent="0.3">
      <c r="B12" s="30">
        <v>7</v>
      </c>
      <c r="D12" s="18">
        <f t="shared" si="1"/>
        <v>7</v>
      </c>
      <c r="E12" s="19">
        <v>0</v>
      </c>
      <c r="F12" s="19">
        <f t="shared" si="2"/>
        <v>1300320</v>
      </c>
      <c r="G12" s="19">
        <f t="shared" si="3"/>
        <v>325080</v>
      </c>
      <c r="H12" s="32">
        <f t="shared" si="4"/>
        <v>325080</v>
      </c>
      <c r="I12" s="32">
        <f t="shared" si="0"/>
        <v>304284.43521562114</v>
      </c>
      <c r="J12" s="32">
        <f t="shared" si="5"/>
        <v>2191592.2212388897</v>
      </c>
    </row>
    <row r="13" spans="1:10" x14ac:dyDescent="0.3">
      <c r="B13" s="31">
        <v>20</v>
      </c>
      <c r="D13" s="18">
        <f t="shared" si="1"/>
        <v>8</v>
      </c>
      <c r="E13" s="19">
        <v>0</v>
      </c>
      <c r="F13" s="19">
        <f t="shared" si="2"/>
        <v>1300320</v>
      </c>
      <c r="G13" s="19">
        <f t="shared" si="3"/>
        <v>325080</v>
      </c>
      <c r="H13" s="32">
        <f t="shared" si="4"/>
        <v>325080</v>
      </c>
      <c r="I13" s="32">
        <f t="shared" si="0"/>
        <v>301424.28261245636</v>
      </c>
      <c r="J13" s="32">
        <f t="shared" si="5"/>
        <v>2493016.5038513462</v>
      </c>
    </row>
    <row r="14" spans="1:10" x14ac:dyDescent="0.3">
      <c r="D14" s="18">
        <f t="shared" si="1"/>
        <v>9</v>
      </c>
      <c r="E14" s="19">
        <v>0</v>
      </c>
      <c r="F14" s="19">
        <f t="shared" si="2"/>
        <v>1300320</v>
      </c>
      <c r="G14" s="19">
        <f t="shared" si="3"/>
        <v>325080</v>
      </c>
      <c r="H14" s="32">
        <f t="shared" si="4"/>
        <v>325080</v>
      </c>
      <c r="I14" s="32">
        <f t="shared" si="0"/>
        <v>298591.01430558355</v>
      </c>
      <c r="J14" s="32">
        <f t="shared" si="5"/>
        <v>2791607.5181569299</v>
      </c>
    </row>
    <row r="15" spans="1:10" x14ac:dyDescent="0.3">
      <c r="D15" s="18">
        <f t="shared" si="1"/>
        <v>10</v>
      </c>
      <c r="E15" s="19">
        <v>0</v>
      </c>
      <c r="F15" s="19">
        <f t="shared" si="2"/>
        <v>1300320</v>
      </c>
      <c r="G15" s="19">
        <f t="shared" si="3"/>
        <v>325080</v>
      </c>
      <c r="H15" s="32">
        <f t="shared" si="4"/>
        <v>325080</v>
      </c>
      <c r="I15" s="32">
        <f t="shared" si="0"/>
        <v>295784.37759331596</v>
      </c>
      <c r="J15" s="32">
        <f t="shared" si="5"/>
        <v>3087391.895750246</v>
      </c>
    </row>
    <row r="16" spans="1:10" x14ac:dyDescent="0.3">
      <c r="D16" s="18">
        <f t="shared" si="1"/>
        <v>11</v>
      </c>
      <c r="E16" s="19">
        <v>0</v>
      </c>
      <c r="F16" s="19">
        <f t="shared" si="2"/>
        <v>1300320</v>
      </c>
      <c r="G16" s="19">
        <f t="shared" si="3"/>
        <v>325080</v>
      </c>
      <c r="H16" s="32">
        <f t="shared" si="4"/>
        <v>325080</v>
      </c>
      <c r="I16" s="32">
        <f t="shared" si="0"/>
        <v>293004.12214926234</v>
      </c>
      <c r="J16" s="32">
        <f t="shared" si="5"/>
        <v>3380396.0178995086</v>
      </c>
    </row>
    <row r="17" spans="4:10" x14ac:dyDescent="0.3">
      <c r="D17" s="18">
        <f t="shared" si="1"/>
        <v>12</v>
      </c>
      <c r="E17" s="19">
        <v>0</v>
      </c>
      <c r="F17" s="19">
        <f t="shared" si="2"/>
        <v>1300320</v>
      </c>
      <c r="G17" s="19">
        <f t="shared" si="3"/>
        <v>325080</v>
      </c>
      <c r="H17" s="32">
        <f t="shared" si="4"/>
        <v>325080</v>
      </c>
      <c r="I17" s="32">
        <f t="shared" si="0"/>
        <v>290249.99999999965</v>
      </c>
      <c r="J17" s="32">
        <f t="shared" si="5"/>
        <v>3670646.0178995081</v>
      </c>
    </row>
    <row r="18" spans="4:10" x14ac:dyDescent="0.3">
      <c r="D18" s="18">
        <f t="shared" si="1"/>
        <v>13</v>
      </c>
      <c r="E18" s="19">
        <v>0</v>
      </c>
      <c r="F18" s="19">
        <f t="shared" si="2"/>
        <v>1300320</v>
      </c>
      <c r="G18" s="19">
        <f t="shared" si="3"/>
        <v>325080</v>
      </c>
      <c r="H18" s="32">
        <f t="shared" si="4"/>
        <v>325080</v>
      </c>
      <c r="I18" s="32">
        <f t="shared" si="0"/>
        <v>287521.76550295635</v>
      </c>
      <c r="J18" s="32">
        <f t="shared" si="5"/>
        <v>3958167.7834024644</v>
      </c>
    </row>
    <row r="19" spans="4:10" x14ac:dyDescent="0.3">
      <c r="D19" s="18">
        <f t="shared" si="1"/>
        <v>14</v>
      </c>
      <c r="E19" s="19">
        <v>0</v>
      </c>
      <c r="F19" s="19">
        <f t="shared" si="2"/>
        <v>1300320</v>
      </c>
      <c r="G19" s="19">
        <f t="shared" si="3"/>
        <v>325080</v>
      </c>
      <c r="H19" s="32">
        <f t="shared" si="4"/>
        <v>325080</v>
      </c>
      <c r="I19" s="32">
        <f t="shared" si="0"/>
        <v>284819.17532450339</v>
      </c>
      <c r="J19" s="32">
        <f t="shared" si="5"/>
        <v>4242986.9587269677</v>
      </c>
    </row>
    <row r="20" spans="4:10" x14ac:dyDescent="0.3">
      <c r="D20" s="18">
        <f t="shared" si="1"/>
        <v>15</v>
      </c>
      <c r="E20" s="19">
        <v>0</v>
      </c>
      <c r="F20" s="19">
        <f t="shared" si="2"/>
        <v>1300320</v>
      </c>
      <c r="G20" s="19">
        <f t="shared" si="3"/>
        <v>325080</v>
      </c>
      <c r="H20" s="32">
        <f t="shared" si="4"/>
        <v>325080</v>
      </c>
      <c r="I20" s="32">
        <f t="shared" si="0"/>
        <v>282141.98841825104</v>
      </c>
      <c r="J20" s="32">
        <f t="shared" si="5"/>
        <v>4525128.947145219</v>
      </c>
    </row>
    <row r="21" spans="4:10" x14ac:dyDescent="0.3">
      <c r="D21" s="18">
        <f t="shared" si="1"/>
        <v>16</v>
      </c>
      <c r="E21" s="19">
        <v>0</v>
      </c>
      <c r="F21" s="19">
        <f t="shared" si="2"/>
        <v>1300320</v>
      </c>
      <c r="G21" s="19">
        <f t="shared" si="3"/>
        <v>325080</v>
      </c>
      <c r="H21" s="32">
        <f t="shared" si="4"/>
        <v>325080</v>
      </c>
      <c r="I21" s="32">
        <f t="shared" si="0"/>
        <v>279489.96600354975</v>
      </c>
      <c r="J21" s="32">
        <f t="shared" si="5"/>
        <v>4804618.9131487682</v>
      </c>
    </row>
    <row r="22" spans="4:10" x14ac:dyDescent="0.3">
      <c r="D22" s="18">
        <f t="shared" si="1"/>
        <v>17</v>
      </c>
      <c r="E22" s="19">
        <v>0</v>
      </c>
      <c r="F22" s="19">
        <f t="shared" si="2"/>
        <v>1300320</v>
      </c>
      <c r="G22" s="19">
        <f t="shared" si="3"/>
        <v>325080</v>
      </c>
      <c r="H22" s="32">
        <f t="shared" si="4"/>
        <v>325080</v>
      </c>
      <c r="I22" s="32">
        <f t="shared" si="0"/>
        <v>276862.87154419284</v>
      </c>
      <c r="J22" s="32">
        <f t="shared" si="5"/>
        <v>5081481.7846929608</v>
      </c>
    </row>
    <row r="23" spans="4:10" x14ac:dyDescent="0.3">
      <c r="D23" s="18">
        <f t="shared" si="1"/>
        <v>18</v>
      </c>
      <c r="E23" s="19">
        <v>0</v>
      </c>
      <c r="F23" s="19">
        <f t="shared" si="2"/>
        <v>1300320</v>
      </c>
      <c r="G23" s="19">
        <f t="shared" si="3"/>
        <v>325080</v>
      </c>
      <c r="H23" s="32">
        <f t="shared" si="4"/>
        <v>325080</v>
      </c>
      <c r="I23" s="32">
        <f t="shared" si="0"/>
        <v>274260.47072732</v>
      </c>
      <c r="J23" s="32">
        <f t="shared" si="5"/>
        <v>5355742.2554202806</v>
      </c>
    </row>
    <row r="24" spans="4:10" x14ac:dyDescent="0.3">
      <c r="D24" s="18">
        <f t="shared" si="1"/>
        <v>19</v>
      </c>
      <c r="E24" s="19">
        <v>0</v>
      </c>
      <c r="F24" s="19">
        <f t="shared" si="2"/>
        <v>1300320</v>
      </c>
      <c r="G24" s="19">
        <f t="shared" si="3"/>
        <v>325080</v>
      </c>
      <c r="H24" s="32">
        <f t="shared" si="4"/>
        <v>325080</v>
      </c>
      <c r="I24" s="32">
        <f t="shared" si="0"/>
        <v>271682.53144251858</v>
      </c>
      <c r="J24" s="32">
        <f t="shared" si="5"/>
        <v>5627424.786862799</v>
      </c>
    </row>
    <row r="25" spans="4:10" x14ac:dyDescent="0.3">
      <c r="D25" s="18">
        <f t="shared" si="1"/>
        <v>20</v>
      </c>
      <c r="E25" s="19">
        <v>0</v>
      </c>
      <c r="F25" s="19">
        <f t="shared" si="2"/>
        <v>1300320</v>
      </c>
      <c r="G25" s="19">
        <f t="shared" si="3"/>
        <v>325080</v>
      </c>
      <c r="H25" s="32">
        <f t="shared" si="4"/>
        <v>325080</v>
      </c>
      <c r="I25" s="32">
        <f t="shared" si="0"/>
        <v>269128.82376112137</v>
      </c>
      <c r="J25" s="32">
        <f t="shared" si="5"/>
        <v>5896553.6106239203</v>
      </c>
    </row>
    <row r="26" spans="4:10" x14ac:dyDescent="0.3">
      <c r="D26" s="18">
        <f t="shared" si="1"/>
        <v>21</v>
      </c>
      <c r="E26" s="19">
        <v>0</v>
      </c>
      <c r="F26" s="19">
        <f t="shared" si="2"/>
        <v>1300320</v>
      </c>
      <c r="G26" s="19">
        <f t="shared" si="3"/>
        <v>325080</v>
      </c>
      <c r="H26" s="32">
        <f t="shared" si="4"/>
        <v>325080</v>
      </c>
      <c r="I26" s="32">
        <f t="shared" si="0"/>
        <v>266599.11991569924</v>
      </c>
      <c r="J26" s="32">
        <f t="shared" si="5"/>
        <v>6163152.7305396199</v>
      </c>
    </row>
    <row r="27" spans="4:10" x14ac:dyDescent="0.3">
      <c r="D27" s="18">
        <f t="shared" si="1"/>
        <v>22</v>
      </c>
      <c r="E27" s="19">
        <v>0</v>
      </c>
      <c r="F27" s="19">
        <f t="shared" si="2"/>
        <v>1300320</v>
      </c>
      <c r="G27" s="19">
        <f t="shared" si="3"/>
        <v>325080</v>
      </c>
      <c r="H27" s="32">
        <f t="shared" si="4"/>
        <v>325080</v>
      </c>
      <c r="I27" s="32">
        <f t="shared" si="0"/>
        <v>264093.19427974609</v>
      </c>
      <c r="J27" s="32">
        <f t="shared" si="5"/>
        <v>6427245.9248193661</v>
      </c>
    </row>
    <row r="28" spans="4:10" x14ac:dyDescent="0.3">
      <c r="D28" s="18">
        <f t="shared" si="1"/>
        <v>23</v>
      </c>
      <c r="E28" s="19">
        <v>0</v>
      </c>
      <c r="F28" s="19">
        <f t="shared" si="2"/>
        <v>1300320</v>
      </c>
      <c r="G28" s="19">
        <f t="shared" si="3"/>
        <v>325080</v>
      </c>
      <c r="H28" s="32">
        <f t="shared" si="4"/>
        <v>325080</v>
      </c>
      <c r="I28" s="32">
        <f t="shared" si="0"/>
        <v>261610.82334755533</v>
      </c>
      <c r="J28" s="32">
        <f t="shared" si="5"/>
        <v>6688856.7481669215</v>
      </c>
    </row>
    <row r="29" spans="4:10" x14ac:dyDescent="0.3">
      <c r="D29" s="18">
        <f t="shared" si="1"/>
        <v>24</v>
      </c>
      <c r="E29" s="19">
        <v>0</v>
      </c>
      <c r="F29" s="19">
        <f t="shared" si="2"/>
        <v>1300320</v>
      </c>
      <c r="G29" s="19">
        <f t="shared" si="3"/>
        <v>325080</v>
      </c>
      <c r="H29" s="32">
        <f t="shared" si="4"/>
        <v>325080</v>
      </c>
      <c r="I29" s="32">
        <f t="shared" si="0"/>
        <v>259151.78571428507</v>
      </c>
      <c r="J29" s="32">
        <f t="shared" si="5"/>
        <v>6948008.533881207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2"/>
  <dimension ref="A1:L999"/>
  <sheetViews>
    <sheetView showGridLines="0" topLeftCell="A22" zoomScale="160" zoomScaleNormal="160" workbookViewId="0">
      <selection activeCell="A36" sqref="A36:K36"/>
    </sheetView>
  </sheetViews>
  <sheetFormatPr defaultRowHeight="12.75" x14ac:dyDescent="0.2"/>
  <cols>
    <col min="1" max="1" width="7.7109375" style="8" customWidth="1"/>
    <col min="2" max="2" width="10.42578125" style="8" customWidth="1"/>
    <col min="3" max="3" width="6" style="8" customWidth="1"/>
    <col min="4" max="9" width="7.7109375" style="8" customWidth="1"/>
    <col min="10" max="10" width="6.140625" style="8" customWidth="1"/>
    <col min="11" max="11" width="6.7109375" style="8" customWidth="1"/>
    <col min="12" max="12" width="12.28515625" bestFit="1" customWidth="1"/>
  </cols>
  <sheetData>
    <row r="1" spans="1:11" s="1" customFormat="1" ht="12.75" customHeight="1" x14ac:dyDescent="0.1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12.75" customHeight="1" x14ac:dyDescent="0.1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 x14ac:dyDescent="0.15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s="1" customFormat="1" ht="12.75" customHeight="1" x14ac:dyDescent="0.15">
      <c r="A4" s="70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 s="1" customFormat="1" ht="12.75" customHeight="1" x14ac:dyDescent="0.15">
      <c r="A5" s="73" t="s">
        <v>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1" customFormat="1" ht="12.75" customHeight="1" x14ac:dyDescent="0.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s="1" customFormat="1" ht="12.75" customHeight="1" x14ac:dyDescent="0.15">
      <c r="A7" s="44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s="1" customFormat="1" ht="12.75" customHeight="1" x14ac:dyDescent="0.15">
      <c r="A8" s="70" t="s">
        <v>6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 s="1" customFormat="1" ht="12.75" customHeight="1" x14ac:dyDescent="0.15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71"/>
      <c r="K9" s="72"/>
    </row>
    <row r="10" spans="1:11" s="1" customFormat="1" ht="12.75" customHeight="1" x14ac:dyDescent="0.15">
      <c r="A10" s="70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s="1" customFormat="1" ht="12.7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s="1" customFormat="1" ht="12.75" customHeight="1" x14ac:dyDescent="0.15">
      <c r="A12" s="48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1" customFormat="1" ht="12.7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1" customFormat="1" ht="12.75" customHeight="1" x14ac:dyDescent="0.15">
      <c r="A14" s="48" t="s">
        <v>46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s="1" customFormat="1" ht="12.75" customHeight="1" x14ac:dyDescent="0.15">
      <c r="A15" s="70" t="s">
        <v>10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s="1" customFormat="1" ht="12.75" customHeight="1" x14ac:dyDescent="0.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s="1" customFormat="1" ht="12.75" customHeight="1" x14ac:dyDescent="0.15">
      <c r="A17" s="48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</row>
    <row r="18" spans="1:11" s="1" customFormat="1" ht="12.75" customHeight="1" x14ac:dyDescent="0.15">
      <c r="A18" s="70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spans="1:11" s="1" customFormat="1" ht="12.75" customHeight="1" x14ac:dyDescent="0.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1" customFormat="1" ht="12.75" customHeight="1" x14ac:dyDescent="0.15">
      <c r="A20" s="48" t="s">
        <v>47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s="1" customFormat="1" ht="12.75" customHeight="1" x14ac:dyDescent="0.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s="1" customFormat="1" ht="12.75" customHeight="1" x14ac:dyDescent="0.15">
      <c r="A22" s="48" t="s">
        <v>13</v>
      </c>
      <c r="B22" s="49"/>
      <c r="C22" s="49"/>
      <c r="D22" s="49"/>
      <c r="E22" s="49"/>
      <c r="F22" s="49"/>
      <c r="G22" s="49"/>
      <c r="H22" s="49"/>
      <c r="I22" s="49"/>
      <c r="J22" s="49"/>
      <c r="K22" s="50"/>
    </row>
    <row r="23" spans="1:11" s="1" customFormat="1" ht="12.75" customHeight="1" x14ac:dyDescent="0.15">
      <c r="A23" s="70" t="s">
        <v>14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s="1" customFormat="1" ht="12.75" customHeight="1" x14ac:dyDescent="0.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s="1" customFormat="1" ht="12.75" customHeight="1" x14ac:dyDescent="0.15">
      <c r="A25" s="48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50"/>
    </row>
    <row r="26" spans="1:11" s="1" customFormat="1" ht="12.75" customHeight="1" x14ac:dyDescent="0.15">
      <c r="A26" s="48" t="s">
        <v>15</v>
      </c>
      <c r="B26" s="49"/>
      <c r="C26" s="49"/>
      <c r="D26" s="49"/>
      <c r="E26" s="49"/>
      <c r="F26" s="49"/>
      <c r="G26" s="49"/>
      <c r="H26" s="49"/>
      <c r="I26" s="49"/>
      <c r="J26" s="49"/>
      <c r="K26" s="50"/>
    </row>
    <row r="27" spans="1:11" s="1" customFormat="1" ht="12.75" customHeight="1" x14ac:dyDescent="0.15">
      <c r="A27" s="48" t="s">
        <v>16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s="1" customFormat="1" ht="12.75" customHeight="1" x14ac:dyDescent="0.15">
      <c r="A28" s="48" t="s">
        <v>17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</row>
    <row r="29" spans="1:11" s="1" customFormat="1" ht="12.75" customHeight="1" x14ac:dyDescent="0.15">
      <c r="A29" s="66" t="s">
        <v>18</v>
      </c>
      <c r="B29" s="67"/>
      <c r="C29" s="67"/>
      <c r="D29" s="67"/>
      <c r="E29" s="67"/>
      <c r="F29" s="67"/>
      <c r="G29" s="67"/>
      <c r="H29" s="67"/>
      <c r="I29" s="67"/>
      <c r="J29" s="67"/>
      <c r="K29" s="68"/>
    </row>
    <row r="30" spans="1:11" s="1" customFormat="1" ht="12.75" customHeight="1" x14ac:dyDescent="0.15">
      <c r="A30" s="48" t="s">
        <v>49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</row>
    <row r="31" spans="1:11" s="1" customFormat="1" ht="12.75" customHeight="1" x14ac:dyDescent="0.15">
      <c r="A31" s="48" t="s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50"/>
    </row>
    <row r="32" spans="1:11" s="1" customFormat="1" ht="12.75" customHeight="1" x14ac:dyDescent="0.15">
      <c r="A32" s="62" t="s">
        <v>20</v>
      </c>
      <c r="B32" s="63"/>
      <c r="C32" s="63"/>
      <c r="D32" s="63"/>
      <c r="E32" s="63"/>
      <c r="F32" s="63"/>
      <c r="G32" s="63"/>
      <c r="H32" s="63"/>
      <c r="I32" s="63"/>
      <c r="J32" s="63"/>
      <c r="K32" s="64"/>
    </row>
    <row r="33" spans="1:12" s="1" customFormat="1" ht="12.75" customHeight="1" x14ac:dyDescent="0.15">
      <c r="A33" s="48" t="s">
        <v>21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</row>
    <row r="34" spans="1:12" s="1" customFormat="1" ht="12.75" customHeight="1" x14ac:dyDescent="0.15">
      <c r="A34" s="48" t="s">
        <v>22</v>
      </c>
      <c r="B34" s="49"/>
      <c r="C34" s="49"/>
      <c r="D34" s="49"/>
      <c r="E34" s="49"/>
      <c r="F34" s="49"/>
      <c r="G34" s="49"/>
      <c r="H34" s="49"/>
      <c r="I34" s="49"/>
      <c r="J34" s="49"/>
      <c r="K34" s="50"/>
    </row>
    <row r="35" spans="1:12" s="1" customFormat="1" ht="12.75" customHeight="1" x14ac:dyDescent="0.15">
      <c r="A35" s="48" t="s">
        <v>23</v>
      </c>
      <c r="B35" s="49"/>
      <c r="C35" s="49"/>
      <c r="D35" s="49"/>
      <c r="E35" s="49"/>
      <c r="F35" s="49"/>
      <c r="G35" s="49"/>
      <c r="H35" s="49"/>
      <c r="I35" s="49"/>
      <c r="J35" s="49"/>
      <c r="K35" s="50"/>
    </row>
    <row r="36" spans="1:12" s="1" customFormat="1" ht="12.75" customHeight="1" x14ac:dyDescent="0.15">
      <c r="A36" s="48" t="s">
        <v>69</v>
      </c>
      <c r="B36" s="49"/>
      <c r="C36" s="49"/>
      <c r="D36" s="49"/>
      <c r="E36" s="49"/>
      <c r="F36" s="49"/>
      <c r="G36" s="49"/>
      <c r="H36" s="49"/>
      <c r="I36" s="50"/>
      <c r="J36" s="65">
        <f>(4100000/0.82)*1.12</f>
        <v>5600000.0000000009</v>
      </c>
      <c r="K36" s="65"/>
      <c r="L36" s="74"/>
    </row>
    <row r="37" spans="1:12" s="1" customFormat="1" ht="12.75" customHeight="1" x14ac:dyDescent="0.15">
      <c r="A37" s="48" t="s">
        <v>51</v>
      </c>
      <c r="B37" s="49"/>
      <c r="C37" s="49"/>
      <c r="D37" s="49"/>
      <c r="E37" s="49"/>
      <c r="F37" s="49"/>
      <c r="G37" s="49"/>
      <c r="H37" s="50"/>
      <c r="I37" s="11">
        <v>0.9</v>
      </c>
      <c r="J37" s="43">
        <f>I37*J36</f>
        <v>5040000.0000000009</v>
      </c>
      <c r="K37" s="43"/>
    </row>
    <row r="38" spans="1:12" s="1" customFormat="1" ht="12.75" customHeight="1" x14ac:dyDescent="0.15">
      <c r="A38" s="48" t="s">
        <v>52</v>
      </c>
      <c r="B38" s="49"/>
      <c r="C38" s="49"/>
      <c r="D38" s="49"/>
      <c r="E38" s="49"/>
      <c r="F38" s="49"/>
      <c r="G38" s="49"/>
      <c r="H38" s="49"/>
      <c r="I38" s="49"/>
      <c r="J38" s="50"/>
      <c r="K38" s="11">
        <v>4.5499999999999999E-2</v>
      </c>
    </row>
    <row r="39" spans="1:12" s="1" customFormat="1" ht="12.75" customHeight="1" x14ac:dyDescent="0.15">
      <c r="A39" s="48" t="s">
        <v>53</v>
      </c>
      <c r="B39" s="49"/>
      <c r="C39" s="49"/>
      <c r="D39" s="49"/>
      <c r="E39" s="49"/>
      <c r="F39" s="49"/>
      <c r="G39" s="49"/>
      <c r="H39" s="49"/>
      <c r="I39" s="49"/>
      <c r="J39" s="50"/>
      <c r="K39" s="11">
        <v>1.5E-3</v>
      </c>
    </row>
    <row r="40" spans="1:12" s="1" customFormat="1" ht="12.75" customHeight="1" x14ac:dyDescent="0.15">
      <c r="A40" s="61" t="s">
        <v>24</v>
      </c>
      <c r="B40" s="61"/>
      <c r="C40" s="61"/>
      <c r="D40" s="61"/>
      <c r="E40" s="61"/>
      <c r="F40" s="61"/>
      <c r="G40" s="61"/>
      <c r="H40" s="61"/>
      <c r="I40" s="61"/>
      <c r="J40" s="61"/>
      <c r="K40" s="2">
        <f>K38+K39</f>
        <v>4.7E-2</v>
      </c>
    </row>
    <row r="41" spans="1:12" s="1" customFormat="1" ht="12.75" customHeight="1" x14ac:dyDescent="0.15">
      <c r="A41" s="48" t="s">
        <v>25</v>
      </c>
      <c r="B41" s="49"/>
      <c r="C41" s="49"/>
      <c r="D41" s="49"/>
      <c r="E41" s="49"/>
      <c r="F41" s="49"/>
      <c r="G41" s="49"/>
      <c r="H41" s="49"/>
      <c r="I41" s="49"/>
      <c r="J41" s="50"/>
      <c r="K41" s="11">
        <v>0.01</v>
      </c>
    </row>
    <row r="42" spans="1:12" s="1" customFormat="1" ht="12.75" customHeight="1" x14ac:dyDescent="0.15">
      <c r="A42" s="44" t="s">
        <v>26</v>
      </c>
      <c r="B42" s="44"/>
      <c r="C42" s="44"/>
      <c r="D42" s="44"/>
      <c r="E42" s="44"/>
      <c r="F42" s="44"/>
      <c r="G42" s="44"/>
      <c r="H42" s="44"/>
      <c r="I42" s="44"/>
      <c r="J42" s="44"/>
      <c r="K42" s="11">
        <v>0.03</v>
      </c>
    </row>
    <row r="43" spans="1:12" s="1" customFormat="1" ht="12.75" customHeight="1" x14ac:dyDescent="0.15">
      <c r="A43" s="44" t="s">
        <v>50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2" s="1" customFormat="1" ht="12.75" customHeight="1" x14ac:dyDescent="0.15">
      <c r="A44" s="44" t="s">
        <v>27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2" s="1" customFormat="1" ht="12.75" customHeight="1" x14ac:dyDescent="0.15">
      <c r="A45" s="48" t="s">
        <v>28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2" s="1" customFormat="1" ht="12.75" customHeight="1" x14ac:dyDescent="0.15">
      <c r="A46" s="44" t="s">
        <v>29</v>
      </c>
      <c r="B46" s="44"/>
      <c r="C46" s="44"/>
      <c r="D46" s="44"/>
      <c r="E46" s="44"/>
      <c r="F46" s="44"/>
      <c r="G46" s="44"/>
      <c r="H46" s="44"/>
      <c r="I46" s="44"/>
      <c r="J46" s="44"/>
      <c r="K46" s="10">
        <v>20</v>
      </c>
    </row>
    <row r="47" spans="1:12" s="1" customFormat="1" ht="12.75" customHeight="1" x14ac:dyDescent="0.15">
      <c r="A47" s="48" t="s">
        <v>30</v>
      </c>
      <c r="B47" s="49"/>
      <c r="C47" s="49"/>
      <c r="D47" s="49"/>
      <c r="E47" s="49"/>
      <c r="F47" s="49"/>
      <c r="G47" s="49"/>
      <c r="H47" s="49"/>
      <c r="I47" s="49"/>
      <c r="J47" s="49"/>
      <c r="K47" s="50"/>
    </row>
    <row r="48" spans="1:12" s="1" customFormat="1" ht="12.7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50"/>
    </row>
    <row r="49" spans="1:12" s="1" customFormat="1" ht="12.75" customHeight="1" x14ac:dyDescent="0.15">
      <c r="A49" s="48" t="s">
        <v>31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2" s="1" customFormat="1" ht="6" customHeight="1" x14ac:dyDescent="0.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4"/>
    </row>
    <row r="51" spans="1:12" s="1" customFormat="1" ht="6" customHeight="1" x14ac:dyDescent="0.1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7"/>
    </row>
    <row r="52" spans="1:12" s="1" customFormat="1" ht="6" customHeight="1" x14ac:dyDescent="0.15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7"/>
    </row>
    <row r="53" spans="1:12" s="1" customFormat="1" ht="6" customHeight="1" x14ac:dyDescent="0.1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60"/>
    </row>
    <row r="54" spans="1:12" s="1" customFormat="1" ht="12.75" customHeight="1" x14ac:dyDescent="0.15">
      <c r="A54" s="48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50"/>
    </row>
    <row r="55" spans="1:12" s="1" customFormat="1" ht="12.75" customHeight="1" x14ac:dyDescent="0.15">
      <c r="A55" s="48" t="s">
        <v>33</v>
      </c>
      <c r="B55" s="49"/>
      <c r="C55" s="49"/>
      <c r="D55" s="49"/>
      <c r="E55" s="50"/>
      <c r="F55" s="43">
        <f>J37</f>
        <v>5040000.0000000009</v>
      </c>
      <c r="G55" s="51"/>
      <c r="H55" s="51"/>
      <c r="I55" s="51"/>
      <c r="J55" s="51"/>
      <c r="K55" s="51"/>
    </row>
    <row r="56" spans="1:12" s="1" customFormat="1" ht="12.75" customHeight="1" x14ac:dyDescent="0.15">
      <c r="A56" s="48" t="s">
        <v>34</v>
      </c>
      <c r="B56" s="50"/>
      <c r="C56" s="3" t="s">
        <v>35</v>
      </c>
      <c r="D56" s="4">
        <f>1/((1-E56))</f>
        <v>1.0380622837370241</v>
      </c>
      <c r="E56" s="2">
        <f>E57+E58</f>
        <v>3.6666666666666667E-2</v>
      </c>
      <c r="F56" s="45">
        <f>F55*D56</f>
        <v>5231833.9100346025</v>
      </c>
      <c r="G56" s="46"/>
      <c r="H56" s="46"/>
      <c r="I56" s="46"/>
      <c r="J56" s="46"/>
      <c r="K56" s="47"/>
    </row>
    <row r="57" spans="1:12" s="1" customFormat="1" ht="12.75" customHeight="1" x14ac:dyDescent="0.15">
      <c r="A57" s="44" t="s">
        <v>36</v>
      </c>
      <c r="B57" s="44"/>
      <c r="C57" s="44"/>
      <c r="D57" s="44"/>
      <c r="E57" s="2">
        <f>K42</f>
        <v>0.03</v>
      </c>
      <c r="F57" s="45">
        <f>-(F56*E57)</f>
        <v>-156955.01730103808</v>
      </c>
      <c r="G57" s="46"/>
      <c r="H57" s="46"/>
      <c r="I57" s="46"/>
      <c r="J57" s="46"/>
      <c r="K57" s="47"/>
      <c r="L57" s="5"/>
    </row>
    <row r="58" spans="1:12" s="1" customFormat="1" ht="12.75" customHeight="1" x14ac:dyDescent="0.15">
      <c r="A58" s="51" t="s">
        <v>37</v>
      </c>
      <c r="B58" s="51"/>
      <c r="C58" s="2">
        <f>K41</f>
        <v>0.01</v>
      </c>
      <c r="D58" s="6">
        <f>K46</f>
        <v>20</v>
      </c>
      <c r="E58" s="2">
        <f>(D58/30)*C58</f>
        <v>6.6666666666666662E-3</v>
      </c>
      <c r="F58" s="45">
        <f>-(E58*F56)</f>
        <v>-34878.892733564011</v>
      </c>
      <c r="G58" s="46"/>
      <c r="H58" s="46"/>
      <c r="I58" s="46"/>
      <c r="J58" s="46"/>
      <c r="K58" s="47"/>
      <c r="L58" s="5"/>
    </row>
    <row r="59" spans="1:12" s="1" customFormat="1" ht="12.75" customHeight="1" x14ac:dyDescent="0.15">
      <c r="A59" s="44" t="s">
        <v>38</v>
      </c>
      <c r="B59" s="44"/>
      <c r="C59" s="44"/>
      <c r="D59" s="44"/>
      <c r="E59" s="44"/>
      <c r="F59" s="45">
        <f>F56+(F57+F58)</f>
        <v>5040000</v>
      </c>
      <c r="G59" s="46"/>
      <c r="H59" s="46"/>
      <c r="I59" s="46"/>
      <c r="J59" s="46"/>
      <c r="K59" s="47"/>
      <c r="L59" s="5"/>
    </row>
    <row r="60" spans="1:12" s="1" customFormat="1" ht="12.75" customHeight="1" x14ac:dyDescent="0.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50"/>
    </row>
    <row r="61" spans="1:12" s="1" customFormat="1" ht="12.75" customHeight="1" x14ac:dyDescent="0.15">
      <c r="A61" s="48" t="s">
        <v>39</v>
      </c>
      <c r="B61" s="49"/>
      <c r="C61" s="49"/>
      <c r="D61" s="49"/>
      <c r="E61" s="49"/>
      <c r="F61" s="49"/>
      <c r="G61" s="49"/>
      <c r="H61" s="49"/>
      <c r="I61" s="49"/>
      <c r="J61" s="49"/>
      <c r="K61" s="50"/>
    </row>
    <row r="62" spans="1:12" s="1" customFormat="1" ht="12.75" customHeight="1" x14ac:dyDescent="0.15">
      <c r="A62" s="3" t="s">
        <v>40</v>
      </c>
      <c r="B62" s="51" t="s">
        <v>41</v>
      </c>
      <c r="C62" s="51"/>
      <c r="D62" s="51" t="s">
        <v>42</v>
      </c>
      <c r="E62" s="51"/>
      <c r="F62" s="51" t="s">
        <v>43</v>
      </c>
      <c r="G62" s="51"/>
      <c r="H62" s="51" t="s">
        <v>44</v>
      </c>
      <c r="I62" s="51"/>
      <c r="J62" s="51" t="s">
        <v>45</v>
      </c>
      <c r="K62" s="51"/>
    </row>
    <row r="63" spans="1:12" s="1" customFormat="1" ht="12.75" customHeight="1" x14ac:dyDescent="0.15">
      <c r="A63" s="3">
        <v>0</v>
      </c>
      <c r="B63" s="43">
        <f>F59</f>
        <v>5040000</v>
      </c>
      <c r="C63" s="43"/>
      <c r="D63" s="43"/>
      <c r="E63" s="43"/>
      <c r="F63" s="43"/>
      <c r="G63" s="43"/>
      <c r="H63" s="43">
        <f t="shared" ref="H63:H80" si="0">D63+F63</f>
        <v>0</v>
      </c>
      <c r="I63" s="43"/>
      <c r="J63" s="43">
        <v>0</v>
      </c>
      <c r="K63" s="43"/>
    </row>
    <row r="64" spans="1:12" s="1" customFormat="1" ht="12.75" customHeight="1" x14ac:dyDescent="0.15">
      <c r="A64" s="3">
        <v>1</v>
      </c>
      <c r="B64" s="43">
        <f>B63</f>
        <v>5040000</v>
      </c>
      <c r="C64" s="43"/>
      <c r="D64" s="43"/>
      <c r="E64" s="43"/>
      <c r="F64" s="43"/>
      <c r="G64" s="43"/>
      <c r="H64" s="43">
        <f t="shared" si="0"/>
        <v>0</v>
      </c>
      <c r="I64" s="43"/>
      <c r="J64" s="43">
        <f t="shared" ref="J64:J80" si="1">(H64*(-1))</f>
        <v>0</v>
      </c>
      <c r="K64" s="43"/>
    </row>
    <row r="65" spans="1:11" s="1" customFormat="1" ht="12.75" customHeight="1" x14ac:dyDescent="0.15">
      <c r="A65" s="3">
        <v>2</v>
      </c>
      <c r="B65" s="43">
        <f>B64</f>
        <v>5040000</v>
      </c>
      <c r="C65" s="43"/>
      <c r="D65" s="43"/>
      <c r="E65" s="43"/>
      <c r="F65" s="43"/>
      <c r="G65" s="43"/>
      <c r="H65" s="43">
        <f t="shared" si="0"/>
        <v>0</v>
      </c>
      <c r="I65" s="43"/>
      <c r="J65" s="43">
        <f t="shared" si="1"/>
        <v>0</v>
      </c>
      <c r="K65" s="43"/>
    </row>
    <row r="66" spans="1:11" s="1" customFormat="1" ht="12.75" customHeight="1" x14ac:dyDescent="0.15">
      <c r="A66" s="3">
        <v>3</v>
      </c>
      <c r="B66" s="43">
        <f>B65</f>
        <v>5040000</v>
      </c>
      <c r="C66" s="43"/>
      <c r="D66" s="43"/>
      <c r="E66" s="43"/>
      <c r="F66" s="43">
        <f>(B66-((1+$K$40)^(1/4)*B66))*(-1)</f>
        <v>58203.970479520038</v>
      </c>
      <c r="G66" s="43"/>
      <c r="H66" s="43">
        <f t="shared" si="0"/>
        <v>58203.970479520038</v>
      </c>
      <c r="I66" s="43"/>
      <c r="J66" s="43">
        <f t="shared" si="1"/>
        <v>-58203.970479520038</v>
      </c>
      <c r="K66" s="43"/>
    </row>
    <row r="67" spans="1:11" s="1" customFormat="1" ht="12.75" customHeight="1" x14ac:dyDescent="0.15">
      <c r="A67" s="3">
        <v>4</v>
      </c>
      <c r="B67" s="43">
        <f>B66</f>
        <v>5040000</v>
      </c>
      <c r="C67" s="43"/>
      <c r="D67" s="43"/>
      <c r="E67" s="43"/>
      <c r="F67" s="43"/>
      <c r="G67" s="43"/>
      <c r="H67" s="43">
        <f t="shared" si="0"/>
        <v>0</v>
      </c>
      <c r="I67" s="43"/>
      <c r="J67" s="43">
        <f t="shared" si="1"/>
        <v>0</v>
      </c>
      <c r="K67" s="43"/>
    </row>
    <row r="68" spans="1:11" s="1" customFormat="1" ht="12.75" customHeight="1" x14ac:dyDescent="0.15">
      <c r="A68" s="3">
        <v>5</v>
      </c>
      <c r="B68" s="43">
        <f>B67</f>
        <v>5040000</v>
      </c>
      <c r="C68" s="43"/>
      <c r="D68" s="43"/>
      <c r="E68" s="43"/>
      <c r="F68" s="43"/>
      <c r="G68" s="43"/>
      <c r="H68" s="43">
        <f t="shared" si="0"/>
        <v>0</v>
      </c>
      <c r="I68" s="43"/>
      <c r="J68" s="43">
        <f t="shared" si="1"/>
        <v>0</v>
      </c>
      <c r="K68" s="43"/>
    </row>
    <row r="69" spans="1:11" s="1" customFormat="1" ht="12.75" customHeight="1" x14ac:dyDescent="0.15">
      <c r="A69" s="3">
        <v>6</v>
      </c>
      <c r="B69" s="43">
        <f>B68-D69</f>
        <v>4620000</v>
      </c>
      <c r="C69" s="43"/>
      <c r="D69" s="43">
        <f>$F$55/12</f>
        <v>420000.00000000006</v>
      </c>
      <c r="E69" s="43"/>
      <c r="F69" s="43">
        <f>(B66-((1+$K$40)^(1/4)*B66))*(-1)</f>
        <v>58203.970479520038</v>
      </c>
      <c r="G69" s="43"/>
      <c r="H69" s="43">
        <f t="shared" si="0"/>
        <v>478203.9704795201</v>
      </c>
      <c r="I69" s="43"/>
      <c r="J69" s="43">
        <f t="shared" si="1"/>
        <v>-478203.9704795201</v>
      </c>
      <c r="K69" s="43"/>
    </row>
    <row r="70" spans="1:11" s="1" customFormat="1" ht="12.75" customHeight="1" x14ac:dyDescent="0.15">
      <c r="A70" s="3">
        <v>7</v>
      </c>
      <c r="B70" s="43">
        <f t="shared" ref="B70:B80" si="2">B69-D70</f>
        <v>4200000</v>
      </c>
      <c r="C70" s="43"/>
      <c r="D70" s="43">
        <f t="shared" ref="D70:D80" si="3">$F$55/12</f>
        <v>420000.00000000006</v>
      </c>
      <c r="E70" s="43"/>
      <c r="F70" s="43">
        <f>(B69-((1+$K$40)^(1/12)*B69))*(-1)</f>
        <v>17716.521353758872</v>
      </c>
      <c r="G70" s="43"/>
      <c r="H70" s="43">
        <f t="shared" si="0"/>
        <v>437716.52135375893</v>
      </c>
      <c r="I70" s="43"/>
      <c r="J70" s="43">
        <f t="shared" si="1"/>
        <v>-437716.52135375893</v>
      </c>
      <c r="K70" s="43"/>
    </row>
    <row r="71" spans="1:11" s="1" customFormat="1" ht="12.75" customHeight="1" x14ac:dyDescent="0.15">
      <c r="A71" s="3">
        <v>8</v>
      </c>
      <c r="B71" s="43">
        <f t="shared" si="2"/>
        <v>3780000</v>
      </c>
      <c r="C71" s="43"/>
      <c r="D71" s="43">
        <f t="shared" si="3"/>
        <v>420000.00000000006</v>
      </c>
      <c r="E71" s="43"/>
      <c r="F71" s="43">
        <f t="shared" ref="F71:F80" si="4">(B70-((1+$K$40)^(1/12)*B70))*(-1)</f>
        <v>16105.928503416479</v>
      </c>
      <c r="G71" s="43"/>
      <c r="H71" s="43">
        <f t="shared" si="0"/>
        <v>436105.92850341654</v>
      </c>
      <c r="I71" s="43"/>
      <c r="J71" s="43">
        <f t="shared" si="1"/>
        <v>-436105.92850341654</v>
      </c>
      <c r="K71" s="43"/>
    </row>
    <row r="72" spans="1:11" s="1" customFormat="1" ht="12.75" customHeight="1" x14ac:dyDescent="0.15">
      <c r="A72" s="3">
        <v>9</v>
      </c>
      <c r="B72" s="43">
        <f t="shared" si="2"/>
        <v>3360000</v>
      </c>
      <c r="C72" s="43"/>
      <c r="D72" s="43">
        <f t="shared" si="3"/>
        <v>420000.00000000006</v>
      </c>
      <c r="E72" s="43"/>
      <c r="F72" s="43">
        <f t="shared" si="4"/>
        <v>14495.335653075017</v>
      </c>
      <c r="G72" s="43"/>
      <c r="H72" s="43">
        <f t="shared" si="0"/>
        <v>434495.33565307508</v>
      </c>
      <c r="I72" s="43"/>
      <c r="J72" s="43">
        <f t="shared" si="1"/>
        <v>-434495.33565307508</v>
      </c>
      <c r="K72" s="43"/>
    </row>
    <row r="73" spans="1:11" s="1" customFormat="1" ht="12.75" customHeight="1" x14ac:dyDescent="0.15">
      <c r="A73" s="3">
        <v>10</v>
      </c>
      <c r="B73" s="43">
        <f t="shared" si="2"/>
        <v>2940000</v>
      </c>
      <c r="C73" s="43"/>
      <c r="D73" s="43">
        <f t="shared" si="3"/>
        <v>420000.00000000006</v>
      </c>
      <c r="E73" s="43"/>
      <c r="F73" s="43">
        <f t="shared" si="4"/>
        <v>12884.742802733555</v>
      </c>
      <c r="G73" s="43"/>
      <c r="H73" s="43">
        <f t="shared" si="0"/>
        <v>432884.74280273361</v>
      </c>
      <c r="I73" s="43"/>
      <c r="J73" s="43">
        <f t="shared" si="1"/>
        <v>-432884.74280273361</v>
      </c>
      <c r="K73" s="43"/>
    </row>
    <row r="74" spans="1:11" s="1" customFormat="1" ht="12.75" customHeight="1" x14ac:dyDescent="0.15">
      <c r="A74" s="3">
        <v>11</v>
      </c>
      <c r="B74" s="43">
        <f t="shared" si="2"/>
        <v>2520000</v>
      </c>
      <c r="C74" s="43"/>
      <c r="D74" s="43">
        <f t="shared" si="3"/>
        <v>420000.00000000006</v>
      </c>
      <c r="E74" s="43"/>
      <c r="F74" s="43">
        <f t="shared" si="4"/>
        <v>11274.149952392094</v>
      </c>
      <c r="G74" s="43"/>
      <c r="H74" s="43">
        <f t="shared" si="0"/>
        <v>431274.14995239215</v>
      </c>
      <c r="I74" s="43"/>
      <c r="J74" s="43">
        <f t="shared" si="1"/>
        <v>-431274.14995239215</v>
      </c>
      <c r="K74" s="43"/>
    </row>
    <row r="75" spans="1:11" s="1" customFormat="1" ht="12.75" customHeight="1" x14ac:dyDescent="0.15">
      <c r="A75" s="3">
        <v>12</v>
      </c>
      <c r="B75" s="43">
        <f t="shared" si="2"/>
        <v>2100000</v>
      </c>
      <c r="C75" s="43"/>
      <c r="D75" s="43">
        <f t="shared" si="3"/>
        <v>420000.00000000006</v>
      </c>
      <c r="E75" s="43"/>
      <c r="F75" s="43">
        <f t="shared" si="4"/>
        <v>9663.5571020501666</v>
      </c>
      <c r="G75" s="43"/>
      <c r="H75" s="43">
        <f t="shared" si="0"/>
        <v>429663.55710205022</v>
      </c>
      <c r="I75" s="43"/>
      <c r="J75" s="43">
        <f t="shared" si="1"/>
        <v>-429663.55710205022</v>
      </c>
      <c r="K75" s="43"/>
    </row>
    <row r="76" spans="1:11" s="1" customFormat="1" ht="12.75" customHeight="1" x14ac:dyDescent="0.15">
      <c r="A76" s="3">
        <v>13</v>
      </c>
      <c r="B76" s="43">
        <f t="shared" si="2"/>
        <v>1680000</v>
      </c>
      <c r="C76" s="43"/>
      <c r="D76" s="43">
        <f t="shared" si="3"/>
        <v>420000.00000000006</v>
      </c>
      <c r="E76" s="43"/>
      <c r="F76" s="43">
        <f t="shared" si="4"/>
        <v>8052.9642517082393</v>
      </c>
      <c r="G76" s="43"/>
      <c r="H76" s="43">
        <f t="shared" si="0"/>
        <v>428052.9642517083</v>
      </c>
      <c r="I76" s="43"/>
      <c r="J76" s="43">
        <f t="shared" si="1"/>
        <v>-428052.9642517083</v>
      </c>
      <c r="K76" s="43"/>
    </row>
    <row r="77" spans="1:11" s="1" customFormat="1" ht="12.75" customHeight="1" x14ac:dyDescent="0.15">
      <c r="A77" s="3">
        <v>14</v>
      </c>
      <c r="B77" s="43">
        <f t="shared" si="2"/>
        <v>1260000</v>
      </c>
      <c r="C77" s="43"/>
      <c r="D77" s="43">
        <f t="shared" si="3"/>
        <v>420000.00000000006</v>
      </c>
      <c r="E77" s="43"/>
      <c r="F77" s="43">
        <f t="shared" si="4"/>
        <v>6442.3714013667777</v>
      </c>
      <c r="G77" s="43"/>
      <c r="H77" s="43">
        <f t="shared" si="0"/>
        <v>426442.37140136684</v>
      </c>
      <c r="I77" s="43"/>
      <c r="J77" s="43">
        <f t="shared" si="1"/>
        <v>-426442.37140136684</v>
      </c>
      <c r="K77" s="43"/>
    </row>
    <row r="78" spans="1:11" s="1" customFormat="1" ht="12.75" customHeight="1" x14ac:dyDescent="0.15">
      <c r="A78" s="3">
        <v>15</v>
      </c>
      <c r="B78" s="43">
        <f t="shared" si="2"/>
        <v>840000</v>
      </c>
      <c r="C78" s="43"/>
      <c r="D78" s="43">
        <f t="shared" si="3"/>
        <v>420000.00000000006</v>
      </c>
      <c r="E78" s="43"/>
      <c r="F78" s="43">
        <f t="shared" si="4"/>
        <v>4831.7785510250833</v>
      </c>
      <c r="G78" s="43"/>
      <c r="H78" s="43">
        <f t="shared" si="0"/>
        <v>424831.77855102514</v>
      </c>
      <c r="I78" s="43"/>
      <c r="J78" s="43">
        <f t="shared" si="1"/>
        <v>-424831.77855102514</v>
      </c>
      <c r="K78" s="43"/>
    </row>
    <row r="79" spans="1:11" s="1" customFormat="1" ht="12.75" customHeight="1" x14ac:dyDescent="0.15">
      <c r="A79" s="3">
        <v>16</v>
      </c>
      <c r="B79" s="43">
        <f t="shared" si="2"/>
        <v>419999.99999999994</v>
      </c>
      <c r="C79" s="43"/>
      <c r="D79" s="43">
        <f t="shared" si="3"/>
        <v>420000.00000000006</v>
      </c>
      <c r="E79" s="43"/>
      <c r="F79" s="43">
        <f t="shared" si="4"/>
        <v>3221.1857006833889</v>
      </c>
      <c r="G79" s="43"/>
      <c r="H79" s="43">
        <f t="shared" si="0"/>
        <v>423221.18570068345</v>
      </c>
      <c r="I79" s="43"/>
      <c r="J79" s="43">
        <f t="shared" si="1"/>
        <v>-423221.18570068345</v>
      </c>
      <c r="K79" s="43"/>
    </row>
    <row r="80" spans="1:11" s="1" customFormat="1" ht="12.75" customHeight="1" x14ac:dyDescent="0.15">
      <c r="A80" s="3">
        <v>17</v>
      </c>
      <c r="B80" s="43">
        <f t="shared" si="2"/>
        <v>0</v>
      </c>
      <c r="C80" s="43"/>
      <c r="D80" s="43">
        <f t="shared" si="3"/>
        <v>420000.00000000006</v>
      </c>
      <c r="E80" s="43"/>
      <c r="F80" s="43">
        <f t="shared" si="4"/>
        <v>1610.5928503416944</v>
      </c>
      <c r="G80" s="43"/>
      <c r="H80" s="43">
        <f t="shared" si="0"/>
        <v>421610.59285034175</v>
      </c>
      <c r="I80" s="43"/>
      <c r="J80" s="43">
        <f t="shared" si="1"/>
        <v>-421610.59285034175</v>
      </c>
      <c r="K80" s="43"/>
    </row>
    <row r="81" spans="1:11" s="1" customFormat="1" ht="12.75" customHeight="1" x14ac:dyDescent="0.1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2"/>
    </row>
    <row r="82" spans="1:11" s="1" customFormat="1" ht="12.75" customHeight="1" x14ac:dyDescent="0.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2"/>
    </row>
    <row r="83" spans="1:11" s="1" customFormat="1" ht="12.75" customHeight="1" x14ac:dyDescent="0.1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2"/>
    </row>
    <row r="84" spans="1:11" s="1" customFormat="1" ht="12.75" customHeight="1" x14ac:dyDescent="0.1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2"/>
    </row>
    <row r="85" spans="1:11" s="1" customFormat="1" ht="12.75" customHeight="1" x14ac:dyDescent="0.1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2"/>
    </row>
    <row r="86" spans="1:11" s="1" customFormat="1" ht="12.75" customHeight="1" x14ac:dyDescent="0.1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2"/>
    </row>
    <row r="87" spans="1:11" s="1" customFormat="1" ht="12.75" customHeight="1" x14ac:dyDescent="0.1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2"/>
    </row>
    <row r="88" spans="1:11" s="1" customFormat="1" ht="12.75" customHeight="1" x14ac:dyDescent="0.15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2"/>
    </row>
    <row r="89" spans="1:11" s="1" customFormat="1" ht="12.75" customHeight="1" x14ac:dyDescent="0.1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2"/>
    </row>
    <row r="90" spans="1:11" s="1" customFormat="1" ht="12.75" customHeight="1" x14ac:dyDescent="0.1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2"/>
    </row>
    <row r="91" spans="1:11" s="1" customFormat="1" ht="12.75" customHeight="1" x14ac:dyDescent="0.1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2"/>
    </row>
    <row r="92" spans="1:11" s="1" customFormat="1" ht="12.75" customHeight="1" x14ac:dyDescent="0.1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2"/>
    </row>
    <row r="93" spans="1:11" s="1" customFormat="1" ht="12.75" customHeight="1" x14ac:dyDescent="0.1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2"/>
    </row>
    <row r="94" spans="1:11" s="1" customFormat="1" ht="12.75" customHeight="1" x14ac:dyDescent="0.1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2"/>
    </row>
    <row r="95" spans="1:11" s="1" customFormat="1" ht="12.75" customHeight="1" x14ac:dyDescent="0.1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2"/>
    </row>
    <row r="96" spans="1:11" s="1" customFormat="1" ht="12.75" customHeight="1" x14ac:dyDescent="0.1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2"/>
    </row>
    <row r="97" spans="1:11" s="1" customFormat="1" ht="12.75" customHeight="1" x14ac:dyDescent="0.1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2"/>
    </row>
    <row r="98" spans="1:11" s="1" customFormat="1" ht="12.75" customHeight="1" x14ac:dyDescent="0.1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2"/>
    </row>
    <row r="99" spans="1:11" s="1" customFormat="1" ht="12.75" customHeight="1" x14ac:dyDescent="0.1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2"/>
    </row>
    <row r="100" spans="1:11" s="1" customFormat="1" ht="12.75" customHeight="1" x14ac:dyDescent="0.1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2"/>
    </row>
    <row r="101" spans="1:11" s="1" customFormat="1" ht="12.75" customHeight="1" x14ac:dyDescent="0.1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2"/>
    </row>
    <row r="102" spans="1:11" s="1" customFormat="1" ht="12.75" customHeight="1" x14ac:dyDescent="0.1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2"/>
    </row>
    <row r="103" spans="1:11" s="1" customFormat="1" ht="12.75" customHeight="1" x14ac:dyDescent="0.1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2"/>
    </row>
    <row r="104" spans="1:11" s="1" customFormat="1" ht="12.75" customHeight="1" x14ac:dyDescent="0.1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2"/>
    </row>
    <row r="105" spans="1:11" s="1" customFormat="1" ht="12.75" customHeight="1" x14ac:dyDescent="0.1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2"/>
    </row>
    <row r="106" spans="1:11" s="1" customFormat="1" ht="12.75" customHeight="1" x14ac:dyDescent="0.15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2"/>
    </row>
    <row r="107" spans="1:11" s="1" customFormat="1" ht="12.75" customHeight="1" x14ac:dyDescent="0.1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2"/>
    </row>
    <row r="108" spans="1:11" s="1" customFormat="1" ht="12.75" customHeight="1" x14ac:dyDescent="0.1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2"/>
    </row>
    <row r="109" spans="1:11" s="1" customFormat="1" ht="12.75" customHeight="1" x14ac:dyDescent="0.1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2"/>
    </row>
    <row r="110" spans="1:11" s="1" customFormat="1" ht="12.75" customHeight="1" x14ac:dyDescent="0.1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2"/>
    </row>
    <row r="111" spans="1:11" s="1" customFormat="1" ht="12.75" customHeight="1" x14ac:dyDescent="0.1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2"/>
    </row>
    <row r="112" spans="1:11" s="1" customFormat="1" ht="12.75" customHeight="1" x14ac:dyDescent="0.1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2"/>
    </row>
    <row r="113" spans="1:11" s="1" customFormat="1" ht="12.75" customHeight="1" x14ac:dyDescent="0.1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2"/>
    </row>
    <row r="114" spans="1:11" s="1" customFormat="1" ht="12.75" customHeight="1" x14ac:dyDescent="0.1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2"/>
    </row>
    <row r="115" spans="1:11" s="1" customFormat="1" ht="12.75" customHeight="1" x14ac:dyDescent="0.1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2"/>
    </row>
    <row r="116" spans="1:11" s="1" customFormat="1" ht="12.75" customHeight="1" x14ac:dyDescent="0.1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2"/>
    </row>
    <row r="117" spans="1:11" s="1" customFormat="1" ht="12.75" customHeight="1" x14ac:dyDescent="0.1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2"/>
    </row>
    <row r="118" spans="1:11" s="1" customFormat="1" ht="12.75" customHeight="1" x14ac:dyDescent="0.1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2"/>
    </row>
    <row r="119" spans="1:11" s="1" customFormat="1" ht="12.75" customHeight="1" x14ac:dyDescent="0.15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2"/>
    </row>
    <row r="120" spans="1:11" s="1" customFormat="1" ht="12.75" customHeight="1" x14ac:dyDescent="0.1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2"/>
    </row>
    <row r="121" spans="1:11" s="1" customFormat="1" ht="12.75" customHeight="1" x14ac:dyDescent="0.1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2"/>
    </row>
    <row r="122" spans="1:11" s="1" customFormat="1" ht="12.75" customHeight="1" x14ac:dyDescent="0.15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2"/>
    </row>
    <row r="123" spans="1:11" s="1" customFormat="1" ht="12.75" customHeight="1" x14ac:dyDescent="0.15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2"/>
    </row>
    <row r="124" spans="1:11" s="1" customFormat="1" ht="12.75" customHeight="1" x14ac:dyDescent="0.1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2"/>
    </row>
    <row r="125" spans="1:11" s="1" customFormat="1" ht="12.75" customHeight="1" x14ac:dyDescent="0.1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2"/>
    </row>
    <row r="126" spans="1:11" s="1" customFormat="1" ht="12.75" customHeight="1" x14ac:dyDescent="0.1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2"/>
    </row>
    <row r="127" spans="1:11" s="1" customFormat="1" ht="12.75" customHeight="1" x14ac:dyDescent="0.15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2"/>
    </row>
    <row r="128" spans="1:11" s="1" customFormat="1" ht="12.75" customHeight="1" x14ac:dyDescent="0.1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2"/>
    </row>
    <row r="129" spans="1:11" s="1" customFormat="1" ht="12.75" customHeight="1" x14ac:dyDescent="0.1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2"/>
    </row>
    <row r="130" spans="1:11" s="1" customFormat="1" ht="12.75" customHeight="1" x14ac:dyDescent="0.1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2"/>
    </row>
    <row r="131" spans="1:11" s="1" customFormat="1" ht="12.75" customHeight="1" x14ac:dyDescent="0.1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2"/>
    </row>
    <row r="132" spans="1:11" s="1" customFormat="1" ht="12.75" customHeight="1" x14ac:dyDescent="0.1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2"/>
    </row>
    <row r="133" spans="1:11" s="1" customFormat="1" ht="12.75" customHeight="1" x14ac:dyDescent="0.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2"/>
    </row>
    <row r="134" spans="1:11" s="1" customFormat="1" ht="12.75" customHeight="1" x14ac:dyDescent="0.1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2"/>
    </row>
    <row r="135" spans="1:11" s="1" customFormat="1" ht="12.75" customHeight="1" x14ac:dyDescent="0.1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2"/>
    </row>
    <row r="136" spans="1:11" s="1" customFormat="1" ht="12.75" customHeight="1" x14ac:dyDescent="0.1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2"/>
    </row>
    <row r="137" spans="1:11" s="1" customFormat="1" ht="12.75" customHeight="1" x14ac:dyDescent="0.15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2"/>
    </row>
    <row r="138" spans="1:11" s="1" customFormat="1" ht="12.75" customHeight="1" x14ac:dyDescent="0.1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2"/>
    </row>
    <row r="139" spans="1:11" s="1" customFormat="1" ht="12.75" customHeight="1" x14ac:dyDescent="0.1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2"/>
    </row>
    <row r="140" spans="1:11" s="1" customFormat="1" ht="12.75" customHeight="1" x14ac:dyDescent="0.15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2"/>
    </row>
    <row r="141" spans="1:11" s="1" customFormat="1" ht="12.75" customHeight="1" x14ac:dyDescent="0.15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2"/>
    </row>
    <row r="142" spans="1:11" s="1" customFormat="1" ht="12.75" customHeight="1" x14ac:dyDescent="0.15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2"/>
    </row>
    <row r="143" spans="1:11" s="1" customFormat="1" ht="12.75" customHeight="1" x14ac:dyDescent="0.1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  <row r="144" spans="1:11" s="1" customFormat="1" ht="12.75" customHeight="1" x14ac:dyDescent="0.1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2"/>
    </row>
    <row r="145" spans="1:11" s="1" customFormat="1" ht="12.75" customHeight="1" x14ac:dyDescent="0.1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2"/>
    </row>
    <row r="146" spans="1:11" s="1" customFormat="1" ht="12.75" customHeight="1" x14ac:dyDescent="0.1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2"/>
    </row>
    <row r="147" spans="1:11" s="1" customFormat="1" ht="12.75" customHeight="1" x14ac:dyDescent="0.1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2"/>
    </row>
    <row r="148" spans="1:11" s="1" customFormat="1" ht="12.75" customHeight="1" x14ac:dyDescent="0.15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2"/>
    </row>
    <row r="149" spans="1:11" s="1" customFormat="1" ht="12.75" customHeight="1" x14ac:dyDescent="0.1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2"/>
    </row>
    <row r="150" spans="1:11" s="1" customFormat="1" ht="12.75" customHeight="1" x14ac:dyDescent="0.15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2"/>
    </row>
    <row r="151" spans="1:11" s="1" customFormat="1" ht="12.75" customHeight="1" x14ac:dyDescent="0.1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2"/>
    </row>
    <row r="152" spans="1:11" s="1" customFormat="1" ht="12.75" customHeight="1" x14ac:dyDescent="0.15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2"/>
    </row>
    <row r="153" spans="1:11" s="1" customFormat="1" ht="12.75" customHeight="1" x14ac:dyDescent="0.15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2"/>
    </row>
    <row r="154" spans="1:11" s="1" customFormat="1" ht="12.75" customHeight="1" x14ac:dyDescent="0.15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2"/>
    </row>
    <row r="155" spans="1:11" s="1" customFormat="1" ht="12.75" customHeight="1" x14ac:dyDescent="0.1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2"/>
    </row>
    <row r="156" spans="1:11" s="1" customFormat="1" ht="12.75" customHeight="1" x14ac:dyDescent="0.15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2"/>
    </row>
    <row r="157" spans="1:11" s="1" customFormat="1" ht="12.75" customHeight="1" x14ac:dyDescent="0.15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2"/>
    </row>
    <row r="158" spans="1:11" s="1" customFormat="1" ht="12.75" customHeight="1" x14ac:dyDescent="0.15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s="1" customFormat="1" ht="12.75" customHeight="1" x14ac:dyDescent="0.1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2"/>
    </row>
    <row r="160" spans="1:11" s="1" customFormat="1" ht="12.75" customHeight="1" x14ac:dyDescent="0.15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2"/>
    </row>
    <row r="161" spans="1:11" s="1" customFormat="1" ht="12.75" customHeight="1" x14ac:dyDescent="0.1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2"/>
    </row>
    <row r="162" spans="1:11" s="1" customFormat="1" ht="12.75" customHeight="1" x14ac:dyDescent="0.15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2"/>
    </row>
    <row r="163" spans="1:11" s="1" customFormat="1" ht="12.75" customHeight="1" x14ac:dyDescent="0.1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2"/>
    </row>
    <row r="164" spans="1:11" s="1" customFormat="1" ht="12.75" customHeight="1" x14ac:dyDescent="0.15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2"/>
    </row>
    <row r="165" spans="1:11" s="1" customFormat="1" ht="12.75" customHeight="1" x14ac:dyDescent="0.15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2"/>
    </row>
    <row r="166" spans="1:11" s="1" customFormat="1" ht="12.75" customHeight="1" x14ac:dyDescent="0.15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2"/>
    </row>
    <row r="167" spans="1:11" s="1" customFormat="1" ht="12.75" customHeight="1" x14ac:dyDescent="0.1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2"/>
    </row>
    <row r="168" spans="1:11" s="1" customFormat="1" ht="12.75" customHeight="1" x14ac:dyDescent="0.15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2"/>
    </row>
    <row r="169" spans="1:11" s="1" customFormat="1" ht="12.75" customHeight="1" x14ac:dyDescent="0.1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2"/>
    </row>
    <row r="170" spans="1:11" s="1" customFormat="1" ht="12.75" customHeight="1" x14ac:dyDescent="0.15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2"/>
    </row>
    <row r="171" spans="1:11" s="1" customFormat="1" ht="12.75" customHeight="1" x14ac:dyDescent="0.15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2"/>
    </row>
    <row r="172" spans="1:11" s="1" customFormat="1" ht="12.75" customHeight="1" x14ac:dyDescent="0.15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2"/>
    </row>
    <row r="173" spans="1:11" s="1" customFormat="1" ht="12.75" customHeight="1" x14ac:dyDescent="0.15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2"/>
    </row>
    <row r="174" spans="1:11" s="1" customFormat="1" ht="12.75" customHeight="1" x14ac:dyDescent="0.15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2"/>
    </row>
    <row r="175" spans="1:11" s="1" customFormat="1" ht="12.75" customHeight="1" x14ac:dyDescent="0.15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2"/>
    </row>
    <row r="176" spans="1:11" s="1" customFormat="1" ht="12.75" customHeight="1" x14ac:dyDescent="0.15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2"/>
    </row>
    <row r="177" spans="1:11" s="1" customFormat="1" ht="12.75" customHeight="1" x14ac:dyDescent="0.15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2"/>
    </row>
    <row r="178" spans="1:11" s="1" customFormat="1" ht="12.75" customHeight="1" x14ac:dyDescent="0.15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2"/>
    </row>
    <row r="179" spans="1:11" s="1" customFormat="1" ht="12.75" customHeight="1" x14ac:dyDescent="0.15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2"/>
    </row>
    <row r="180" spans="1:11" s="1" customFormat="1" ht="12.75" customHeight="1" x14ac:dyDescent="0.15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2"/>
    </row>
    <row r="181" spans="1:11" s="1" customFormat="1" ht="12.75" customHeight="1" x14ac:dyDescent="0.15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2"/>
    </row>
    <row r="182" spans="1:11" s="1" customFormat="1" ht="12.75" customHeight="1" x14ac:dyDescent="0.15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2"/>
    </row>
    <row r="183" spans="1:11" s="1" customFormat="1" ht="12.75" customHeight="1" x14ac:dyDescent="0.15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2"/>
    </row>
    <row r="184" spans="1:11" s="1" customFormat="1" ht="12.75" customHeight="1" x14ac:dyDescent="0.15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2"/>
    </row>
    <row r="185" spans="1:11" s="1" customFormat="1" ht="12.75" customHeight="1" x14ac:dyDescent="0.15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2"/>
    </row>
    <row r="186" spans="1:11" s="1" customFormat="1" ht="12.75" customHeight="1" x14ac:dyDescent="0.1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2"/>
    </row>
    <row r="187" spans="1:11" s="1" customFormat="1" ht="12.75" customHeight="1" x14ac:dyDescent="0.1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2"/>
    </row>
    <row r="188" spans="1:11" s="1" customFormat="1" ht="12.75" customHeight="1" x14ac:dyDescent="0.15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2"/>
    </row>
    <row r="189" spans="1:11" s="1" customFormat="1" ht="12.75" customHeight="1" x14ac:dyDescent="0.15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2"/>
    </row>
    <row r="190" spans="1:11" s="1" customFormat="1" ht="12.75" customHeight="1" x14ac:dyDescent="0.15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2"/>
    </row>
    <row r="191" spans="1:11" s="1" customFormat="1" ht="12.75" customHeight="1" x14ac:dyDescent="0.15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2"/>
    </row>
    <row r="192" spans="1:11" s="1" customFormat="1" ht="12.75" customHeight="1" x14ac:dyDescent="0.15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2"/>
    </row>
    <row r="193" spans="1:11" s="1" customFormat="1" ht="12.75" customHeight="1" x14ac:dyDescent="0.1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2"/>
    </row>
    <row r="194" spans="1:11" s="1" customFormat="1" ht="12.75" customHeight="1" x14ac:dyDescent="0.15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2"/>
    </row>
    <row r="195" spans="1:11" s="1" customFormat="1" ht="12.75" customHeight="1" x14ac:dyDescent="0.15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2"/>
    </row>
    <row r="196" spans="1:11" s="1" customFormat="1" ht="12.75" customHeight="1" x14ac:dyDescent="0.15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2"/>
    </row>
    <row r="197" spans="1:11" s="1" customFormat="1" ht="12.75" customHeight="1" x14ac:dyDescent="0.15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2"/>
    </row>
    <row r="198" spans="1:11" s="1" customFormat="1" ht="12.75" customHeight="1" x14ac:dyDescent="0.15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2"/>
    </row>
    <row r="199" spans="1:11" s="1" customFormat="1" ht="12.75" customHeight="1" x14ac:dyDescent="0.1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2"/>
    </row>
    <row r="200" spans="1:11" s="1" customFormat="1" ht="12.75" customHeight="1" x14ac:dyDescent="0.15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2"/>
    </row>
    <row r="201" spans="1:11" s="1" customFormat="1" ht="12.75" customHeight="1" x14ac:dyDescent="0.15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2"/>
    </row>
    <row r="202" spans="1:11" s="1" customFormat="1" ht="12.75" customHeight="1" x14ac:dyDescent="0.15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2"/>
    </row>
    <row r="203" spans="1:11" s="1" customFormat="1" ht="12.75" customHeight="1" x14ac:dyDescent="0.15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2"/>
    </row>
    <row r="204" spans="1:11" s="1" customFormat="1" ht="12.75" customHeight="1" x14ac:dyDescent="0.1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2"/>
    </row>
    <row r="205" spans="1:11" s="1" customFormat="1" ht="12.75" customHeight="1" x14ac:dyDescent="0.15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2"/>
    </row>
    <row r="206" spans="1:11" s="1" customFormat="1" ht="12.75" customHeight="1" x14ac:dyDescent="0.15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2"/>
    </row>
    <row r="207" spans="1:11" s="1" customFormat="1" ht="12.75" customHeight="1" x14ac:dyDescent="0.15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2"/>
    </row>
    <row r="208" spans="1:11" s="1" customFormat="1" ht="12.75" customHeight="1" x14ac:dyDescent="0.15">
      <c r="A208" s="40"/>
      <c r="B208" s="41"/>
      <c r="C208" s="41"/>
      <c r="D208" s="41"/>
      <c r="E208" s="41"/>
      <c r="F208" s="41"/>
      <c r="G208" s="41"/>
      <c r="H208" s="41"/>
      <c r="I208" s="41"/>
      <c r="J208" s="41"/>
      <c r="K208" s="42"/>
    </row>
    <row r="209" spans="1:11" s="1" customFormat="1" ht="12.75" customHeight="1" x14ac:dyDescent="0.15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2"/>
    </row>
    <row r="210" spans="1:11" s="1" customFormat="1" ht="12.75" customHeight="1" x14ac:dyDescent="0.15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2"/>
    </row>
    <row r="211" spans="1:11" s="1" customFormat="1" ht="12.75" customHeight="1" x14ac:dyDescent="0.1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2"/>
    </row>
    <row r="212" spans="1:11" s="1" customFormat="1" ht="12.75" customHeight="1" x14ac:dyDescent="0.15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2"/>
    </row>
    <row r="213" spans="1:11" s="1" customFormat="1" ht="12.75" customHeight="1" x14ac:dyDescent="0.15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2"/>
    </row>
    <row r="214" spans="1:11" s="1" customFormat="1" ht="12.75" customHeight="1" x14ac:dyDescent="0.15">
      <c r="A214" s="40"/>
      <c r="B214" s="41"/>
      <c r="C214" s="41"/>
      <c r="D214" s="41"/>
      <c r="E214" s="41"/>
      <c r="F214" s="41"/>
      <c r="G214" s="41"/>
      <c r="H214" s="41"/>
      <c r="I214" s="41"/>
      <c r="J214" s="41"/>
      <c r="K214" s="42"/>
    </row>
    <row r="215" spans="1:11" s="1" customFormat="1" ht="12.75" customHeight="1" x14ac:dyDescent="0.15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2"/>
    </row>
    <row r="216" spans="1:11" s="1" customFormat="1" ht="12.75" customHeight="1" x14ac:dyDescent="0.15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2"/>
    </row>
    <row r="217" spans="1:11" s="1" customFormat="1" ht="12.75" customHeight="1" x14ac:dyDescent="0.15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2"/>
    </row>
    <row r="218" spans="1:11" s="1" customFormat="1" ht="12.75" customHeight="1" x14ac:dyDescent="0.1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2"/>
    </row>
    <row r="219" spans="1:11" s="1" customFormat="1" ht="12.75" customHeight="1" x14ac:dyDescent="0.15">
      <c r="A219" s="40"/>
      <c r="B219" s="41"/>
      <c r="C219" s="41"/>
      <c r="D219" s="41"/>
      <c r="E219" s="41"/>
      <c r="F219" s="41"/>
      <c r="G219" s="41"/>
      <c r="H219" s="41"/>
      <c r="I219" s="41"/>
      <c r="J219" s="41"/>
      <c r="K219" s="42"/>
    </row>
    <row r="220" spans="1:11" s="1" customFormat="1" ht="12.75" customHeight="1" x14ac:dyDescent="0.15">
      <c r="A220" s="40"/>
      <c r="B220" s="41"/>
      <c r="C220" s="41"/>
      <c r="D220" s="41"/>
      <c r="E220" s="41"/>
      <c r="F220" s="41"/>
      <c r="G220" s="41"/>
      <c r="H220" s="41"/>
      <c r="I220" s="41"/>
      <c r="J220" s="41"/>
      <c r="K220" s="42"/>
    </row>
    <row r="221" spans="1:11" s="1" customFormat="1" ht="12.75" customHeight="1" x14ac:dyDescent="0.15">
      <c r="A221" s="40"/>
      <c r="B221" s="41"/>
      <c r="C221" s="41"/>
      <c r="D221" s="41"/>
      <c r="E221" s="41"/>
      <c r="F221" s="41"/>
      <c r="G221" s="41"/>
      <c r="H221" s="41"/>
      <c r="I221" s="41"/>
      <c r="J221" s="41"/>
      <c r="K221" s="42"/>
    </row>
    <row r="222" spans="1:11" s="1" customFormat="1" ht="12.75" customHeight="1" x14ac:dyDescent="0.15">
      <c r="A222" s="40"/>
      <c r="B222" s="41"/>
      <c r="C222" s="41"/>
      <c r="D222" s="41"/>
      <c r="E222" s="41"/>
      <c r="F222" s="41"/>
      <c r="G222" s="41"/>
      <c r="H222" s="41"/>
      <c r="I222" s="41"/>
      <c r="J222" s="41"/>
      <c r="K222" s="42"/>
    </row>
    <row r="223" spans="1:11" s="1" customFormat="1" ht="12.75" customHeight="1" x14ac:dyDescent="0.15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2"/>
    </row>
    <row r="224" spans="1:11" s="1" customFormat="1" ht="12.75" customHeight="1" x14ac:dyDescent="0.1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42"/>
    </row>
    <row r="225" spans="1:11" s="1" customFormat="1" ht="12.75" customHeight="1" x14ac:dyDescent="0.15">
      <c r="A225" s="40"/>
      <c r="B225" s="41"/>
      <c r="C225" s="41"/>
      <c r="D225" s="41"/>
      <c r="E225" s="41"/>
      <c r="F225" s="41"/>
      <c r="G225" s="41"/>
      <c r="H225" s="41"/>
      <c r="I225" s="41"/>
      <c r="J225" s="41"/>
      <c r="K225" s="42"/>
    </row>
    <row r="226" spans="1:11" s="1" customFormat="1" ht="12.75" customHeight="1" x14ac:dyDescent="0.15">
      <c r="A226" s="40"/>
      <c r="B226" s="41"/>
      <c r="C226" s="41"/>
      <c r="D226" s="41"/>
      <c r="E226" s="41"/>
      <c r="F226" s="41"/>
      <c r="G226" s="41"/>
      <c r="H226" s="41"/>
      <c r="I226" s="41"/>
      <c r="J226" s="41"/>
      <c r="K226" s="42"/>
    </row>
    <row r="227" spans="1:11" s="1" customFormat="1" ht="12.75" customHeight="1" x14ac:dyDescent="0.15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2"/>
    </row>
    <row r="228" spans="1:11" s="1" customFormat="1" ht="12.75" customHeight="1" x14ac:dyDescent="0.15">
      <c r="A228" s="40"/>
      <c r="B228" s="41"/>
      <c r="C228" s="41"/>
      <c r="D228" s="41"/>
      <c r="E228" s="41"/>
      <c r="F228" s="41"/>
      <c r="G228" s="41"/>
      <c r="H228" s="41"/>
      <c r="I228" s="41"/>
      <c r="J228" s="41"/>
      <c r="K228" s="42"/>
    </row>
    <row r="229" spans="1:11" s="1" customFormat="1" ht="12.75" customHeight="1" x14ac:dyDescent="0.1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2"/>
    </row>
    <row r="230" spans="1:11" s="1" customFormat="1" ht="12.75" customHeight="1" x14ac:dyDescent="0.15">
      <c r="A230" s="40"/>
      <c r="B230" s="41"/>
      <c r="C230" s="41"/>
      <c r="D230" s="41"/>
      <c r="E230" s="41"/>
      <c r="F230" s="41"/>
      <c r="G230" s="41"/>
      <c r="H230" s="41"/>
      <c r="I230" s="41"/>
      <c r="J230" s="41"/>
      <c r="K230" s="42"/>
    </row>
    <row r="231" spans="1:11" s="1" customFormat="1" ht="12.75" customHeight="1" x14ac:dyDescent="0.15">
      <c r="A231" s="40"/>
      <c r="B231" s="41"/>
      <c r="C231" s="41"/>
      <c r="D231" s="41"/>
      <c r="E231" s="41"/>
      <c r="F231" s="41"/>
      <c r="G231" s="41"/>
      <c r="H231" s="41"/>
      <c r="I231" s="41"/>
      <c r="J231" s="41"/>
      <c r="K231" s="42"/>
    </row>
    <row r="232" spans="1:11" s="1" customFormat="1" ht="12.75" customHeight="1" x14ac:dyDescent="0.15">
      <c r="A232" s="40"/>
      <c r="B232" s="41"/>
      <c r="C232" s="41"/>
      <c r="D232" s="41"/>
      <c r="E232" s="41"/>
      <c r="F232" s="41"/>
      <c r="G232" s="41"/>
      <c r="H232" s="41"/>
      <c r="I232" s="41"/>
      <c r="J232" s="41"/>
      <c r="K232" s="42"/>
    </row>
    <row r="233" spans="1:11" s="1" customFormat="1" ht="12.75" customHeight="1" x14ac:dyDescent="0.15">
      <c r="A233" s="40"/>
      <c r="B233" s="41"/>
      <c r="C233" s="41"/>
      <c r="D233" s="41"/>
      <c r="E233" s="41"/>
      <c r="F233" s="41"/>
      <c r="G233" s="41"/>
      <c r="H233" s="41"/>
      <c r="I233" s="41"/>
      <c r="J233" s="41"/>
      <c r="K233" s="42"/>
    </row>
    <row r="234" spans="1:11" s="1" customFormat="1" ht="12.75" customHeight="1" x14ac:dyDescent="0.15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2"/>
    </row>
    <row r="235" spans="1:11" s="1" customFormat="1" ht="12.75" customHeight="1" x14ac:dyDescent="0.15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2"/>
    </row>
    <row r="236" spans="1:11" s="1" customFormat="1" ht="12.75" customHeight="1" x14ac:dyDescent="0.15">
      <c r="A236" s="40"/>
      <c r="B236" s="41"/>
      <c r="C236" s="41"/>
      <c r="D236" s="41"/>
      <c r="E236" s="41"/>
      <c r="F236" s="41"/>
      <c r="G236" s="41"/>
      <c r="H236" s="41"/>
      <c r="I236" s="41"/>
      <c r="J236" s="41"/>
      <c r="K236" s="42"/>
    </row>
    <row r="237" spans="1:11" s="1" customFormat="1" ht="12.75" customHeight="1" x14ac:dyDescent="0.15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2"/>
    </row>
    <row r="238" spans="1:11" s="1" customFormat="1" ht="12.75" customHeight="1" x14ac:dyDescent="0.15">
      <c r="A238" s="40"/>
      <c r="B238" s="41"/>
      <c r="C238" s="41"/>
      <c r="D238" s="41"/>
      <c r="E238" s="41"/>
      <c r="F238" s="41"/>
      <c r="G238" s="41"/>
      <c r="H238" s="41"/>
      <c r="I238" s="41"/>
      <c r="J238" s="41"/>
      <c r="K238" s="42"/>
    </row>
    <row r="239" spans="1:11" s="1" customFormat="1" ht="12.75" customHeight="1" x14ac:dyDescent="0.15">
      <c r="A239" s="40"/>
      <c r="B239" s="41"/>
      <c r="C239" s="41"/>
      <c r="D239" s="41"/>
      <c r="E239" s="41"/>
      <c r="F239" s="41"/>
      <c r="G239" s="41"/>
      <c r="H239" s="41"/>
      <c r="I239" s="41"/>
      <c r="J239" s="41"/>
      <c r="K239" s="42"/>
    </row>
    <row r="240" spans="1:11" s="1" customFormat="1" ht="12.75" customHeight="1" x14ac:dyDescent="0.15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2"/>
    </row>
    <row r="241" spans="1:11" s="1" customFormat="1" ht="12.75" customHeight="1" x14ac:dyDescent="0.15">
      <c r="A241" s="40"/>
      <c r="B241" s="41"/>
      <c r="C241" s="41"/>
      <c r="D241" s="41"/>
      <c r="E241" s="41"/>
      <c r="F241" s="41"/>
      <c r="G241" s="41"/>
      <c r="H241" s="41"/>
      <c r="I241" s="41"/>
      <c r="J241" s="41"/>
      <c r="K241" s="42"/>
    </row>
    <row r="242" spans="1:11" s="1" customFormat="1" ht="12.75" customHeight="1" x14ac:dyDescent="0.15">
      <c r="A242" s="40"/>
      <c r="B242" s="41"/>
      <c r="C242" s="41"/>
      <c r="D242" s="41"/>
      <c r="E242" s="41"/>
      <c r="F242" s="41"/>
      <c r="G242" s="41"/>
      <c r="H242" s="41"/>
      <c r="I242" s="41"/>
      <c r="J242" s="41"/>
      <c r="K242" s="42"/>
    </row>
    <row r="243" spans="1:11" s="1" customFormat="1" ht="12.75" customHeight="1" x14ac:dyDescent="0.15">
      <c r="A243" s="40"/>
      <c r="B243" s="41"/>
      <c r="C243" s="41"/>
      <c r="D243" s="41"/>
      <c r="E243" s="41"/>
      <c r="F243" s="41"/>
      <c r="G243" s="41"/>
      <c r="H243" s="41"/>
      <c r="I243" s="41"/>
      <c r="J243" s="41"/>
      <c r="K243" s="42"/>
    </row>
    <row r="244" spans="1:11" s="1" customFormat="1" ht="12.75" customHeight="1" x14ac:dyDescent="0.15">
      <c r="A244" s="40"/>
      <c r="B244" s="41"/>
      <c r="C244" s="41"/>
      <c r="D244" s="41"/>
      <c r="E244" s="41"/>
      <c r="F244" s="41"/>
      <c r="G244" s="41"/>
      <c r="H244" s="41"/>
      <c r="I244" s="41"/>
      <c r="J244" s="41"/>
      <c r="K244" s="42"/>
    </row>
    <row r="245" spans="1:11" s="1" customFormat="1" ht="12.75" customHeight="1" x14ac:dyDescent="0.15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2"/>
    </row>
    <row r="246" spans="1:11" s="1" customFormat="1" ht="12.75" customHeight="1" x14ac:dyDescent="0.15">
      <c r="A246" s="40"/>
      <c r="B246" s="41"/>
      <c r="C246" s="41"/>
      <c r="D246" s="41"/>
      <c r="E246" s="41"/>
      <c r="F246" s="41"/>
      <c r="G246" s="41"/>
      <c r="H246" s="41"/>
      <c r="I246" s="41"/>
      <c r="J246" s="41"/>
      <c r="K246" s="42"/>
    </row>
    <row r="247" spans="1:11" s="1" customFormat="1" ht="12.75" customHeight="1" x14ac:dyDescent="0.15">
      <c r="A247" s="40"/>
      <c r="B247" s="41"/>
      <c r="C247" s="41"/>
      <c r="D247" s="41"/>
      <c r="E247" s="41"/>
      <c r="F247" s="41"/>
      <c r="G247" s="41"/>
      <c r="H247" s="41"/>
      <c r="I247" s="41"/>
      <c r="J247" s="41"/>
      <c r="K247" s="42"/>
    </row>
    <row r="248" spans="1:11" s="1" customFormat="1" ht="12.75" customHeight="1" x14ac:dyDescent="0.15">
      <c r="A248" s="40"/>
      <c r="B248" s="41"/>
      <c r="C248" s="41"/>
      <c r="D248" s="41"/>
      <c r="E248" s="41"/>
      <c r="F248" s="41"/>
      <c r="G248" s="41"/>
      <c r="H248" s="41"/>
      <c r="I248" s="41"/>
      <c r="J248" s="41"/>
      <c r="K248" s="42"/>
    </row>
    <row r="249" spans="1:11" s="1" customFormat="1" ht="12.75" customHeight="1" x14ac:dyDescent="0.15">
      <c r="A249" s="40"/>
      <c r="B249" s="41"/>
      <c r="C249" s="41"/>
      <c r="D249" s="41"/>
      <c r="E249" s="41"/>
      <c r="F249" s="41"/>
      <c r="G249" s="41"/>
      <c r="H249" s="41"/>
      <c r="I249" s="41"/>
      <c r="J249" s="41"/>
      <c r="K249" s="42"/>
    </row>
    <row r="250" spans="1:11" s="1" customFormat="1" ht="12.75" customHeight="1" x14ac:dyDescent="0.15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2"/>
    </row>
    <row r="251" spans="1:11" s="1" customFormat="1" ht="12.75" customHeight="1" x14ac:dyDescent="0.15">
      <c r="A251" s="40"/>
      <c r="B251" s="41"/>
      <c r="C251" s="41"/>
      <c r="D251" s="41"/>
      <c r="E251" s="41"/>
      <c r="F251" s="41"/>
      <c r="G251" s="41"/>
      <c r="H251" s="41"/>
      <c r="I251" s="41"/>
      <c r="J251" s="41"/>
      <c r="K251" s="42"/>
    </row>
    <row r="252" spans="1:11" s="1" customFormat="1" ht="12.75" customHeight="1" x14ac:dyDescent="0.15">
      <c r="A252" s="40"/>
      <c r="B252" s="41"/>
      <c r="C252" s="41"/>
      <c r="D252" s="41"/>
      <c r="E252" s="41"/>
      <c r="F252" s="41"/>
      <c r="G252" s="41"/>
      <c r="H252" s="41"/>
      <c r="I252" s="41"/>
      <c r="J252" s="41"/>
      <c r="K252" s="42"/>
    </row>
    <row r="253" spans="1:11" s="1" customFormat="1" ht="12.75" customHeight="1" x14ac:dyDescent="0.15">
      <c r="A253" s="40"/>
      <c r="B253" s="41"/>
      <c r="C253" s="41"/>
      <c r="D253" s="41"/>
      <c r="E253" s="41"/>
      <c r="F253" s="41"/>
      <c r="G253" s="41"/>
      <c r="H253" s="41"/>
      <c r="I253" s="41"/>
      <c r="J253" s="41"/>
      <c r="K253" s="42"/>
    </row>
    <row r="254" spans="1:11" s="1" customFormat="1" ht="12.75" customHeight="1" x14ac:dyDescent="0.15">
      <c r="A254" s="40"/>
      <c r="B254" s="41"/>
      <c r="C254" s="41"/>
      <c r="D254" s="41"/>
      <c r="E254" s="41"/>
      <c r="F254" s="41"/>
      <c r="G254" s="41"/>
      <c r="H254" s="41"/>
      <c r="I254" s="41"/>
      <c r="J254" s="41"/>
      <c r="K254" s="42"/>
    </row>
    <row r="255" spans="1:11" s="1" customFormat="1" ht="12.75" customHeight="1" x14ac:dyDescent="0.15">
      <c r="A255" s="40"/>
      <c r="B255" s="41"/>
      <c r="C255" s="41"/>
      <c r="D255" s="41"/>
      <c r="E255" s="41"/>
      <c r="F255" s="41"/>
      <c r="G255" s="41"/>
      <c r="H255" s="41"/>
      <c r="I255" s="41"/>
      <c r="J255" s="41"/>
      <c r="K255" s="42"/>
    </row>
    <row r="256" spans="1:11" s="1" customFormat="1" ht="12.75" customHeight="1" x14ac:dyDescent="0.15">
      <c r="A256" s="40"/>
      <c r="B256" s="41"/>
      <c r="C256" s="41"/>
      <c r="D256" s="41"/>
      <c r="E256" s="41"/>
      <c r="F256" s="41"/>
      <c r="G256" s="41"/>
      <c r="H256" s="41"/>
      <c r="I256" s="41"/>
      <c r="J256" s="41"/>
      <c r="K256" s="42"/>
    </row>
    <row r="257" spans="1:11" s="1" customFormat="1" ht="12.75" customHeight="1" x14ac:dyDescent="0.15">
      <c r="A257" s="40"/>
      <c r="B257" s="41"/>
      <c r="C257" s="41"/>
      <c r="D257" s="41"/>
      <c r="E257" s="41"/>
      <c r="F257" s="41"/>
      <c r="G257" s="41"/>
      <c r="H257" s="41"/>
      <c r="I257" s="41"/>
      <c r="J257" s="41"/>
      <c r="K257" s="42"/>
    </row>
    <row r="258" spans="1:11" s="1" customFormat="1" ht="12.75" customHeight="1" x14ac:dyDescent="0.15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2"/>
    </row>
    <row r="259" spans="1:11" s="1" customFormat="1" ht="12.75" customHeight="1" x14ac:dyDescent="0.15">
      <c r="A259" s="40"/>
      <c r="B259" s="41"/>
      <c r="C259" s="41"/>
      <c r="D259" s="41"/>
      <c r="E259" s="41"/>
      <c r="F259" s="41"/>
      <c r="G259" s="41"/>
      <c r="H259" s="41"/>
      <c r="I259" s="41"/>
      <c r="J259" s="41"/>
      <c r="K259" s="42"/>
    </row>
    <row r="260" spans="1:11" s="1" customFormat="1" ht="12.75" customHeight="1" x14ac:dyDescent="0.15">
      <c r="A260" s="40"/>
      <c r="B260" s="41"/>
      <c r="C260" s="41"/>
      <c r="D260" s="41"/>
      <c r="E260" s="41"/>
      <c r="F260" s="41"/>
      <c r="G260" s="41"/>
      <c r="H260" s="41"/>
      <c r="I260" s="41"/>
      <c r="J260" s="41"/>
      <c r="K260" s="42"/>
    </row>
    <row r="261" spans="1:11" s="1" customFormat="1" ht="12.75" customHeight="1" x14ac:dyDescent="0.15">
      <c r="A261" s="40"/>
      <c r="B261" s="41"/>
      <c r="C261" s="41"/>
      <c r="D261" s="41"/>
      <c r="E261" s="41"/>
      <c r="F261" s="41"/>
      <c r="G261" s="41"/>
      <c r="H261" s="41"/>
      <c r="I261" s="41"/>
      <c r="J261" s="41"/>
      <c r="K261" s="42"/>
    </row>
    <row r="262" spans="1:11" s="1" customFormat="1" ht="12.75" customHeight="1" x14ac:dyDescent="0.15">
      <c r="A262" s="40"/>
      <c r="B262" s="41"/>
      <c r="C262" s="41"/>
      <c r="D262" s="41"/>
      <c r="E262" s="41"/>
      <c r="F262" s="41"/>
      <c r="G262" s="41"/>
      <c r="H262" s="41"/>
      <c r="I262" s="41"/>
      <c r="J262" s="41"/>
      <c r="K262" s="42"/>
    </row>
    <row r="263" spans="1:11" s="1" customFormat="1" ht="12.75" customHeight="1" x14ac:dyDescent="0.15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2"/>
    </row>
    <row r="264" spans="1:11" s="1" customFormat="1" ht="12.75" customHeight="1" x14ac:dyDescent="0.15">
      <c r="A264" s="40"/>
      <c r="B264" s="41"/>
      <c r="C264" s="41"/>
      <c r="D264" s="41"/>
      <c r="E264" s="41"/>
      <c r="F264" s="41"/>
      <c r="G264" s="41"/>
      <c r="H264" s="41"/>
      <c r="I264" s="41"/>
      <c r="J264" s="41"/>
      <c r="K264" s="42"/>
    </row>
    <row r="265" spans="1:11" s="1" customFormat="1" ht="12.75" customHeight="1" x14ac:dyDescent="0.15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2"/>
    </row>
    <row r="266" spans="1:11" s="1" customFormat="1" ht="12.75" customHeight="1" x14ac:dyDescent="0.15">
      <c r="A266" s="40"/>
      <c r="B266" s="41"/>
      <c r="C266" s="41"/>
      <c r="D266" s="41"/>
      <c r="E266" s="41"/>
      <c r="F266" s="41"/>
      <c r="G266" s="41"/>
      <c r="H266" s="41"/>
      <c r="I266" s="41"/>
      <c r="J266" s="41"/>
      <c r="K266" s="42"/>
    </row>
    <row r="267" spans="1:11" s="1" customFormat="1" ht="12.75" customHeight="1" x14ac:dyDescent="0.15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42"/>
    </row>
    <row r="268" spans="1:11" s="1" customFormat="1" ht="12.75" customHeight="1" x14ac:dyDescent="0.15">
      <c r="A268" s="40"/>
      <c r="B268" s="41"/>
      <c r="C268" s="41"/>
      <c r="D268" s="41"/>
      <c r="E268" s="41"/>
      <c r="F268" s="41"/>
      <c r="G268" s="41"/>
      <c r="H268" s="41"/>
      <c r="I268" s="41"/>
      <c r="J268" s="41"/>
      <c r="K268" s="42"/>
    </row>
    <row r="269" spans="1:11" s="1" customFormat="1" ht="12.75" customHeight="1" x14ac:dyDescent="0.15">
      <c r="A269" s="40"/>
      <c r="B269" s="41"/>
      <c r="C269" s="41"/>
      <c r="D269" s="41"/>
      <c r="E269" s="41"/>
      <c r="F269" s="41"/>
      <c r="G269" s="41"/>
      <c r="H269" s="41"/>
      <c r="I269" s="41"/>
      <c r="J269" s="41"/>
      <c r="K269" s="42"/>
    </row>
    <row r="270" spans="1:11" s="1" customFormat="1" ht="12.75" customHeight="1" x14ac:dyDescent="0.15">
      <c r="A270" s="40"/>
      <c r="B270" s="41"/>
      <c r="C270" s="41"/>
      <c r="D270" s="41"/>
      <c r="E270" s="41"/>
      <c r="F270" s="41"/>
      <c r="G270" s="41"/>
      <c r="H270" s="41"/>
      <c r="I270" s="41"/>
      <c r="J270" s="41"/>
      <c r="K270" s="42"/>
    </row>
    <row r="271" spans="1:11" s="1" customFormat="1" ht="12.75" customHeight="1" x14ac:dyDescent="0.15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2"/>
    </row>
    <row r="272" spans="1:11" s="1" customFormat="1" ht="12.75" customHeight="1" x14ac:dyDescent="0.15">
      <c r="A272" s="40"/>
      <c r="B272" s="41"/>
      <c r="C272" s="41"/>
      <c r="D272" s="41"/>
      <c r="E272" s="41"/>
      <c r="F272" s="41"/>
      <c r="G272" s="41"/>
      <c r="H272" s="41"/>
      <c r="I272" s="41"/>
      <c r="J272" s="41"/>
      <c r="K272" s="42"/>
    </row>
    <row r="273" spans="1:11" s="1" customFormat="1" ht="12.75" customHeight="1" x14ac:dyDescent="0.15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2"/>
    </row>
    <row r="274" spans="1:11" s="1" customFormat="1" ht="12.75" customHeight="1" x14ac:dyDescent="0.15">
      <c r="A274" s="40"/>
      <c r="B274" s="41"/>
      <c r="C274" s="41"/>
      <c r="D274" s="41"/>
      <c r="E274" s="41"/>
      <c r="F274" s="41"/>
      <c r="G274" s="41"/>
      <c r="H274" s="41"/>
      <c r="I274" s="41"/>
      <c r="J274" s="41"/>
      <c r="K274" s="42"/>
    </row>
    <row r="275" spans="1:11" s="1" customFormat="1" ht="12.75" customHeight="1" x14ac:dyDescent="0.15">
      <c r="A275" s="40"/>
      <c r="B275" s="41"/>
      <c r="C275" s="41"/>
      <c r="D275" s="41"/>
      <c r="E275" s="41"/>
      <c r="F275" s="41"/>
      <c r="G275" s="41"/>
      <c r="H275" s="41"/>
      <c r="I275" s="41"/>
      <c r="J275" s="41"/>
      <c r="K275" s="42"/>
    </row>
    <row r="276" spans="1:11" s="1" customFormat="1" ht="12.75" customHeight="1" x14ac:dyDescent="0.15">
      <c r="A276" s="40"/>
      <c r="B276" s="41"/>
      <c r="C276" s="41"/>
      <c r="D276" s="41"/>
      <c r="E276" s="41"/>
      <c r="F276" s="41"/>
      <c r="G276" s="41"/>
      <c r="H276" s="41"/>
      <c r="I276" s="41"/>
      <c r="J276" s="41"/>
      <c r="K276" s="42"/>
    </row>
    <row r="277" spans="1:11" s="1" customFormat="1" ht="12.75" customHeight="1" x14ac:dyDescent="0.15">
      <c r="A277" s="40"/>
      <c r="B277" s="41"/>
      <c r="C277" s="41"/>
      <c r="D277" s="41"/>
      <c r="E277" s="41"/>
      <c r="F277" s="41"/>
      <c r="G277" s="41"/>
      <c r="H277" s="41"/>
      <c r="I277" s="41"/>
      <c r="J277" s="41"/>
      <c r="K277" s="42"/>
    </row>
    <row r="278" spans="1:11" s="1" customFormat="1" ht="12.75" customHeight="1" x14ac:dyDescent="0.15">
      <c r="A278" s="40"/>
      <c r="B278" s="41"/>
      <c r="C278" s="41"/>
      <c r="D278" s="41"/>
      <c r="E278" s="41"/>
      <c r="F278" s="41"/>
      <c r="G278" s="41"/>
      <c r="H278" s="41"/>
      <c r="I278" s="41"/>
      <c r="J278" s="41"/>
      <c r="K278" s="42"/>
    </row>
    <row r="279" spans="1:11" s="1" customFormat="1" ht="12.75" customHeight="1" x14ac:dyDescent="0.15">
      <c r="A279" s="40"/>
      <c r="B279" s="41"/>
      <c r="C279" s="41"/>
      <c r="D279" s="41"/>
      <c r="E279" s="41"/>
      <c r="F279" s="41"/>
      <c r="G279" s="41"/>
      <c r="H279" s="41"/>
      <c r="I279" s="41"/>
      <c r="J279" s="41"/>
      <c r="K279" s="42"/>
    </row>
    <row r="280" spans="1:11" s="1" customFormat="1" ht="12.75" customHeight="1" x14ac:dyDescent="0.15">
      <c r="A280" s="40"/>
      <c r="B280" s="41"/>
      <c r="C280" s="41"/>
      <c r="D280" s="41"/>
      <c r="E280" s="41"/>
      <c r="F280" s="41"/>
      <c r="G280" s="41"/>
      <c r="H280" s="41"/>
      <c r="I280" s="41"/>
      <c r="J280" s="41"/>
      <c r="K280" s="42"/>
    </row>
    <row r="281" spans="1:11" s="1" customFormat="1" ht="12.75" customHeight="1" x14ac:dyDescent="0.15">
      <c r="A281" s="40"/>
      <c r="B281" s="41"/>
      <c r="C281" s="41"/>
      <c r="D281" s="41"/>
      <c r="E281" s="41"/>
      <c r="F281" s="41"/>
      <c r="G281" s="41"/>
      <c r="H281" s="41"/>
      <c r="I281" s="41"/>
      <c r="J281" s="41"/>
      <c r="K281" s="42"/>
    </row>
    <row r="282" spans="1:11" s="1" customFormat="1" ht="12.75" customHeight="1" x14ac:dyDescent="0.15">
      <c r="A282" s="40"/>
      <c r="B282" s="41"/>
      <c r="C282" s="41"/>
      <c r="D282" s="41"/>
      <c r="E282" s="41"/>
      <c r="F282" s="41"/>
      <c r="G282" s="41"/>
      <c r="H282" s="41"/>
      <c r="I282" s="41"/>
      <c r="J282" s="41"/>
      <c r="K282" s="42"/>
    </row>
    <row r="283" spans="1:11" s="1" customFormat="1" ht="12.75" customHeight="1" x14ac:dyDescent="0.15">
      <c r="A283" s="40"/>
      <c r="B283" s="41"/>
      <c r="C283" s="41"/>
      <c r="D283" s="41"/>
      <c r="E283" s="41"/>
      <c r="F283" s="41"/>
      <c r="G283" s="41"/>
      <c r="H283" s="41"/>
      <c r="I283" s="41"/>
      <c r="J283" s="41"/>
      <c r="K283" s="42"/>
    </row>
    <row r="284" spans="1:11" s="1" customFormat="1" ht="12.75" customHeight="1" x14ac:dyDescent="0.15">
      <c r="A284" s="40"/>
      <c r="B284" s="41"/>
      <c r="C284" s="41"/>
      <c r="D284" s="41"/>
      <c r="E284" s="41"/>
      <c r="F284" s="41"/>
      <c r="G284" s="41"/>
      <c r="H284" s="41"/>
      <c r="I284" s="41"/>
      <c r="J284" s="41"/>
      <c r="K284" s="42"/>
    </row>
    <row r="285" spans="1:11" s="1" customFormat="1" ht="12.75" customHeight="1" x14ac:dyDescent="0.15">
      <c r="A285" s="40"/>
      <c r="B285" s="41"/>
      <c r="C285" s="41"/>
      <c r="D285" s="41"/>
      <c r="E285" s="41"/>
      <c r="F285" s="41"/>
      <c r="G285" s="41"/>
      <c r="H285" s="41"/>
      <c r="I285" s="41"/>
      <c r="J285" s="41"/>
      <c r="K285" s="42"/>
    </row>
    <row r="286" spans="1:11" s="1" customFormat="1" ht="12.75" customHeight="1" x14ac:dyDescent="0.15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2"/>
    </row>
    <row r="287" spans="1:11" s="1" customFormat="1" ht="12.75" customHeight="1" x14ac:dyDescent="0.15">
      <c r="A287" s="40"/>
      <c r="B287" s="41"/>
      <c r="C287" s="41"/>
      <c r="D287" s="41"/>
      <c r="E287" s="41"/>
      <c r="F287" s="41"/>
      <c r="G287" s="41"/>
      <c r="H287" s="41"/>
      <c r="I287" s="41"/>
      <c r="J287" s="41"/>
      <c r="K287" s="42"/>
    </row>
    <row r="288" spans="1:11" s="1" customFormat="1" ht="12.75" customHeight="1" x14ac:dyDescent="0.15">
      <c r="A288" s="40"/>
      <c r="B288" s="41"/>
      <c r="C288" s="41"/>
      <c r="D288" s="41"/>
      <c r="E288" s="41"/>
      <c r="F288" s="41"/>
      <c r="G288" s="41"/>
      <c r="H288" s="41"/>
      <c r="I288" s="41"/>
      <c r="J288" s="41"/>
      <c r="K288" s="42"/>
    </row>
    <row r="289" spans="1:11" s="1" customFormat="1" ht="12.75" customHeight="1" x14ac:dyDescent="0.15">
      <c r="A289" s="40"/>
      <c r="B289" s="41"/>
      <c r="C289" s="41"/>
      <c r="D289" s="41"/>
      <c r="E289" s="41"/>
      <c r="F289" s="41"/>
      <c r="G289" s="41"/>
      <c r="H289" s="41"/>
      <c r="I289" s="41"/>
      <c r="J289" s="41"/>
      <c r="K289" s="42"/>
    </row>
    <row r="290" spans="1:11" s="1" customFormat="1" ht="12.75" customHeight="1" x14ac:dyDescent="0.15">
      <c r="A290" s="40"/>
      <c r="B290" s="41"/>
      <c r="C290" s="41"/>
      <c r="D290" s="41"/>
      <c r="E290" s="41"/>
      <c r="F290" s="41"/>
      <c r="G290" s="41"/>
      <c r="H290" s="41"/>
      <c r="I290" s="41"/>
      <c r="J290" s="41"/>
      <c r="K290" s="42"/>
    </row>
    <row r="291" spans="1:11" s="1" customFormat="1" ht="12.75" customHeight="1" x14ac:dyDescent="0.15">
      <c r="A291" s="40"/>
      <c r="B291" s="41"/>
      <c r="C291" s="41"/>
      <c r="D291" s="41"/>
      <c r="E291" s="41"/>
      <c r="F291" s="41"/>
      <c r="G291" s="41"/>
      <c r="H291" s="41"/>
      <c r="I291" s="41"/>
      <c r="J291" s="41"/>
      <c r="K291" s="42"/>
    </row>
    <row r="292" spans="1:11" s="1" customFormat="1" ht="12.75" customHeight="1" x14ac:dyDescent="0.15">
      <c r="A292" s="40"/>
      <c r="B292" s="41"/>
      <c r="C292" s="41"/>
      <c r="D292" s="41"/>
      <c r="E292" s="41"/>
      <c r="F292" s="41"/>
      <c r="G292" s="41"/>
      <c r="H292" s="41"/>
      <c r="I292" s="41"/>
      <c r="J292" s="41"/>
      <c r="K292" s="42"/>
    </row>
    <row r="293" spans="1:11" s="1" customFormat="1" ht="12.75" customHeight="1" x14ac:dyDescent="0.15">
      <c r="A293" s="40"/>
      <c r="B293" s="41"/>
      <c r="C293" s="41"/>
      <c r="D293" s="41"/>
      <c r="E293" s="41"/>
      <c r="F293" s="41"/>
      <c r="G293" s="41"/>
      <c r="H293" s="41"/>
      <c r="I293" s="41"/>
      <c r="J293" s="41"/>
      <c r="K293" s="42"/>
    </row>
    <row r="294" spans="1:11" s="1" customFormat="1" ht="12.75" customHeight="1" x14ac:dyDescent="0.15">
      <c r="A294" s="40"/>
      <c r="B294" s="41"/>
      <c r="C294" s="41"/>
      <c r="D294" s="41"/>
      <c r="E294" s="41"/>
      <c r="F294" s="41"/>
      <c r="G294" s="41"/>
      <c r="H294" s="41"/>
      <c r="I294" s="41"/>
      <c r="J294" s="41"/>
      <c r="K294" s="42"/>
    </row>
    <row r="295" spans="1:11" s="1" customFormat="1" ht="12.75" customHeight="1" x14ac:dyDescent="0.15">
      <c r="A295" s="40"/>
      <c r="B295" s="41"/>
      <c r="C295" s="41"/>
      <c r="D295" s="41"/>
      <c r="E295" s="41"/>
      <c r="F295" s="41"/>
      <c r="G295" s="41"/>
      <c r="H295" s="41"/>
      <c r="I295" s="41"/>
      <c r="J295" s="41"/>
      <c r="K295" s="42"/>
    </row>
    <row r="296" spans="1:11" s="1" customFormat="1" ht="12.75" customHeight="1" x14ac:dyDescent="0.15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2"/>
    </row>
    <row r="297" spans="1:11" s="1" customFormat="1" ht="12.75" customHeight="1" x14ac:dyDescent="0.15">
      <c r="A297" s="40"/>
      <c r="B297" s="41"/>
      <c r="C297" s="41"/>
      <c r="D297" s="41"/>
      <c r="E297" s="41"/>
      <c r="F297" s="41"/>
      <c r="G297" s="41"/>
      <c r="H297" s="41"/>
      <c r="I297" s="41"/>
      <c r="J297" s="41"/>
      <c r="K297" s="42"/>
    </row>
    <row r="298" spans="1:11" s="1" customFormat="1" ht="12.75" customHeight="1" x14ac:dyDescent="0.15">
      <c r="A298" s="40"/>
      <c r="B298" s="41"/>
      <c r="C298" s="41"/>
      <c r="D298" s="41"/>
      <c r="E298" s="41"/>
      <c r="F298" s="41"/>
      <c r="G298" s="41"/>
      <c r="H298" s="41"/>
      <c r="I298" s="41"/>
      <c r="J298" s="41"/>
      <c r="K298" s="42"/>
    </row>
    <row r="299" spans="1:11" s="1" customFormat="1" ht="12.75" customHeight="1" x14ac:dyDescent="0.15">
      <c r="A299" s="40"/>
      <c r="B299" s="41"/>
      <c r="C299" s="41"/>
      <c r="D299" s="41"/>
      <c r="E299" s="41"/>
      <c r="F299" s="41"/>
      <c r="G299" s="41"/>
      <c r="H299" s="41"/>
      <c r="I299" s="41"/>
      <c r="J299" s="41"/>
      <c r="K299" s="42"/>
    </row>
    <row r="300" spans="1:11" s="1" customFormat="1" ht="12.75" customHeight="1" x14ac:dyDescent="0.15">
      <c r="A300" s="40"/>
      <c r="B300" s="41"/>
      <c r="C300" s="41"/>
      <c r="D300" s="41"/>
      <c r="E300" s="41"/>
      <c r="F300" s="41"/>
      <c r="G300" s="41"/>
      <c r="H300" s="41"/>
      <c r="I300" s="41"/>
      <c r="J300" s="41"/>
      <c r="K300" s="42"/>
    </row>
    <row r="301" spans="1:11" s="1" customFormat="1" ht="12.75" customHeight="1" x14ac:dyDescent="0.15">
      <c r="A301" s="40"/>
      <c r="B301" s="41"/>
      <c r="C301" s="41"/>
      <c r="D301" s="41"/>
      <c r="E301" s="41"/>
      <c r="F301" s="41"/>
      <c r="G301" s="41"/>
      <c r="H301" s="41"/>
      <c r="I301" s="41"/>
      <c r="J301" s="41"/>
      <c r="K301" s="42"/>
    </row>
    <row r="302" spans="1:11" s="1" customFormat="1" ht="12.75" customHeight="1" x14ac:dyDescent="0.15">
      <c r="A302" s="40"/>
      <c r="B302" s="41"/>
      <c r="C302" s="41"/>
      <c r="D302" s="41"/>
      <c r="E302" s="41"/>
      <c r="F302" s="41"/>
      <c r="G302" s="41"/>
      <c r="H302" s="41"/>
      <c r="I302" s="41"/>
      <c r="J302" s="41"/>
      <c r="K302" s="42"/>
    </row>
    <row r="303" spans="1:11" s="1" customFormat="1" ht="12.75" customHeight="1" x14ac:dyDescent="0.15">
      <c r="A303" s="40"/>
      <c r="B303" s="41"/>
      <c r="C303" s="41"/>
      <c r="D303" s="41"/>
      <c r="E303" s="41"/>
      <c r="F303" s="41"/>
      <c r="G303" s="41"/>
      <c r="H303" s="41"/>
      <c r="I303" s="41"/>
      <c r="J303" s="41"/>
      <c r="K303" s="42"/>
    </row>
    <row r="304" spans="1:11" s="1" customFormat="1" ht="12.75" customHeight="1" x14ac:dyDescent="0.15">
      <c r="A304" s="40"/>
      <c r="B304" s="41"/>
      <c r="C304" s="41"/>
      <c r="D304" s="41"/>
      <c r="E304" s="41"/>
      <c r="F304" s="41"/>
      <c r="G304" s="41"/>
      <c r="H304" s="41"/>
      <c r="I304" s="41"/>
      <c r="J304" s="41"/>
      <c r="K304" s="42"/>
    </row>
    <row r="305" spans="1:11" s="1" customFormat="1" ht="12.75" customHeight="1" x14ac:dyDescent="0.15">
      <c r="A305" s="40"/>
      <c r="B305" s="41"/>
      <c r="C305" s="41"/>
      <c r="D305" s="41"/>
      <c r="E305" s="41"/>
      <c r="F305" s="41"/>
      <c r="G305" s="41"/>
      <c r="H305" s="41"/>
      <c r="I305" s="41"/>
      <c r="J305" s="41"/>
      <c r="K305" s="42"/>
    </row>
    <row r="306" spans="1:11" s="1" customFormat="1" ht="12.75" customHeight="1" x14ac:dyDescent="0.15">
      <c r="A306" s="40"/>
      <c r="B306" s="41"/>
      <c r="C306" s="41"/>
      <c r="D306" s="41"/>
      <c r="E306" s="41"/>
      <c r="F306" s="41"/>
      <c r="G306" s="41"/>
      <c r="H306" s="41"/>
      <c r="I306" s="41"/>
      <c r="J306" s="41"/>
      <c r="K306" s="42"/>
    </row>
    <row r="307" spans="1:11" s="1" customFormat="1" ht="12.75" customHeight="1" x14ac:dyDescent="0.15">
      <c r="A307" s="40"/>
      <c r="B307" s="41"/>
      <c r="C307" s="41"/>
      <c r="D307" s="41"/>
      <c r="E307" s="41"/>
      <c r="F307" s="41"/>
      <c r="G307" s="41"/>
      <c r="H307" s="41"/>
      <c r="I307" s="41"/>
      <c r="J307" s="41"/>
      <c r="K307" s="42"/>
    </row>
    <row r="308" spans="1:11" s="1" customFormat="1" ht="12.75" customHeight="1" x14ac:dyDescent="0.15">
      <c r="A308" s="40"/>
      <c r="B308" s="41"/>
      <c r="C308" s="41"/>
      <c r="D308" s="41"/>
      <c r="E308" s="41"/>
      <c r="F308" s="41"/>
      <c r="G308" s="41"/>
      <c r="H308" s="41"/>
      <c r="I308" s="41"/>
      <c r="J308" s="41"/>
      <c r="K308" s="42"/>
    </row>
    <row r="309" spans="1:11" s="1" customFormat="1" ht="12.75" customHeight="1" x14ac:dyDescent="0.15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2"/>
    </row>
    <row r="310" spans="1:11" s="1" customFormat="1" ht="12.75" customHeight="1" x14ac:dyDescent="0.15">
      <c r="A310" s="40"/>
      <c r="B310" s="41"/>
      <c r="C310" s="41"/>
      <c r="D310" s="41"/>
      <c r="E310" s="41"/>
      <c r="F310" s="41"/>
      <c r="G310" s="41"/>
      <c r="H310" s="41"/>
      <c r="I310" s="41"/>
      <c r="J310" s="41"/>
      <c r="K310" s="42"/>
    </row>
    <row r="311" spans="1:11" s="1" customFormat="1" ht="12.75" customHeight="1" x14ac:dyDescent="0.15">
      <c r="A311" s="40"/>
      <c r="B311" s="41"/>
      <c r="C311" s="41"/>
      <c r="D311" s="41"/>
      <c r="E311" s="41"/>
      <c r="F311" s="41"/>
      <c r="G311" s="41"/>
      <c r="H311" s="41"/>
      <c r="I311" s="41"/>
      <c r="J311" s="41"/>
      <c r="K311" s="42"/>
    </row>
    <row r="312" spans="1:11" s="1" customFormat="1" ht="12.75" customHeight="1" x14ac:dyDescent="0.15">
      <c r="A312" s="40"/>
      <c r="B312" s="41"/>
      <c r="C312" s="41"/>
      <c r="D312" s="41"/>
      <c r="E312" s="41"/>
      <c r="F312" s="41"/>
      <c r="G312" s="41"/>
      <c r="H312" s="41"/>
      <c r="I312" s="41"/>
      <c r="J312" s="41"/>
      <c r="K312" s="42"/>
    </row>
    <row r="313" spans="1:11" s="1" customFormat="1" ht="12.75" customHeight="1" x14ac:dyDescent="0.15">
      <c r="A313" s="40"/>
      <c r="B313" s="41"/>
      <c r="C313" s="41"/>
      <c r="D313" s="41"/>
      <c r="E313" s="41"/>
      <c r="F313" s="41"/>
      <c r="G313" s="41"/>
      <c r="H313" s="41"/>
      <c r="I313" s="41"/>
      <c r="J313" s="41"/>
      <c r="K313" s="42"/>
    </row>
    <row r="314" spans="1:11" s="1" customFormat="1" ht="12.75" customHeight="1" x14ac:dyDescent="0.15">
      <c r="A314" s="40"/>
      <c r="B314" s="41"/>
      <c r="C314" s="41"/>
      <c r="D314" s="41"/>
      <c r="E314" s="41"/>
      <c r="F314" s="41"/>
      <c r="G314" s="41"/>
      <c r="H314" s="41"/>
      <c r="I314" s="41"/>
      <c r="J314" s="41"/>
      <c r="K314" s="42"/>
    </row>
    <row r="315" spans="1:11" s="1" customFormat="1" ht="12.75" customHeight="1" x14ac:dyDescent="0.15">
      <c r="A315" s="40"/>
      <c r="B315" s="41"/>
      <c r="C315" s="41"/>
      <c r="D315" s="41"/>
      <c r="E315" s="41"/>
      <c r="F315" s="41"/>
      <c r="G315" s="41"/>
      <c r="H315" s="41"/>
      <c r="I315" s="41"/>
      <c r="J315" s="41"/>
      <c r="K315" s="42"/>
    </row>
    <row r="316" spans="1:11" s="1" customFormat="1" ht="12.75" customHeight="1" x14ac:dyDescent="0.15">
      <c r="A316" s="40"/>
      <c r="B316" s="41"/>
      <c r="C316" s="41"/>
      <c r="D316" s="41"/>
      <c r="E316" s="41"/>
      <c r="F316" s="41"/>
      <c r="G316" s="41"/>
      <c r="H316" s="41"/>
      <c r="I316" s="41"/>
      <c r="J316" s="41"/>
      <c r="K316" s="42"/>
    </row>
    <row r="317" spans="1:11" s="1" customFormat="1" ht="12.75" customHeight="1" x14ac:dyDescent="0.15">
      <c r="A317" s="40"/>
      <c r="B317" s="41"/>
      <c r="C317" s="41"/>
      <c r="D317" s="41"/>
      <c r="E317" s="41"/>
      <c r="F317" s="41"/>
      <c r="G317" s="41"/>
      <c r="H317" s="41"/>
      <c r="I317" s="41"/>
      <c r="J317" s="41"/>
      <c r="K317" s="42"/>
    </row>
    <row r="318" spans="1:11" s="1" customFormat="1" ht="12.75" customHeight="1" x14ac:dyDescent="0.15">
      <c r="A318" s="40"/>
      <c r="B318" s="41"/>
      <c r="C318" s="41"/>
      <c r="D318" s="41"/>
      <c r="E318" s="41"/>
      <c r="F318" s="41"/>
      <c r="G318" s="41"/>
      <c r="H318" s="41"/>
      <c r="I318" s="41"/>
      <c r="J318" s="41"/>
      <c r="K318" s="42"/>
    </row>
    <row r="319" spans="1:11" s="1" customFormat="1" ht="12.75" customHeight="1" x14ac:dyDescent="0.15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2"/>
    </row>
    <row r="320" spans="1:11" s="1" customFormat="1" ht="12.75" customHeight="1" x14ac:dyDescent="0.15">
      <c r="A320" s="40"/>
      <c r="B320" s="41"/>
      <c r="C320" s="41"/>
      <c r="D320" s="41"/>
      <c r="E320" s="41"/>
      <c r="F320" s="41"/>
      <c r="G320" s="41"/>
      <c r="H320" s="41"/>
      <c r="I320" s="41"/>
      <c r="J320" s="41"/>
      <c r="K320" s="42"/>
    </row>
    <row r="321" spans="1:11" s="1" customFormat="1" ht="12.75" customHeight="1" x14ac:dyDescent="0.15">
      <c r="A321" s="40"/>
      <c r="B321" s="41"/>
      <c r="C321" s="41"/>
      <c r="D321" s="41"/>
      <c r="E321" s="41"/>
      <c r="F321" s="41"/>
      <c r="G321" s="41"/>
      <c r="H321" s="41"/>
      <c r="I321" s="41"/>
      <c r="J321" s="41"/>
      <c r="K321" s="42"/>
    </row>
    <row r="322" spans="1:11" s="1" customFormat="1" ht="12.75" customHeight="1" x14ac:dyDescent="0.15">
      <c r="A322" s="40"/>
      <c r="B322" s="41"/>
      <c r="C322" s="41"/>
      <c r="D322" s="41"/>
      <c r="E322" s="41"/>
      <c r="F322" s="41"/>
      <c r="G322" s="41"/>
      <c r="H322" s="41"/>
      <c r="I322" s="41"/>
      <c r="J322" s="41"/>
      <c r="K322" s="42"/>
    </row>
    <row r="323" spans="1:11" s="1" customFormat="1" ht="12.75" customHeight="1" x14ac:dyDescent="0.15">
      <c r="A323" s="40"/>
      <c r="B323" s="41"/>
      <c r="C323" s="41"/>
      <c r="D323" s="41"/>
      <c r="E323" s="41"/>
      <c r="F323" s="41"/>
      <c r="G323" s="41"/>
      <c r="H323" s="41"/>
      <c r="I323" s="41"/>
      <c r="J323" s="41"/>
      <c r="K323" s="42"/>
    </row>
    <row r="324" spans="1:11" s="1" customFormat="1" ht="12.75" customHeight="1" x14ac:dyDescent="0.15">
      <c r="A324" s="40"/>
      <c r="B324" s="41"/>
      <c r="C324" s="41"/>
      <c r="D324" s="41"/>
      <c r="E324" s="41"/>
      <c r="F324" s="41"/>
      <c r="G324" s="41"/>
      <c r="H324" s="41"/>
      <c r="I324" s="41"/>
      <c r="J324" s="41"/>
      <c r="K324" s="42"/>
    </row>
    <row r="325" spans="1:11" s="1" customFormat="1" ht="12.75" customHeight="1" x14ac:dyDescent="0.15">
      <c r="A325" s="40"/>
      <c r="B325" s="41"/>
      <c r="C325" s="41"/>
      <c r="D325" s="41"/>
      <c r="E325" s="41"/>
      <c r="F325" s="41"/>
      <c r="G325" s="41"/>
      <c r="H325" s="41"/>
      <c r="I325" s="41"/>
      <c r="J325" s="41"/>
      <c r="K325" s="42"/>
    </row>
    <row r="326" spans="1:11" s="1" customFormat="1" ht="12.75" customHeight="1" x14ac:dyDescent="0.15">
      <c r="A326" s="40"/>
      <c r="B326" s="41"/>
      <c r="C326" s="41"/>
      <c r="D326" s="41"/>
      <c r="E326" s="41"/>
      <c r="F326" s="41"/>
      <c r="G326" s="41"/>
      <c r="H326" s="41"/>
      <c r="I326" s="41"/>
      <c r="J326" s="41"/>
      <c r="K326" s="42"/>
    </row>
    <row r="327" spans="1:11" s="1" customFormat="1" ht="12.75" customHeight="1" x14ac:dyDescent="0.15">
      <c r="A327" s="40"/>
      <c r="B327" s="41"/>
      <c r="C327" s="41"/>
      <c r="D327" s="41"/>
      <c r="E327" s="41"/>
      <c r="F327" s="41"/>
      <c r="G327" s="41"/>
      <c r="H327" s="41"/>
      <c r="I327" s="41"/>
      <c r="J327" s="41"/>
      <c r="K327" s="42"/>
    </row>
    <row r="328" spans="1:11" s="1" customFormat="1" ht="12.75" customHeight="1" x14ac:dyDescent="0.15">
      <c r="A328" s="40"/>
      <c r="B328" s="41"/>
      <c r="C328" s="41"/>
      <c r="D328" s="41"/>
      <c r="E328" s="41"/>
      <c r="F328" s="41"/>
      <c r="G328" s="41"/>
      <c r="H328" s="41"/>
      <c r="I328" s="41"/>
      <c r="J328" s="41"/>
      <c r="K328" s="42"/>
    </row>
    <row r="329" spans="1:11" s="1" customFormat="1" ht="12.75" customHeight="1" x14ac:dyDescent="0.15">
      <c r="A329" s="40"/>
      <c r="B329" s="41"/>
      <c r="C329" s="41"/>
      <c r="D329" s="41"/>
      <c r="E329" s="41"/>
      <c r="F329" s="41"/>
      <c r="G329" s="41"/>
      <c r="H329" s="41"/>
      <c r="I329" s="41"/>
      <c r="J329" s="41"/>
      <c r="K329" s="42"/>
    </row>
    <row r="330" spans="1:11" s="1" customFormat="1" ht="12.75" customHeight="1" x14ac:dyDescent="0.15">
      <c r="A330" s="40"/>
      <c r="B330" s="41"/>
      <c r="C330" s="41"/>
      <c r="D330" s="41"/>
      <c r="E330" s="41"/>
      <c r="F330" s="41"/>
      <c r="G330" s="41"/>
      <c r="H330" s="41"/>
      <c r="I330" s="41"/>
      <c r="J330" s="41"/>
      <c r="K330" s="42"/>
    </row>
    <row r="331" spans="1:11" s="1" customFormat="1" ht="12.75" customHeight="1" x14ac:dyDescent="0.15">
      <c r="A331" s="40"/>
      <c r="B331" s="41"/>
      <c r="C331" s="41"/>
      <c r="D331" s="41"/>
      <c r="E331" s="41"/>
      <c r="F331" s="41"/>
      <c r="G331" s="41"/>
      <c r="H331" s="41"/>
      <c r="I331" s="41"/>
      <c r="J331" s="41"/>
      <c r="K331" s="42"/>
    </row>
    <row r="332" spans="1:11" s="1" customFormat="1" ht="12.75" customHeight="1" x14ac:dyDescent="0.15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2"/>
    </row>
    <row r="333" spans="1:11" s="1" customFormat="1" ht="12.75" customHeight="1" x14ac:dyDescent="0.15">
      <c r="A333" s="40"/>
      <c r="B333" s="41"/>
      <c r="C333" s="41"/>
      <c r="D333" s="41"/>
      <c r="E333" s="41"/>
      <c r="F333" s="41"/>
      <c r="G333" s="41"/>
      <c r="H333" s="41"/>
      <c r="I333" s="41"/>
      <c r="J333" s="41"/>
      <c r="K333" s="42"/>
    </row>
    <row r="334" spans="1:11" s="1" customFormat="1" ht="12.75" customHeight="1" x14ac:dyDescent="0.15">
      <c r="A334" s="40"/>
      <c r="B334" s="41"/>
      <c r="C334" s="41"/>
      <c r="D334" s="41"/>
      <c r="E334" s="41"/>
      <c r="F334" s="41"/>
      <c r="G334" s="41"/>
      <c r="H334" s="41"/>
      <c r="I334" s="41"/>
      <c r="J334" s="41"/>
      <c r="K334" s="42"/>
    </row>
    <row r="335" spans="1:11" s="1" customFormat="1" ht="12.75" customHeight="1" x14ac:dyDescent="0.15">
      <c r="A335" s="40"/>
      <c r="B335" s="41"/>
      <c r="C335" s="41"/>
      <c r="D335" s="41"/>
      <c r="E335" s="41"/>
      <c r="F335" s="41"/>
      <c r="G335" s="41"/>
      <c r="H335" s="41"/>
      <c r="I335" s="41"/>
      <c r="J335" s="41"/>
      <c r="K335" s="42"/>
    </row>
    <row r="336" spans="1:11" s="1" customFormat="1" ht="12.75" customHeight="1" x14ac:dyDescent="0.15">
      <c r="A336" s="40"/>
      <c r="B336" s="41"/>
      <c r="C336" s="41"/>
      <c r="D336" s="41"/>
      <c r="E336" s="41"/>
      <c r="F336" s="41"/>
      <c r="G336" s="41"/>
      <c r="H336" s="41"/>
      <c r="I336" s="41"/>
      <c r="J336" s="41"/>
      <c r="K336" s="42"/>
    </row>
    <row r="337" spans="1:11" s="1" customFormat="1" ht="12.75" customHeight="1" x14ac:dyDescent="0.15">
      <c r="A337" s="40"/>
      <c r="B337" s="41"/>
      <c r="C337" s="41"/>
      <c r="D337" s="41"/>
      <c r="E337" s="41"/>
      <c r="F337" s="41"/>
      <c r="G337" s="41"/>
      <c r="H337" s="41"/>
      <c r="I337" s="41"/>
      <c r="J337" s="41"/>
      <c r="K337" s="42"/>
    </row>
    <row r="338" spans="1:11" s="1" customFormat="1" ht="12.75" customHeight="1" x14ac:dyDescent="0.15">
      <c r="A338" s="40"/>
      <c r="B338" s="41"/>
      <c r="C338" s="41"/>
      <c r="D338" s="41"/>
      <c r="E338" s="41"/>
      <c r="F338" s="41"/>
      <c r="G338" s="41"/>
      <c r="H338" s="41"/>
      <c r="I338" s="41"/>
      <c r="J338" s="41"/>
      <c r="K338" s="42"/>
    </row>
    <row r="339" spans="1:11" s="1" customFormat="1" ht="12.75" customHeight="1" x14ac:dyDescent="0.15">
      <c r="A339" s="40"/>
      <c r="B339" s="41"/>
      <c r="C339" s="41"/>
      <c r="D339" s="41"/>
      <c r="E339" s="41"/>
      <c r="F339" s="41"/>
      <c r="G339" s="41"/>
      <c r="H339" s="41"/>
      <c r="I339" s="41"/>
      <c r="J339" s="41"/>
      <c r="K339" s="42"/>
    </row>
    <row r="340" spans="1:11" s="1" customFormat="1" ht="12.75" customHeight="1" x14ac:dyDescent="0.15">
      <c r="A340" s="40"/>
      <c r="B340" s="41"/>
      <c r="C340" s="41"/>
      <c r="D340" s="41"/>
      <c r="E340" s="41"/>
      <c r="F340" s="41"/>
      <c r="G340" s="41"/>
      <c r="H340" s="41"/>
      <c r="I340" s="41"/>
      <c r="J340" s="41"/>
      <c r="K340" s="42"/>
    </row>
    <row r="341" spans="1:11" s="1" customFormat="1" ht="12.75" customHeight="1" x14ac:dyDescent="0.15">
      <c r="A341" s="40"/>
      <c r="B341" s="41"/>
      <c r="C341" s="41"/>
      <c r="D341" s="41"/>
      <c r="E341" s="41"/>
      <c r="F341" s="41"/>
      <c r="G341" s="41"/>
      <c r="H341" s="41"/>
      <c r="I341" s="41"/>
      <c r="J341" s="41"/>
      <c r="K341" s="42"/>
    </row>
    <row r="342" spans="1:11" s="1" customFormat="1" ht="12.75" customHeight="1" x14ac:dyDescent="0.15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2"/>
    </row>
    <row r="343" spans="1:11" s="1" customFormat="1" ht="12.75" customHeight="1" x14ac:dyDescent="0.15">
      <c r="A343" s="40"/>
      <c r="B343" s="41"/>
      <c r="C343" s="41"/>
      <c r="D343" s="41"/>
      <c r="E343" s="41"/>
      <c r="F343" s="41"/>
      <c r="G343" s="41"/>
      <c r="H343" s="41"/>
      <c r="I343" s="41"/>
      <c r="J343" s="41"/>
      <c r="K343" s="42"/>
    </row>
    <row r="344" spans="1:11" s="1" customFormat="1" ht="12.75" customHeight="1" x14ac:dyDescent="0.15">
      <c r="A344" s="40"/>
      <c r="B344" s="41"/>
      <c r="C344" s="41"/>
      <c r="D344" s="41"/>
      <c r="E344" s="41"/>
      <c r="F344" s="41"/>
      <c r="G344" s="41"/>
      <c r="H344" s="41"/>
      <c r="I344" s="41"/>
      <c r="J344" s="41"/>
      <c r="K344" s="42"/>
    </row>
    <row r="345" spans="1:11" s="1" customFormat="1" ht="12.75" customHeight="1" x14ac:dyDescent="0.15">
      <c r="A345" s="40"/>
      <c r="B345" s="41"/>
      <c r="C345" s="41"/>
      <c r="D345" s="41"/>
      <c r="E345" s="41"/>
      <c r="F345" s="41"/>
      <c r="G345" s="41"/>
      <c r="H345" s="41"/>
      <c r="I345" s="41"/>
      <c r="J345" s="41"/>
      <c r="K345" s="42"/>
    </row>
    <row r="346" spans="1:11" s="1" customFormat="1" ht="12.75" customHeight="1" x14ac:dyDescent="0.15">
      <c r="A346" s="40"/>
      <c r="B346" s="41"/>
      <c r="C346" s="41"/>
      <c r="D346" s="41"/>
      <c r="E346" s="41"/>
      <c r="F346" s="41"/>
      <c r="G346" s="41"/>
      <c r="H346" s="41"/>
      <c r="I346" s="41"/>
      <c r="J346" s="41"/>
      <c r="K346" s="42"/>
    </row>
    <row r="347" spans="1:11" s="1" customFormat="1" ht="12.75" customHeight="1" x14ac:dyDescent="0.15">
      <c r="A347" s="40"/>
      <c r="B347" s="41"/>
      <c r="C347" s="41"/>
      <c r="D347" s="41"/>
      <c r="E347" s="41"/>
      <c r="F347" s="41"/>
      <c r="G347" s="41"/>
      <c r="H347" s="41"/>
      <c r="I347" s="41"/>
      <c r="J347" s="41"/>
      <c r="K347" s="42"/>
    </row>
    <row r="348" spans="1:11" s="1" customFormat="1" ht="12.75" customHeight="1" x14ac:dyDescent="0.15">
      <c r="A348" s="40"/>
      <c r="B348" s="41"/>
      <c r="C348" s="41"/>
      <c r="D348" s="41"/>
      <c r="E348" s="41"/>
      <c r="F348" s="41"/>
      <c r="G348" s="41"/>
      <c r="H348" s="41"/>
      <c r="I348" s="41"/>
      <c r="J348" s="41"/>
      <c r="K348" s="42"/>
    </row>
    <row r="349" spans="1:11" s="1" customFormat="1" ht="12.75" customHeight="1" x14ac:dyDescent="0.15">
      <c r="A349" s="40"/>
      <c r="B349" s="41"/>
      <c r="C349" s="41"/>
      <c r="D349" s="41"/>
      <c r="E349" s="41"/>
      <c r="F349" s="41"/>
      <c r="G349" s="41"/>
      <c r="H349" s="41"/>
      <c r="I349" s="41"/>
      <c r="J349" s="41"/>
      <c r="K349" s="42"/>
    </row>
    <row r="350" spans="1:11" s="1" customFormat="1" ht="12.75" customHeight="1" x14ac:dyDescent="0.15">
      <c r="A350" s="40"/>
      <c r="B350" s="41"/>
      <c r="C350" s="41"/>
      <c r="D350" s="41"/>
      <c r="E350" s="41"/>
      <c r="F350" s="41"/>
      <c r="G350" s="41"/>
      <c r="H350" s="41"/>
      <c r="I350" s="41"/>
      <c r="J350" s="41"/>
      <c r="K350" s="42"/>
    </row>
    <row r="351" spans="1:11" s="1" customFormat="1" ht="12.75" customHeight="1" x14ac:dyDescent="0.15">
      <c r="A351" s="40"/>
      <c r="B351" s="41"/>
      <c r="C351" s="41"/>
      <c r="D351" s="41"/>
      <c r="E351" s="41"/>
      <c r="F351" s="41"/>
      <c r="G351" s="41"/>
      <c r="H351" s="41"/>
      <c r="I351" s="41"/>
      <c r="J351" s="41"/>
      <c r="K351" s="42"/>
    </row>
    <row r="352" spans="1:11" s="1" customFormat="1" ht="12.75" customHeight="1" x14ac:dyDescent="0.15">
      <c r="A352" s="40"/>
      <c r="B352" s="41"/>
      <c r="C352" s="41"/>
      <c r="D352" s="41"/>
      <c r="E352" s="41"/>
      <c r="F352" s="41"/>
      <c r="G352" s="41"/>
      <c r="H352" s="41"/>
      <c r="I352" s="41"/>
      <c r="J352" s="41"/>
      <c r="K352" s="42"/>
    </row>
    <row r="353" spans="1:11" s="1" customFormat="1" ht="12.75" customHeight="1" x14ac:dyDescent="0.15">
      <c r="A353" s="40"/>
      <c r="B353" s="41"/>
      <c r="C353" s="41"/>
      <c r="D353" s="41"/>
      <c r="E353" s="41"/>
      <c r="F353" s="41"/>
      <c r="G353" s="41"/>
      <c r="H353" s="41"/>
      <c r="I353" s="41"/>
      <c r="J353" s="41"/>
      <c r="K353" s="42"/>
    </row>
    <row r="354" spans="1:11" s="1" customFormat="1" ht="12.75" customHeight="1" x14ac:dyDescent="0.15">
      <c r="A354" s="40"/>
      <c r="B354" s="41"/>
      <c r="C354" s="41"/>
      <c r="D354" s="41"/>
      <c r="E354" s="41"/>
      <c r="F354" s="41"/>
      <c r="G354" s="41"/>
      <c r="H354" s="41"/>
      <c r="I354" s="41"/>
      <c r="J354" s="41"/>
      <c r="K354" s="42"/>
    </row>
    <row r="355" spans="1:11" s="1" customFormat="1" ht="12.75" customHeight="1" x14ac:dyDescent="0.15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2"/>
    </row>
    <row r="356" spans="1:11" s="1" customFormat="1" ht="12.75" customHeight="1" x14ac:dyDescent="0.15">
      <c r="A356" s="40"/>
      <c r="B356" s="41"/>
      <c r="C356" s="41"/>
      <c r="D356" s="41"/>
      <c r="E356" s="41"/>
      <c r="F356" s="41"/>
      <c r="G356" s="41"/>
      <c r="H356" s="41"/>
      <c r="I356" s="41"/>
      <c r="J356" s="41"/>
      <c r="K356" s="42"/>
    </row>
    <row r="357" spans="1:11" s="1" customFormat="1" ht="12.75" customHeight="1" x14ac:dyDescent="0.15">
      <c r="A357" s="40"/>
      <c r="B357" s="41"/>
      <c r="C357" s="41"/>
      <c r="D357" s="41"/>
      <c r="E357" s="41"/>
      <c r="F357" s="41"/>
      <c r="G357" s="41"/>
      <c r="H357" s="41"/>
      <c r="I357" s="41"/>
      <c r="J357" s="41"/>
      <c r="K357" s="42"/>
    </row>
    <row r="358" spans="1:11" s="1" customFormat="1" ht="12.75" customHeight="1" x14ac:dyDescent="0.15">
      <c r="A358" s="40"/>
      <c r="B358" s="41"/>
      <c r="C358" s="41"/>
      <c r="D358" s="41"/>
      <c r="E358" s="41"/>
      <c r="F358" s="41"/>
      <c r="G358" s="41"/>
      <c r="H358" s="41"/>
      <c r="I358" s="41"/>
      <c r="J358" s="41"/>
      <c r="K358" s="42"/>
    </row>
    <row r="359" spans="1:11" s="1" customFormat="1" ht="12.75" customHeight="1" x14ac:dyDescent="0.15">
      <c r="A359" s="40"/>
      <c r="B359" s="41"/>
      <c r="C359" s="41"/>
      <c r="D359" s="41"/>
      <c r="E359" s="41"/>
      <c r="F359" s="41"/>
      <c r="G359" s="41"/>
      <c r="H359" s="41"/>
      <c r="I359" s="41"/>
      <c r="J359" s="41"/>
      <c r="K359" s="42"/>
    </row>
    <row r="360" spans="1:11" s="1" customFormat="1" ht="12.75" customHeight="1" x14ac:dyDescent="0.15">
      <c r="A360" s="40"/>
      <c r="B360" s="41"/>
      <c r="C360" s="41"/>
      <c r="D360" s="41"/>
      <c r="E360" s="41"/>
      <c r="F360" s="41"/>
      <c r="G360" s="41"/>
      <c r="H360" s="41"/>
      <c r="I360" s="41"/>
      <c r="J360" s="41"/>
      <c r="K360" s="42"/>
    </row>
    <row r="361" spans="1:11" s="1" customFormat="1" ht="12.75" customHeight="1" x14ac:dyDescent="0.15">
      <c r="A361" s="40"/>
      <c r="B361" s="41"/>
      <c r="C361" s="41"/>
      <c r="D361" s="41"/>
      <c r="E361" s="41"/>
      <c r="F361" s="41"/>
      <c r="G361" s="41"/>
      <c r="H361" s="41"/>
      <c r="I361" s="41"/>
      <c r="J361" s="41"/>
      <c r="K361" s="42"/>
    </row>
    <row r="362" spans="1:11" s="1" customFormat="1" ht="12.75" customHeight="1" x14ac:dyDescent="0.15">
      <c r="A362" s="40"/>
      <c r="B362" s="41"/>
      <c r="C362" s="41"/>
      <c r="D362" s="41"/>
      <c r="E362" s="41"/>
      <c r="F362" s="41"/>
      <c r="G362" s="41"/>
      <c r="H362" s="41"/>
      <c r="I362" s="41"/>
      <c r="J362" s="41"/>
      <c r="K362" s="42"/>
    </row>
    <row r="363" spans="1:11" s="1" customFormat="1" ht="12.75" customHeight="1" x14ac:dyDescent="0.15">
      <c r="A363" s="40"/>
      <c r="B363" s="41"/>
      <c r="C363" s="41"/>
      <c r="D363" s="41"/>
      <c r="E363" s="41"/>
      <c r="F363" s="41"/>
      <c r="G363" s="41"/>
      <c r="H363" s="41"/>
      <c r="I363" s="41"/>
      <c r="J363" s="41"/>
      <c r="K363" s="42"/>
    </row>
    <row r="364" spans="1:11" s="1" customFormat="1" ht="12.75" customHeight="1" x14ac:dyDescent="0.15">
      <c r="A364" s="40"/>
      <c r="B364" s="41"/>
      <c r="C364" s="41"/>
      <c r="D364" s="41"/>
      <c r="E364" s="41"/>
      <c r="F364" s="41"/>
      <c r="G364" s="41"/>
      <c r="H364" s="41"/>
      <c r="I364" s="41"/>
      <c r="J364" s="41"/>
      <c r="K364" s="42"/>
    </row>
    <row r="365" spans="1:11" s="1" customFormat="1" ht="12.75" customHeight="1" x14ac:dyDescent="0.15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2"/>
    </row>
    <row r="366" spans="1:11" s="1" customFormat="1" ht="12.75" customHeight="1" x14ac:dyDescent="0.15">
      <c r="A366" s="40"/>
      <c r="B366" s="41"/>
      <c r="C366" s="41"/>
      <c r="D366" s="41"/>
      <c r="E366" s="41"/>
      <c r="F366" s="41"/>
      <c r="G366" s="41"/>
      <c r="H366" s="41"/>
      <c r="I366" s="41"/>
      <c r="J366" s="41"/>
      <c r="K366" s="42"/>
    </row>
    <row r="367" spans="1:11" s="1" customFormat="1" ht="12.75" customHeight="1" x14ac:dyDescent="0.15">
      <c r="A367" s="40"/>
      <c r="B367" s="41"/>
      <c r="C367" s="41"/>
      <c r="D367" s="41"/>
      <c r="E367" s="41"/>
      <c r="F367" s="41"/>
      <c r="G367" s="41"/>
      <c r="H367" s="41"/>
      <c r="I367" s="41"/>
      <c r="J367" s="41"/>
      <c r="K367" s="42"/>
    </row>
    <row r="368" spans="1:11" s="1" customFormat="1" ht="12.75" customHeight="1" x14ac:dyDescent="0.15">
      <c r="A368" s="40"/>
      <c r="B368" s="41"/>
      <c r="C368" s="41"/>
      <c r="D368" s="41"/>
      <c r="E368" s="41"/>
      <c r="F368" s="41"/>
      <c r="G368" s="41"/>
      <c r="H368" s="41"/>
      <c r="I368" s="41"/>
      <c r="J368" s="41"/>
      <c r="K368" s="42"/>
    </row>
    <row r="369" spans="1:11" s="1" customFormat="1" ht="12.75" customHeight="1" x14ac:dyDescent="0.15">
      <c r="A369" s="40"/>
      <c r="B369" s="41"/>
      <c r="C369" s="41"/>
      <c r="D369" s="41"/>
      <c r="E369" s="41"/>
      <c r="F369" s="41"/>
      <c r="G369" s="41"/>
      <c r="H369" s="41"/>
      <c r="I369" s="41"/>
      <c r="J369" s="41"/>
      <c r="K369" s="42"/>
    </row>
    <row r="370" spans="1:11" s="1" customFormat="1" ht="12.75" customHeight="1" x14ac:dyDescent="0.15">
      <c r="A370" s="40"/>
      <c r="B370" s="41"/>
      <c r="C370" s="41"/>
      <c r="D370" s="41"/>
      <c r="E370" s="41"/>
      <c r="F370" s="41"/>
      <c r="G370" s="41"/>
      <c r="H370" s="41"/>
      <c r="I370" s="41"/>
      <c r="J370" s="41"/>
      <c r="K370" s="42"/>
    </row>
    <row r="371" spans="1:11" s="1" customFormat="1" ht="12.75" customHeight="1" x14ac:dyDescent="0.15">
      <c r="A371" s="40"/>
      <c r="B371" s="41"/>
      <c r="C371" s="41"/>
      <c r="D371" s="41"/>
      <c r="E371" s="41"/>
      <c r="F371" s="41"/>
      <c r="G371" s="41"/>
      <c r="H371" s="41"/>
      <c r="I371" s="41"/>
      <c r="J371" s="41"/>
      <c r="K371" s="42"/>
    </row>
    <row r="372" spans="1:11" s="1" customFormat="1" ht="12.75" customHeight="1" x14ac:dyDescent="0.15">
      <c r="A372" s="40"/>
      <c r="B372" s="41"/>
      <c r="C372" s="41"/>
      <c r="D372" s="41"/>
      <c r="E372" s="41"/>
      <c r="F372" s="41"/>
      <c r="G372" s="41"/>
      <c r="H372" s="41"/>
      <c r="I372" s="41"/>
      <c r="J372" s="41"/>
      <c r="K372" s="42"/>
    </row>
    <row r="373" spans="1:11" s="1" customFormat="1" ht="12.75" customHeight="1" x14ac:dyDescent="0.15">
      <c r="A373" s="40"/>
      <c r="B373" s="41"/>
      <c r="C373" s="41"/>
      <c r="D373" s="41"/>
      <c r="E373" s="41"/>
      <c r="F373" s="41"/>
      <c r="G373" s="41"/>
      <c r="H373" s="41"/>
      <c r="I373" s="41"/>
      <c r="J373" s="41"/>
      <c r="K373" s="42"/>
    </row>
    <row r="374" spans="1:11" s="1" customFormat="1" ht="12.75" customHeight="1" x14ac:dyDescent="0.15">
      <c r="A374" s="40"/>
      <c r="B374" s="41"/>
      <c r="C374" s="41"/>
      <c r="D374" s="41"/>
      <c r="E374" s="41"/>
      <c r="F374" s="41"/>
      <c r="G374" s="41"/>
      <c r="H374" s="41"/>
      <c r="I374" s="41"/>
      <c r="J374" s="41"/>
      <c r="K374" s="42"/>
    </row>
    <row r="375" spans="1:11" s="1" customFormat="1" ht="12.75" customHeight="1" x14ac:dyDescent="0.15">
      <c r="A375" s="40"/>
      <c r="B375" s="41"/>
      <c r="C375" s="41"/>
      <c r="D375" s="41"/>
      <c r="E375" s="41"/>
      <c r="F375" s="41"/>
      <c r="G375" s="41"/>
      <c r="H375" s="41"/>
      <c r="I375" s="41"/>
      <c r="J375" s="41"/>
      <c r="K375" s="42"/>
    </row>
    <row r="376" spans="1:11" s="1" customFormat="1" ht="12.75" customHeight="1" x14ac:dyDescent="0.15">
      <c r="A376" s="40"/>
      <c r="B376" s="41"/>
      <c r="C376" s="41"/>
      <c r="D376" s="41"/>
      <c r="E376" s="41"/>
      <c r="F376" s="41"/>
      <c r="G376" s="41"/>
      <c r="H376" s="41"/>
      <c r="I376" s="41"/>
      <c r="J376" s="41"/>
      <c r="K376" s="42"/>
    </row>
    <row r="377" spans="1:11" s="1" customFormat="1" ht="12.75" customHeight="1" x14ac:dyDescent="0.15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2"/>
    </row>
    <row r="378" spans="1:11" s="1" customFormat="1" ht="12.75" customHeight="1" x14ac:dyDescent="0.15">
      <c r="A378" s="40"/>
      <c r="B378" s="41"/>
      <c r="C378" s="41"/>
      <c r="D378" s="41"/>
      <c r="E378" s="41"/>
      <c r="F378" s="41"/>
      <c r="G378" s="41"/>
      <c r="H378" s="41"/>
      <c r="I378" s="41"/>
      <c r="J378" s="41"/>
      <c r="K378" s="42"/>
    </row>
    <row r="379" spans="1:11" s="1" customFormat="1" ht="12.75" customHeight="1" x14ac:dyDescent="0.15">
      <c r="A379" s="40"/>
      <c r="B379" s="41"/>
      <c r="C379" s="41"/>
      <c r="D379" s="41"/>
      <c r="E379" s="41"/>
      <c r="F379" s="41"/>
      <c r="G379" s="41"/>
      <c r="H379" s="41"/>
      <c r="I379" s="41"/>
      <c r="J379" s="41"/>
      <c r="K379" s="42"/>
    </row>
    <row r="380" spans="1:11" s="1" customFormat="1" ht="12.75" customHeight="1" x14ac:dyDescent="0.15">
      <c r="A380" s="40"/>
      <c r="B380" s="41"/>
      <c r="C380" s="41"/>
      <c r="D380" s="41"/>
      <c r="E380" s="41"/>
      <c r="F380" s="41"/>
      <c r="G380" s="41"/>
      <c r="H380" s="41"/>
      <c r="I380" s="41"/>
      <c r="J380" s="41"/>
      <c r="K380" s="42"/>
    </row>
    <row r="381" spans="1:11" s="1" customFormat="1" ht="12.75" customHeight="1" x14ac:dyDescent="0.15">
      <c r="A381" s="40"/>
      <c r="B381" s="41"/>
      <c r="C381" s="41"/>
      <c r="D381" s="41"/>
      <c r="E381" s="41"/>
      <c r="F381" s="41"/>
      <c r="G381" s="41"/>
      <c r="H381" s="41"/>
      <c r="I381" s="41"/>
      <c r="J381" s="41"/>
      <c r="K381" s="42"/>
    </row>
    <row r="382" spans="1:11" s="1" customFormat="1" ht="12.75" customHeight="1" x14ac:dyDescent="0.15">
      <c r="A382" s="40"/>
      <c r="B382" s="41"/>
      <c r="C382" s="41"/>
      <c r="D382" s="41"/>
      <c r="E382" s="41"/>
      <c r="F382" s="41"/>
      <c r="G382" s="41"/>
      <c r="H382" s="41"/>
      <c r="I382" s="41"/>
      <c r="J382" s="41"/>
      <c r="K382" s="42"/>
    </row>
    <row r="383" spans="1:11" s="1" customFormat="1" ht="12.75" customHeight="1" x14ac:dyDescent="0.15">
      <c r="A383" s="40"/>
      <c r="B383" s="41"/>
      <c r="C383" s="41"/>
      <c r="D383" s="41"/>
      <c r="E383" s="41"/>
      <c r="F383" s="41"/>
      <c r="G383" s="41"/>
      <c r="H383" s="41"/>
      <c r="I383" s="41"/>
      <c r="J383" s="41"/>
      <c r="K383" s="42"/>
    </row>
    <row r="384" spans="1:11" s="1" customFormat="1" ht="12.75" customHeight="1" x14ac:dyDescent="0.15">
      <c r="A384" s="40"/>
      <c r="B384" s="41"/>
      <c r="C384" s="41"/>
      <c r="D384" s="41"/>
      <c r="E384" s="41"/>
      <c r="F384" s="41"/>
      <c r="G384" s="41"/>
      <c r="H384" s="41"/>
      <c r="I384" s="41"/>
      <c r="J384" s="41"/>
      <c r="K384" s="42"/>
    </row>
    <row r="385" spans="1:11" s="1" customFormat="1" ht="12.75" customHeight="1" x14ac:dyDescent="0.15">
      <c r="A385" s="40"/>
      <c r="B385" s="41"/>
      <c r="C385" s="41"/>
      <c r="D385" s="41"/>
      <c r="E385" s="41"/>
      <c r="F385" s="41"/>
      <c r="G385" s="41"/>
      <c r="H385" s="41"/>
      <c r="I385" s="41"/>
      <c r="J385" s="41"/>
      <c r="K385" s="42"/>
    </row>
    <row r="386" spans="1:11" s="1" customFormat="1" ht="12.75" customHeight="1" x14ac:dyDescent="0.15">
      <c r="A386" s="40"/>
      <c r="B386" s="41"/>
      <c r="C386" s="41"/>
      <c r="D386" s="41"/>
      <c r="E386" s="41"/>
      <c r="F386" s="41"/>
      <c r="G386" s="41"/>
      <c r="H386" s="41"/>
      <c r="I386" s="41"/>
      <c r="J386" s="41"/>
      <c r="K386" s="42"/>
    </row>
    <row r="387" spans="1:11" s="1" customFormat="1" ht="12.75" customHeight="1" x14ac:dyDescent="0.15">
      <c r="A387" s="40"/>
      <c r="B387" s="41"/>
      <c r="C387" s="41"/>
      <c r="D387" s="41"/>
      <c r="E387" s="41"/>
      <c r="F387" s="41"/>
      <c r="G387" s="41"/>
      <c r="H387" s="41"/>
      <c r="I387" s="41"/>
      <c r="J387" s="41"/>
      <c r="K387" s="42"/>
    </row>
    <row r="388" spans="1:11" s="1" customFormat="1" ht="12.75" customHeight="1" x14ac:dyDescent="0.15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2"/>
    </row>
    <row r="389" spans="1:11" s="1" customFormat="1" ht="12.75" customHeight="1" x14ac:dyDescent="0.15">
      <c r="A389" s="40"/>
      <c r="B389" s="41"/>
      <c r="C389" s="41"/>
      <c r="D389" s="41"/>
      <c r="E389" s="41"/>
      <c r="F389" s="41"/>
      <c r="G389" s="41"/>
      <c r="H389" s="41"/>
      <c r="I389" s="41"/>
      <c r="J389" s="41"/>
      <c r="K389" s="42"/>
    </row>
    <row r="390" spans="1:11" s="1" customFormat="1" ht="12.75" customHeight="1" x14ac:dyDescent="0.15">
      <c r="A390" s="40"/>
      <c r="B390" s="41"/>
      <c r="C390" s="41"/>
      <c r="D390" s="41"/>
      <c r="E390" s="41"/>
      <c r="F390" s="41"/>
      <c r="G390" s="41"/>
      <c r="H390" s="41"/>
      <c r="I390" s="41"/>
      <c r="J390" s="41"/>
      <c r="K390" s="42"/>
    </row>
    <row r="391" spans="1:11" s="1" customFormat="1" ht="12.75" customHeight="1" x14ac:dyDescent="0.15">
      <c r="A391" s="40"/>
      <c r="B391" s="41"/>
      <c r="C391" s="41"/>
      <c r="D391" s="41"/>
      <c r="E391" s="41"/>
      <c r="F391" s="41"/>
      <c r="G391" s="41"/>
      <c r="H391" s="41"/>
      <c r="I391" s="41"/>
      <c r="J391" s="41"/>
      <c r="K391" s="42"/>
    </row>
    <row r="392" spans="1:11" s="1" customFormat="1" ht="12.75" customHeight="1" x14ac:dyDescent="0.15">
      <c r="A392" s="40"/>
      <c r="B392" s="41"/>
      <c r="C392" s="41"/>
      <c r="D392" s="41"/>
      <c r="E392" s="41"/>
      <c r="F392" s="41"/>
      <c r="G392" s="41"/>
      <c r="H392" s="41"/>
      <c r="I392" s="41"/>
      <c r="J392" s="41"/>
      <c r="K392" s="42"/>
    </row>
    <row r="393" spans="1:11" s="1" customFormat="1" ht="12.75" customHeight="1" x14ac:dyDescent="0.15">
      <c r="A393" s="40"/>
      <c r="B393" s="41"/>
      <c r="C393" s="41"/>
      <c r="D393" s="41"/>
      <c r="E393" s="41"/>
      <c r="F393" s="41"/>
      <c r="G393" s="41"/>
      <c r="H393" s="41"/>
      <c r="I393" s="41"/>
      <c r="J393" s="41"/>
      <c r="K393" s="42"/>
    </row>
    <row r="394" spans="1:11" s="1" customFormat="1" ht="12.75" customHeight="1" x14ac:dyDescent="0.15">
      <c r="A394" s="40"/>
      <c r="B394" s="41"/>
      <c r="C394" s="41"/>
      <c r="D394" s="41"/>
      <c r="E394" s="41"/>
      <c r="F394" s="41"/>
      <c r="G394" s="41"/>
      <c r="H394" s="41"/>
      <c r="I394" s="41"/>
      <c r="J394" s="41"/>
      <c r="K394" s="42"/>
    </row>
    <row r="395" spans="1:11" s="1" customFormat="1" ht="12.75" customHeight="1" x14ac:dyDescent="0.15">
      <c r="A395" s="40"/>
      <c r="B395" s="41"/>
      <c r="C395" s="41"/>
      <c r="D395" s="41"/>
      <c r="E395" s="41"/>
      <c r="F395" s="41"/>
      <c r="G395" s="41"/>
      <c r="H395" s="41"/>
      <c r="I395" s="41"/>
      <c r="J395" s="41"/>
      <c r="K395" s="42"/>
    </row>
    <row r="396" spans="1:11" s="1" customFormat="1" ht="12.75" customHeight="1" x14ac:dyDescent="0.15">
      <c r="A396" s="40"/>
      <c r="B396" s="41"/>
      <c r="C396" s="41"/>
      <c r="D396" s="41"/>
      <c r="E396" s="41"/>
      <c r="F396" s="41"/>
      <c r="G396" s="41"/>
      <c r="H396" s="41"/>
      <c r="I396" s="41"/>
      <c r="J396" s="41"/>
      <c r="K396" s="42"/>
    </row>
    <row r="397" spans="1:11" s="1" customFormat="1" ht="12.75" customHeight="1" x14ac:dyDescent="0.15">
      <c r="A397" s="40"/>
      <c r="B397" s="41"/>
      <c r="C397" s="41"/>
      <c r="D397" s="41"/>
      <c r="E397" s="41"/>
      <c r="F397" s="41"/>
      <c r="G397" s="41"/>
      <c r="H397" s="41"/>
      <c r="I397" s="41"/>
      <c r="J397" s="41"/>
      <c r="K397" s="42"/>
    </row>
    <row r="398" spans="1:11" s="1" customFormat="1" ht="12.75" customHeight="1" x14ac:dyDescent="0.15">
      <c r="A398" s="40"/>
      <c r="B398" s="41"/>
      <c r="C398" s="41"/>
      <c r="D398" s="41"/>
      <c r="E398" s="41"/>
      <c r="F398" s="41"/>
      <c r="G398" s="41"/>
      <c r="H398" s="41"/>
      <c r="I398" s="41"/>
      <c r="J398" s="41"/>
      <c r="K398" s="42"/>
    </row>
    <row r="399" spans="1:11" s="1" customFormat="1" ht="12.75" customHeight="1" x14ac:dyDescent="0.15">
      <c r="A399" s="40"/>
      <c r="B399" s="41"/>
      <c r="C399" s="41"/>
      <c r="D399" s="41"/>
      <c r="E399" s="41"/>
      <c r="F399" s="41"/>
      <c r="G399" s="41"/>
      <c r="H399" s="41"/>
      <c r="I399" s="41"/>
      <c r="J399" s="41"/>
      <c r="K399" s="42"/>
    </row>
    <row r="400" spans="1:11" s="1" customFormat="1" ht="12.75" customHeight="1" x14ac:dyDescent="0.15">
      <c r="A400" s="40"/>
      <c r="B400" s="41"/>
      <c r="C400" s="41"/>
      <c r="D400" s="41"/>
      <c r="E400" s="41"/>
      <c r="F400" s="41"/>
      <c r="G400" s="41"/>
      <c r="H400" s="41"/>
      <c r="I400" s="41"/>
      <c r="J400" s="41"/>
      <c r="K400" s="42"/>
    </row>
    <row r="401" spans="1:11" s="1" customFormat="1" ht="12.75" customHeight="1" x14ac:dyDescent="0.15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2"/>
    </row>
    <row r="402" spans="1:11" s="1" customFormat="1" ht="12.75" customHeight="1" x14ac:dyDescent="0.15">
      <c r="A402" s="40"/>
      <c r="B402" s="41"/>
      <c r="C402" s="41"/>
      <c r="D402" s="41"/>
      <c r="E402" s="41"/>
      <c r="F402" s="41"/>
      <c r="G402" s="41"/>
      <c r="H402" s="41"/>
      <c r="I402" s="41"/>
      <c r="J402" s="41"/>
      <c r="K402" s="42"/>
    </row>
    <row r="403" spans="1:11" s="1" customFormat="1" ht="12.75" customHeight="1" x14ac:dyDescent="0.15">
      <c r="A403" s="40"/>
      <c r="B403" s="41"/>
      <c r="C403" s="41"/>
      <c r="D403" s="41"/>
      <c r="E403" s="41"/>
      <c r="F403" s="41"/>
      <c r="G403" s="41"/>
      <c r="H403" s="41"/>
      <c r="I403" s="41"/>
      <c r="J403" s="41"/>
      <c r="K403" s="42"/>
    </row>
    <row r="404" spans="1:11" s="1" customFormat="1" ht="12.75" customHeight="1" x14ac:dyDescent="0.15">
      <c r="A404" s="40"/>
      <c r="B404" s="41"/>
      <c r="C404" s="41"/>
      <c r="D404" s="41"/>
      <c r="E404" s="41"/>
      <c r="F404" s="41"/>
      <c r="G404" s="41"/>
      <c r="H404" s="41"/>
      <c r="I404" s="41"/>
      <c r="J404" s="41"/>
      <c r="K404" s="42"/>
    </row>
    <row r="405" spans="1:11" s="1" customFormat="1" ht="12.75" customHeight="1" x14ac:dyDescent="0.15">
      <c r="A405" s="40"/>
      <c r="B405" s="41"/>
      <c r="C405" s="41"/>
      <c r="D405" s="41"/>
      <c r="E405" s="41"/>
      <c r="F405" s="41"/>
      <c r="G405" s="41"/>
      <c r="H405" s="41"/>
      <c r="I405" s="41"/>
      <c r="J405" s="41"/>
      <c r="K405" s="42"/>
    </row>
    <row r="406" spans="1:11" s="1" customFormat="1" ht="12.75" customHeight="1" x14ac:dyDescent="0.15">
      <c r="A406" s="40"/>
      <c r="B406" s="41"/>
      <c r="C406" s="41"/>
      <c r="D406" s="41"/>
      <c r="E406" s="41"/>
      <c r="F406" s="41"/>
      <c r="G406" s="41"/>
      <c r="H406" s="41"/>
      <c r="I406" s="41"/>
      <c r="J406" s="41"/>
      <c r="K406" s="42"/>
    </row>
    <row r="407" spans="1:11" s="1" customFormat="1" ht="12.75" customHeight="1" x14ac:dyDescent="0.15">
      <c r="A407" s="40"/>
      <c r="B407" s="41"/>
      <c r="C407" s="41"/>
      <c r="D407" s="41"/>
      <c r="E407" s="41"/>
      <c r="F407" s="41"/>
      <c r="G407" s="41"/>
      <c r="H407" s="41"/>
      <c r="I407" s="41"/>
      <c r="J407" s="41"/>
      <c r="K407" s="42"/>
    </row>
    <row r="408" spans="1:11" s="1" customFormat="1" ht="12.75" customHeight="1" x14ac:dyDescent="0.15">
      <c r="A408" s="40"/>
      <c r="B408" s="41"/>
      <c r="C408" s="41"/>
      <c r="D408" s="41"/>
      <c r="E408" s="41"/>
      <c r="F408" s="41"/>
      <c r="G408" s="41"/>
      <c r="H408" s="41"/>
      <c r="I408" s="41"/>
      <c r="J408" s="41"/>
      <c r="K408" s="42"/>
    </row>
    <row r="409" spans="1:11" s="1" customFormat="1" ht="12.75" customHeight="1" x14ac:dyDescent="0.15">
      <c r="A409" s="40"/>
      <c r="B409" s="41"/>
      <c r="C409" s="41"/>
      <c r="D409" s="41"/>
      <c r="E409" s="41"/>
      <c r="F409" s="41"/>
      <c r="G409" s="41"/>
      <c r="H409" s="41"/>
      <c r="I409" s="41"/>
      <c r="J409" s="41"/>
      <c r="K409" s="42"/>
    </row>
    <row r="410" spans="1:11" s="1" customFormat="1" ht="12.75" customHeight="1" x14ac:dyDescent="0.15">
      <c r="A410" s="40"/>
      <c r="B410" s="41"/>
      <c r="C410" s="41"/>
      <c r="D410" s="41"/>
      <c r="E410" s="41"/>
      <c r="F410" s="41"/>
      <c r="G410" s="41"/>
      <c r="H410" s="41"/>
      <c r="I410" s="41"/>
      <c r="J410" s="41"/>
      <c r="K410" s="42"/>
    </row>
    <row r="411" spans="1:11" s="1" customFormat="1" ht="12.75" customHeight="1" x14ac:dyDescent="0.15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2"/>
    </row>
    <row r="412" spans="1:11" s="1" customFormat="1" ht="12.75" customHeight="1" x14ac:dyDescent="0.15">
      <c r="A412" s="40"/>
      <c r="B412" s="41"/>
      <c r="C412" s="41"/>
      <c r="D412" s="41"/>
      <c r="E412" s="41"/>
      <c r="F412" s="41"/>
      <c r="G412" s="41"/>
      <c r="H412" s="41"/>
      <c r="I412" s="41"/>
      <c r="J412" s="41"/>
      <c r="K412" s="42"/>
    </row>
    <row r="413" spans="1:11" s="1" customFormat="1" ht="12.75" customHeight="1" x14ac:dyDescent="0.15">
      <c r="A413" s="40"/>
      <c r="B413" s="41"/>
      <c r="C413" s="41"/>
      <c r="D413" s="41"/>
      <c r="E413" s="41"/>
      <c r="F413" s="41"/>
      <c r="G413" s="41"/>
      <c r="H413" s="41"/>
      <c r="I413" s="41"/>
      <c r="J413" s="41"/>
      <c r="K413" s="42"/>
    </row>
    <row r="414" spans="1:11" s="1" customFormat="1" ht="12.75" customHeight="1" x14ac:dyDescent="0.15">
      <c r="A414" s="40"/>
      <c r="B414" s="41"/>
      <c r="C414" s="41"/>
      <c r="D414" s="41"/>
      <c r="E414" s="41"/>
      <c r="F414" s="41"/>
      <c r="G414" s="41"/>
      <c r="H414" s="41"/>
      <c r="I414" s="41"/>
      <c r="J414" s="41"/>
      <c r="K414" s="42"/>
    </row>
    <row r="415" spans="1:11" s="1" customFormat="1" ht="12.75" customHeight="1" x14ac:dyDescent="0.15">
      <c r="A415" s="40"/>
      <c r="B415" s="41"/>
      <c r="C415" s="41"/>
      <c r="D415" s="41"/>
      <c r="E415" s="41"/>
      <c r="F415" s="41"/>
      <c r="G415" s="41"/>
      <c r="H415" s="41"/>
      <c r="I415" s="41"/>
      <c r="J415" s="41"/>
      <c r="K415" s="42"/>
    </row>
    <row r="416" spans="1:11" s="1" customFormat="1" ht="12.75" customHeight="1" x14ac:dyDescent="0.15">
      <c r="A416" s="40"/>
      <c r="B416" s="41"/>
      <c r="C416" s="41"/>
      <c r="D416" s="41"/>
      <c r="E416" s="41"/>
      <c r="F416" s="41"/>
      <c r="G416" s="41"/>
      <c r="H416" s="41"/>
      <c r="I416" s="41"/>
      <c r="J416" s="41"/>
      <c r="K416" s="42"/>
    </row>
    <row r="417" spans="1:11" s="1" customFormat="1" ht="12.75" customHeight="1" x14ac:dyDescent="0.15">
      <c r="A417" s="40"/>
      <c r="B417" s="41"/>
      <c r="C417" s="41"/>
      <c r="D417" s="41"/>
      <c r="E417" s="41"/>
      <c r="F417" s="41"/>
      <c r="G417" s="41"/>
      <c r="H417" s="41"/>
      <c r="I417" s="41"/>
      <c r="J417" s="41"/>
      <c r="K417" s="42"/>
    </row>
    <row r="418" spans="1:11" s="1" customFormat="1" ht="12.75" customHeight="1" x14ac:dyDescent="0.15">
      <c r="A418" s="40"/>
      <c r="B418" s="41"/>
      <c r="C418" s="41"/>
      <c r="D418" s="41"/>
      <c r="E418" s="41"/>
      <c r="F418" s="41"/>
      <c r="G418" s="41"/>
      <c r="H418" s="41"/>
      <c r="I418" s="41"/>
      <c r="J418" s="41"/>
      <c r="K418" s="42"/>
    </row>
    <row r="419" spans="1:11" s="1" customFormat="1" ht="12.75" customHeight="1" x14ac:dyDescent="0.15">
      <c r="A419" s="40"/>
      <c r="B419" s="41"/>
      <c r="C419" s="41"/>
      <c r="D419" s="41"/>
      <c r="E419" s="41"/>
      <c r="F419" s="41"/>
      <c r="G419" s="41"/>
      <c r="H419" s="41"/>
      <c r="I419" s="41"/>
      <c r="J419" s="41"/>
      <c r="K419" s="42"/>
    </row>
    <row r="420" spans="1:11" s="1" customFormat="1" ht="12.75" customHeight="1" x14ac:dyDescent="0.15">
      <c r="A420" s="40"/>
      <c r="B420" s="41"/>
      <c r="C420" s="41"/>
      <c r="D420" s="41"/>
      <c r="E420" s="41"/>
      <c r="F420" s="41"/>
      <c r="G420" s="41"/>
      <c r="H420" s="41"/>
      <c r="I420" s="41"/>
      <c r="J420" s="41"/>
      <c r="K420" s="42"/>
    </row>
    <row r="421" spans="1:11" s="1" customFormat="1" ht="12.75" customHeight="1" x14ac:dyDescent="0.15">
      <c r="A421" s="40"/>
      <c r="B421" s="41"/>
      <c r="C421" s="41"/>
      <c r="D421" s="41"/>
      <c r="E421" s="41"/>
      <c r="F421" s="41"/>
      <c r="G421" s="41"/>
      <c r="H421" s="41"/>
      <c r="I421" s="41"/>
      <c r="J421" s="41"/>
      <c r="K421" s="42"/>
    </row>
    <row r="422" spans="1:11" s="1" customFormat="1" ht="12.75" customHeight="1" x14ac:dyDescent="0.15">
      <c r="A422" s="40"/>
      <c r="B422" s="41"/>
      <c r="C422" s="41"/>
      <c r="D422" s="41"/>
      <c r="E422" s="41"/>
      <c r="F422" s="41"/>
      <c r="G422" s="41"/>
      <c r="H422" s="41"/>
      <c r="I422" s="41"/>
      <c r="J422" s="41"/>
      <c r="K422" s="42"/>
    </row>
    <row r="423" spans="1:11" s="1" customFormat="1" ht="12.75" customHeight="1" x14ac:dyDescent="0.15">
      <c r="A423" s="40"/>
      <c r="B423" s="41"/>
      <c r="C423" s="41"/>
      <c r="D423" s="41"/>
      <c r="E423" s="41"/>
      <c r="F423" s="41"/>
      <c r="G423" s="41"/>
      <c r="H423" s="41"/>
      <c r="I423" s="41"/>
      <c r="J423" s="41"/>
      <c r="K423" s="42"/>
    </row>
    <row r="424" spans="1:11" s="1" customFormat="1" ht="12.75" customHeight="1" x14ac:dyDescent="0.15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2"/>
    </row>
    <row r="425" spans="1:11" s="1" customFormat="1" ht="12.75" customHeight="1" x14ac:dyDescent="0.15">
      <c r="A425" s="40"/>
      <c r="B425" s="41"/>
      <c r="C425" s="41"/>
      <c r="D425" s="41"/>
      <c r="E425" s="41"/>
      <c r="F425" s="41"/>
      <c r="G425" s="41"/>
      <c r="H425" s="41"/>
      <c r="I425" s="41"/>
      <c r="J425" s="41"/>
      <c r="K425" s="42"/>
    </row>
    <row r="426" spans="1:11" s="1" customFormat="1" ht="12.75" customHeight="1" x14ac:dyDescent="0.15">
      <c r="A426" s="40"/>
      <c r="B426" s="41"/>
      <c r="C426" s="41"/>
      <c r="D426" s="41"/>
      <c r="E426" s="41"/>
      <c r="F426" s="41"/>
      <c r="G426" s="41"/>
      <c r="H426" s="41"/>
      <c r="I426" s="41"/>
      <c r="J426" s="41"/>
      <c r="K426" s="42"/>
    </row>
    <row r="427" spans="1:11" s="1" customFormat="1" ht="12.75" customHeight="1" x14ac:dyDescent="0.15">
      <c r="A427" s="40"/>
      <c r="B427" s="41"/>
      <c r="C427" s="41"/>
      <c r="D427" s="41"/>
      <c r="E427" s="41"/>
      <c r="F427" s="41"/>
      <c r="G427" s="41"/>
      <c r="H427" s="41"/>
      <c r="I427" s="41"/>
      <c r="J427" s="41"/>
      <c r="K427" s="42"/>
    </row>
    <row r="428" spans="1:11" s="1" customFormat="1" ht="12.75" customHeight="1" x14ac:dyDescent="0.15">
      <c r="A428" s="40"/>
      <c r="B428" s="41"/>
      <c r="C428" s="41"/>
      <c r="D428" s="41"/>
      <c r="E428" s="41"/>
      <c r="F428" s="41"/>
      <c r="G428" s="41"/>
      <c r="H428" s="41"/>
      <c r="I428" s="41"/>
      <c r="J428" s="41"/>
      <c r="K428" s="42"/>
    </row>
    <row r="429" spans="1:11" s="1" customFormat="1" ht="12.75" customHeight="1" x14ac:dyDescent="0.15">
      <c r="A429" s="40"/>
      <c r="B429" s="41"/>
      <c r="C429" s="41"/>
      <c r="D429" s="41"/>
      <c r="E429" s="41"/>
      <c r="F429" s="41"/>
      <c r="G429" s="41"/>
      <c r="H429" s="41"/>
      <c r="I429" s="41"/>
      <c r="J429" s="41"/>
      <c r="K429" s="42"/>
    </row>
    <row r="430" spans="1:11" s="1" customFormat="1" ht="12.75" customHeight="1" x14ac:dyDescent="0.15">
      <c r="A430" s="40"/>
      <c r="B430" s="41"/>
      <c r="C430" s="41"/>
      <c r="D430" s="41"/>
      <c r="E430" s="41"/>
      <c r="F430" s="41"/>
      <c r="G430" s="41"/>
      <c r="H430" s="41"/>
      <c r="I430" s="41"/>
      <c r="J430" s="41"/>
      <c r="K430" s="42"/>
    </row>
    <row r="431" spans="1:11" s="1" customFormat="1" ht="12.75" customHeight="1" x14ac:dyDescent="0.15">
      <c r="A431" s="40"/>
      <c r="B431" s="41"/>
      <c r="C431" s="41"/>
      <c r="D431" s="41"/>
      <c r="E431" s="41"/>
      <c r="F431" s="41"/>
      <c r="G431" s="41"/>
      <c r="H431" s="41"/>
      <c r="I431" s="41"/>
      <c r="J431" s="41"/>
      <c r="K431" s="42"/>
    </row>
    <row r="432" spans="1:11" s="1" customFormat="1" ht="12.75" customHeight="1" x14ac:dyDescent="0.15">
      <c r="A432" s="40"/>
      <c r="B432" s="41"/>
      <c r="C432" s="41"/>
      <c r="D432" s="41"/>
      <c r="E432" s="41"/>
      <c r="F432" s="41"/>
      <c r="G432" s="41"/>
      <c r="H432" s="41"/>
      <c r="I432" s="41"/>
      <c r="J432" s="41"/>
      <c r="K432" s="42"/>
    </row>
    <row r="433" spans="1:11" s="1" customFormat="1" ht="12.75" customHeight="1" x14ac:dyDescent="0.15">
      <c r="A433" s="40"/>
      <c r="B433" s="41"/>
      <c r="C433" s="41"/>
      <c r="D433" s="41"/>
      <c r="E433" s="41"/>
      <c r="F433" s="41"/>
      <c r="G433" s="41"/>
      <c r="H433" s="41"/>
      <c r="I433" s="41"/>
      <c r="J433" s="41"/>
      <c r="K433" s="42"/>
    </row>
    <row r="434" spans="1:11" s="1" customFormat="1" ht="12.75" customHeight="1" x14ac:dyDescent="0.15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2"/>
    </row>
    <row r="435" spans="1:11" s="1" customFormat="1" ht="12.75" customHeight="1" x14ac:dyDescent="0.15">
      <c r="A435" s="40"/>
      <c r="B435" s="41"/>
      <c r="C435" s="41"/>
      <c r="D435" s="41"/>
      <c r="E435" s="41"/>
      <c r="F435" s="41"/>
      <c r="G435" s="41"/>
      <c r="H435" s="41"/>
      <c r="I435" s="41"/>
      <c r="J435" s="41"/>
      <c r="K435" s="42"/>
    </row>
    <row r="436" spans="1:11" s="1" customFormat="1" ht="12.75" customHeight="1" x14ac:dyDescent="0.15">
      <c r="A436" s="40"/>
      <c r="B436" s="41"/>
      <c r="C436" s="41"/>
      <c r="D436" s="41"/>
      <c r="E436" s="41"/>
      <c r="F436" s="41"/>
      <c r="G436" s="41"/>
      <c r="H436" s="41"/>
      <c r="I436" s="41"/>
      <c r="J436" s="41"/>
      <c r="K436" s="42"/>
    </row>
    <row r="437" spans="1:11" s="1" customFormat="1" ht="12.75" customHeight="1" x14ac:dyDescent="0.15">
      <c r="A437" s="40"/>
      <c r="B437" s="41"/>
      <c r="C437" s="41"/>
      <c r="D437" s="41"/>
      <c r="E437" s="41"/>
      <c r="F437" s="41"/>
      <c r="G437" s="41"/>
      <c r="H437" s="41"/>
      <c r="I437" s="41"/>
      <c r="J437" s="41"/>
      <c r="K437" s="42"/>
    </row>
    <row r="438" spans="1:11" s="1" customFormat="1" ht="12.75" customHeight="1" x14ac:dyDescent="0.15">
      <c r="A438" s="40"/>
      <c r="B438" s="41"/>
      <c r="C438" s="41"/>
      <c r="D438" s="41"/>
      <c r="E438" s="41"/>
      <c r="F438" s="41"/>
      <c r="G438" s="41"/>
      <c r="H438" s="41"/>
      <c r="I438" s="41"/>
      <c r="J438" s="41"/>
      <c r="K438" s="42"/>
    </row>
    <row r="439" spans="1:11" s="1" customFormat="1" ht="12.75" customHeight="1" x14ac:dyDescent="0.15">
      <c r="A439" s="40"/>
      <c r="B439" s="41"/>
      <c r="C439" s="41"/>
      <c r="D439" s="41"/>
      <c r="E439" s="41"/>
      <c r="F439" s="41"/>
      <c r="G439" s="41"/>
      <c r="H439" s="41"/>
      <c r="I439" s="41"/>
      <c r="J439" s="41"/>
      <c r="K439" s="42"/>
    </row>
    <row r="440" spans="1:11" s="1" customFormat="1" ht="12.75" customHeight="1" x14ac:dyDescent="0.15">
      <c r="A440" s="40"/>
      <c r="B440" s="41"/>
      <c r="C440" s="41"/>
      <c r="D440" s="41"/>
      <c r="E440" s="41"/>
      <c r="F440" s="41"/>
      <c r="G440" s="41"/>
      <c r="H440" s="41"/>
      <c r="I440" s="41"/>
      <c r="J440" s="41"/>
      <c r="K440" s="42"/>
    </row>
    <row r="441" spans="1:11" s="1" customFormat="1" ht="12.75" customHeight="1" x14ac:dyDescent="0.15">
      <c r="A441" s="40"/>
      <c r="B441" s="41"/>
      <c r="C441" s="41"/>
      <c r="D441" s="41"/>
      <c r="E441" s="41"/>
      <c r="F441" s="41"/>
      <c r="G441" s="41"/>
      <c r="H441" s="41"/>
      <c r="I441" s="41"/>
      <c r="J441" s="41"/>
      <c r="K441" s="42"/>
    </row>
    <row r="442" spans="1:11" s="1" customFormat="1" ht="12.75" customHeight="1" x14ac:dyDescent="0.15">
      <c r="A442" s="40"/>
      <c r="B442" s="41"/>
      <c r="C442" s="41"/>
      <c r="D442" s="41"/>
      <c r="E442" s="41"/>
      <c r="F442" s="41"/>
      <c r="G442" s="41"/>
      <c r="H442" s="41"/>
      <c r="I442" s="41"/>
      <c r="J442" s="41"/>
      <c r="K442" s="42"/>
    </row>
    <row r="443" spans="1:11" s="1" customFormat="1" ht="12.75" customHeight="1" x14ac:dyDescent="0.15">
      <c r="A443" s="40"/>
      <c r="B443" s="41"/>
      <c r="C443" s="41"/>
      <c r="D443" s="41"/>
      <c r="E443" s="41"/>
      <c r="F443" s="41"/>
      <c r="G443" s="41"/>
      <c r="H443" s="41"/>
      <c r="I443" s="41"/>
      <c r="J443" s="41"/>
      <c r="K443" s="42"/>
    </row>
    <row r="444" spans="1:11" s="1" customFormat="1" ht="12.75" customHeight="1" x14ac:dyDescent="0.15">
      <c r="A444" s="40"/>
      <c r="B444" s="41"/>
      <c r="C444" s="41"/>
      <c r="D444" s="41"/>
      <c r="E444" s="41"/>
      <c r="F444" s="41"/>
      <c r="G444" s="41"/>
      <c r="H444" s="41"/>
      <c r="I444" s="41"/>
      <c r="J444" s="41"/>
      <c r="K444" s="42"/>
    </row>
    <row r="445" spans="1:11" s="1" customFormat="1" ht="12.75" customHeight="1" x14ac:dyDescent="0.15">
      <c r="A445" s="40"/>
      <c r="B445" s="41"/>
      <c r="C445" s="41"/>
      <c r="D445" s="41"/>
      <c r="E445" s="41"/>
      <c r="F445" s="41"/>
      <c r="G445" s="41"/>
      <c r="H445" s="41"/>
      <c r="I445" s="41"/>
      <c r="J445" s="41"/>
      <c r="K445" s="42"/>
    </row>
    <row r="446" spans="1:11" s="1" customFormat="1" ht="12.75" customHeight="1" x14ac:dyDescent="0.15">
      <c r="A446" s="40"/>
      <c r="B446" s="41"/>
      <c r="C446" s="41"/>
      <c r="D446" s="41"/>
      <c r="E446" s="41"/>
      <c r="F446" s="41"/>
      <c r="G446" s="41"/>
      <c r="H446" s="41"/>
      <c r="I446" s="41"/>
      <c r="J446" s="41"/>
      <c r="K446" s="42"/>
    </row>
    <row r="447" spans="1:11" s="1" customFormat="1" ht="12.75" customHeight="1" x14ac:dyDescent="0.15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2"/>
    </row>
    <row r="448" spans="1:11" s="1" customFormat="1" ht="12.75" customHeight="1" x14ac:dyDescent="0.15">
      <c r="A448" s="40"/>
      <c r="B448" s="41"/>
      <c r="C448" s="41"/>
      <c r="D448" s="41"/>
      <c r="E448" s="41"/>
      <c r="F448" s="41"/>
      <c r="G448" s="41"/>
      <c r="H448" s="41"/>
      <c r="I448" s="41"/>
      <c r="J448" s="41"/>
      <c r="K448" s="42"/>
    </row>
    <row r="449" spans="1:11" s="1" customFormat="1" ht="12.75" customHeight="1" x14ac:dyDescent="0.15">
      <c r="A449" s="40"/>
      <c r="B449" s="41"/>
      <c r="C449" s="41"/>
      <c r="D449" s="41"/>
      <c r="E449" s="41"/>
      <c r="F449" s="41"/>
      <c r="G449" s="41"/>
      <c r="H449" s="41"/>
      <c r="I449" s="41"/>
      <c r="J449" s="41"/>
      <c r="K449" s="42"/>
    </row>
    <row r="450" spans="1:11" s="1" customFormat="1" ht="12.75" customHeight="1" x14ac:dyDescent="0.15">
      <c r="A450" s="40"/>
      <c r="B450" s="41"/>
      <c r="C450" s="41"/>
      <c r="D450" s="41"/>
      <c r="E450" s="41"/>
      <c r="F450" s="41"/>
      <c r="G450" s="41"/>
      <c r="H450" s="41"/>
      <c r="I450" s="41"/>
      <c r="J450" s="41"/>
      <c r="K450" s="42"/>
    </row>
    <row r="451" spans="1:11" s="1" customFormat="1" ht="12.75" customHeight="1" x14ac:dyDescent="0.15">
      <c r="A451" s="40"/>
      <c r="B451" s="41"/>
      <c r="C451" s="41"/>
      <c r="D451" s="41"/>
      <c r="E451" s="41"/>
      <c r="F451" s="41"/>
      <c r="G451" s="41"/>
      <c r="H451" s="41"/>
      <c r="I451" s="41"/>
      <c r="J451" s="41"/>
      <c r="K451" s="42"/>
    </row>
    <row r="452" spans="1:11" s="1" customFormat="1" ht="12.75" customHeight="1" x14ac:dyDescent="0.15">
      <c r="A452" s="40"/>
      <c r="B452" s="41"/>
      <c r="C452" s="41"/>
      <c r="D452" s="41"/>
      <c r="E452" s="41"/>
      <c r="F452" s="41"/>
      <c r="G452" s="41"/>
      <c r="H452" s="41"/>
      <c r="I452" s="41"/>
      <c r="J452" s="41"/>
      <c r="K452" s="42"/>
    </row>
    <row r="453" spans="1:11" s="1" customFormat="1" ht="12.75" customHeight="1" x14ac:dyDescent="0.15">
      <c r="A453" s="40"/>
      <c r="B453" s="41"/>
      <c r="C453" s="41"/>
      <c r="D453" s="41"/>
      <c r="E453" s="41"/>
      <c r="F453" s="41"/>
      <c r="G453" s="41"/>
      <c r="H453" s="41"/>
      <c r="I453" s="41"/>
      <c r="J453" s="41"/>
      <c r="K453" s="42"/>
    </row>
    <row r="454" spans="1:11" s="1" customFormat="1" ht="12.75" customHeight="1" x14ac:dyDescent="0.15">
      <c r="A454" s="40"/>
      <c r="B454" s="41"/>
      <c r="C454" s="41"/>
      <c r="D454" s="41"/>
      <c r="E454" s="41"/>
      <c r="F454" s="41"/>
      <c r="G454" s="41"/>
      <c r="H454" s="41"/>
      <c r="I454" s="41"/>
      <c r="J454" s="41"/>
      <c r="K454" s="42"/>
    </row>
    <row r="455" spans="1:11" s="1" customFormat="1" ht="12.75" customHeight="1" x14ac:dyDescent="0.15">
      <c r="A455" s="40"/>
      <c r="B455" s="41"/>
      <c r="C455" s="41"/>
      <c r="D455" s="41"/>
      <c r="E455" s="41"/>
      <c r="F455" s="41"/>
      <c r="G455" s="41"/>
      <c r="H455" s="41"/>
      <c r="I455" s="41"/>
      <c r="J455" s="41"/>
      <c r="K455" s="42"/>
    </row>
    <row r="456" spans="1:11" s="1" customFormat="1" ht="12.75" customHeight="1" x14ac:dyDescent="0.15">
      <c r="A456" s="40"/>
      <c r="B456" s="41"/>
      <c r="C456" s="41"/>
      <c r="D456" s="41"/>
      <c r="E456" s="41"/>
      <c r="F456" s="41"/>
      <c r="G456" s="41"/>
      <c r="H456" s="41"/>
      <c r="I456" s="41"/>
      <c r="J456" s="41"/>
      <c r="K456" s="42"/>
    </row>
    <row r="457" spans="1:11" s="1" customFormat="1" ht="12.75" customHeight="1" x14ac:dyDescent="0.15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2"/>
    </row>
    <row r="458" spans="1:11" s="1" customFormat="1" ht="12.75" customHeight="1" x14ac:dyDescent="0.15">
      <c r="A458" s="40"/>
      <c r="B458" s="41"/>
      <c r="C458" s="41"/>
      <c r="D458" s="41"/>
      <c r="E458" s="41"/>
      <c r="F458" s="41"/>
      <c r="G458" s="41"/>
      <c r="H458" s="41"/>
      <c r="I458" s="41"/>
      <c r="J458" s="41"/>
      <c r="K458" s="42"/>
    </row>
    <row r="459" spans="1:11" s="1" customFormat="1" ht="12.75" customHeight="1" x14ac:dyDescent="0.15">
      <c r="A459" s="40"/>
      <c r="B459" s="41"/>
      <c r="C459" s="41"/>
      <c r="D459" s="41"/>
      <c r="E459" s="41"/>
      <c r="F459" s="41"/>
      <c r="G459" s="41"/>
      <c r="H459" s="41"/>
      <c r="I459" s="41"/>
      <c r="J459" s="41"/>
      <c r="K459" s="42"/>
    </row>
    <row r="460" spans="1:11" s="1" customFormat="1" ht="12.75" customHeight="1" x14ac:dyDescent="0.15">
      <c r="A460" s="40"/>
      <c r="B460" s="41"/>
      <c r="C460" s="41"/>
      <c r="D460" s="41"/>
      <c r="E460" s="41"/>
      <c r="F460" s="41"/>
      <c r="G460" s="41"/>
      <c r="H460" s="41"/>
      <c r="I460" s="41"/>
      <c r="J460" s="41"/>
      <c r="K460" s="42"/>
    </row>
    <row r="461" spans="1:11" s="1" customFormat="1" ht="12.75" customHeight="1" x14ac:dyDescent="0.15">
      <c r="A461" s="40"/>
      <c r="B461" s="41"/>
      <c r="C461" s="41"/>
      <c r="D461" s="41"/>
      <c r="E461" s="41"/>
      <c r="F461" s="41"/>
      <c r="G461" s="41"/>
      <c r="H461" s="41"/>
      <c r="I461" s="41"/>
      <c r="J461" s="41"/>
      <c r="K461" s="42"/>
    </row>
    <row r="462" spans="1:11" s="1" customFormat="1" ht="12.75" customHeight="1" x14ac:dyDescent="0.15">
      <c r="A462" s="40"/>
      <c r="B462" s="41"/>
      <c r="C462" s="41"/>
      <c r="D462" s="41"/>
      <c r="E462" s="41"/>
      <c r="F462" s="41"/>
      <c r="G462" s="41"/>
      <c r="H462" s="41"/>
      <c r="I462" s="41"/>
      <c r="J462" s="41"/>
      <c r="K462" s="42"/>
    </row>
    <row r="463" spans="1:11" s="1" customFormat="1" ht="12.75" customHeight="1" x14ac:dyDescent="0.15">
      <c r="A463" s="40"/>
      <c r="B463" s="41"/>
      <c r="C463" s="41"/>
      <c r="D463" s="41"/>
      <c r="E463" s="41"/>
      <c r="F463" s="41"/>
      <c r="G463" s="41"/>
      <c r="H463" s="41"/>
      <c r="I463" s="41"/>
      <c r="J463" s="41"/>
      <c r="K463" s="42"/>
    </row>
    <row r="464" spans="1:11" s="1" customFormat="1" ht="12.75" customHeight="1" x14ac:dyDescent="0.15">
      <c r="A464" s="40"/>
      <c r="B464" s="41"/>
      <c r="C464" s="41"/>
      <c r="D464" s="41"/>
      <c r="E464" s="41"/>
      <c r="F464" s="41"/>
      <c r="G464" s="41"/>
      <c r="H464" s="41"/>
      <c r="I464" s="41"/>
      <c r="J464" s="41"/>
      <c r="K464" s="42"/>
    </row>
    <row r="465" spans="1:11" s="1" customFormat="1" ht="12.75" customHeight="1" x14ac:dyDescent="0.15">
      <c r="A465" s="40"/>
      <c r="B465" s="41"/>
      <c r="C465" s="41"/>
      <c r="D465" s="41"/>
      <c r="E465" s="41"/>
      <c r="F465" s="41"/>
      <c r="G465" s="41"/>
      <c r="H465" s="41"/>
      <c r="I465" s="41"/>
      <c r="J465" s="41"/>
      <c r="K465" s="42"/>
    </row>
    <row r="466" spans="1:11" s="1" customFormat="1" ht="12.75" customHeight="1" x14ac:dyDescent="0.15">
      <c r="A466" s="40"/>
      <c r="B466" s="41"/>
      <c r="C466" s="41"/>
      <c r="D466" s="41"/>
      <c r="E466" s="41"/>
      <c r="F466" s="41"/>
      <c r="G466" s="41"/>
      <c r="H466" s="41"/>
      <c r="I466" s="41"/>
      <c r="J466" s="41"/>
      <c r="K466" s="42"/>
    </row>
    <row r="467" spans="1:11" s="1" customFormat="1" ht="12.75" customHeight="1" x14ac:dyDescent="0.15">
      <c r="A467" s="40"/>
      <c r="B467" s="41"/>
      <c r="C467" s="41"/>
      <c r="D467" s="41"/>
      <c r="E467" s="41"/>
      <c r="F467" s="41"/>
      <c r="G467" s="41"/>
      <c r="H467" s="41"/>
      <c r="I467" s="41"/>
      <c r="J467" s="41"/>
      <c r="K467" s="42"/>
    </row>
    <row r="468" spans="1:11" s="1" customFormat="1" ht="12.75" customHeight="1" x14ac:dyDescent="0.15">
      <c r="A468" s="40"/>
      <c r="B468" s="41"/>
      <c r="C468" s="41"/>
      <c r="D468" s="41"/>
      <c r="E468" s="41"/>
      <c r="F468" s="41"/>
      <c r="G468" s="41"/>
      <c r="H468" s="41"/>
      <c r="I468" s="41"/>
      <c r="J468" s="41"/>
      <c r="K468" s="42"/>
    </row>
    <row r="469" spans="1:11" s="1" customFormat="1" ht="12.75" customHeight="1" x14ac:dyDescent="0.15">
      <c r="A469" s="40"/>
      <c r="B469" s="41"/>
      <c r="C469" s="41"/>
      <c r="D469" s="41"/>
      <c r="E469" s="41"/>
      <c r="F469" s="41"/>
      <c r="G469" s="41"/>
      <c r="H469" s="41"/>
      <c r="I469" s="41"/>
      <c r="J469" s="41"/>
      <c r="K469" s="42"/>
    </row>
    <row r="470" spans="1:11" s="1" customFormat="1" ht="12.75" customHeight="1" x14ac:dyDescent="0.15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2"/>
    </row>
    <row r="471" spans="1:11" s="1" customFormat="1" ht="12.75" customHeight="1" x14ac:dyDescent="0.15">
      <c r="A471" s="40"/>
      <c r="B471" s="41"/>
      <c r="C471" s="41"/>
      <c r="D471" s="41"/>
      <c r="E471" s="41"/>
      <c r="F471" s="41"/>
      <c r="G471" s="41"/>
      <c r="H471" s="41"/>
      <c r="I471" s="41"/>
      <c r="J471" s="41"/>
      <c r="K471" s="42"/>
    </row>
    <row r="472" spans="1:11" s="1" customFormat="1" ht="12.75" customHeight="1" x14ac:dyDescent="0.15">
      <c r="A472" s="40"/>
      <c r="B472" s="41"/>
      <c r="C472" s="41"/>
      <c r="D472" s="41"/>
      <c r="E472" s="41"/>
      <c r="F472" s="41"/>
      <c r="G472" s="41"/>
      <c r="H472" s="41"/>
      <c r="I472" s="41"/>
      <c r="J472" s="41"/>
      <c r="K472" s="42"/>
    </row>
    <row r="473" spans="1:11" s="1" customFormat="1" ht="12.75" customHeight="1" x14ac:dyDescent="0.15">
      <c r="A473" s="40"/>
      <c r="B473" s="41"/>
      <c r="C473" s="41"/>
      <c r="D473" s="41"/>
      <c r="E473" s="41"/>
      <c r="F473" s="41"/>
      <c r="G473" s="41"/>
      <c r="H473" s="41"/>
      <c r="I473" s="41"/>
      <c r="J473" s="41"/>
      <c r="K473" s="42"/>
    </row>
    <row r="474" spans="1:11" s="1" customFormat="1" ht="12.75" customHeight="1" x14ac:dyDescent="0.15">
      <c r="A474" s="40"/>
      <c r="B474" s="41"/>
      <c r="C474" s="41"/>
      <c r="D474" s="41"/>
      <c r="E474" s="41"/>
      <c r="F474" s="41"/>
      <c r="G474" s="41"/>
      <c r="H474" s="41"/>
      <c r="I474" s="41"/>
      <c r="J474" s="41"/>
      <c r="K474" s="42"/>
    </row>
    <row r="475" spans="1:11" s="1" customFormat="1" ht="12.75" customHeight="1" x14ac:dyDescent="0.15">
      <c r="A475" s="40"/>
      <c r="B475" s="41"/>
      <c r="C475" s="41"/>
      <c r="D475" s="41"/>
      <c r="E475" s="41"/>
      <c r="F475" s="41"/>
      <c r="G475" s="41"/>
      <c r="H475" s="41"/>
      <c r="I475" s="41"/>
      <c r="J475" s="41"/>
      <c r="K475" s="42"/>
    </row>
    <row r="476" spans="1:11" s="1" customFormat="1" ht="12.75" customHeight="1" x14ac:dyDescent="0.15">
      <c r="A476" s="40"/>
      <c r="B476" s="41"/>
      <c r="C476" s="41"/>
      <c r="D476" s="41"/>
      <c r="E476" s="41"/>
      <c r="F476" s="41"/>
      <c r="G476" s="41"/>
      <c r="H476" s="41"/>
      <c r="I476" s="41"/>
      <c r="J476" s="41"/>
      <c r="K476" s="42"/>
    </row>
    <row r="477" spans="1:11" s="1" customFormat="1" ht="12.75" customHeight="1" x14ac:dyDescent="0.15">
      <c r="A477" s="40"/>
      <c r="B477" s="41"/>
      <c r="C477" s="41"/>
      <c r="D477" s="41"/>
      <c r="E477" s="41"/>
      <c r="F477" s="41"/>
      <c r="G477" s="41"/>
      <c r="H477" s="41"/>
      <c r="I477" s="41"/>
      <c r="J477" s="41"/>
      <c r="K477" s="42"/>
    </row>
    <row r="478" spans="1:11" s="1" customFormat="1" ht="12.75" customHeight="1" x14ac:dyDescent="0.15">
      <c r="A478" s="40"/>
      <c r="B478" s="41"/>
      <c r="C478" s="41"/>
      <c r="D478" s="41"/>
      <c r="E478" s="41"/>
      <c r="F478" s="41"/>
      <c r="G478" s="41"/>
      <c r="H478" s="41"/>
      <c r="I478" s="41"/>
      <c r="J478" s="41"/>
      <c r="K478" s="42"/>
    </row>
    <row r="479" spans="1:11" s="1" customFormat="1" ht="12.75" customHeight="1" x14ac:dyDescent="0.15">
      <c r="A479" s="40"/>
      <c r="B479" s="41"/>
      <c r="C479" s="41"/>
      <c r="D479" s="41"/>
      <c r="E479" s="41"/>
      <c r="F479" s="41"/>
      <c r="G479" s="41"/>
      <c r="H479" s="41"/>
      <c r="I479" s="41"/>
      <c r="J479" s="41"/>
      <c r="K479" s="42"/>
    </row>
    <row r="480" spans="1:11" s="1" customFormat="1" ht="12.75" customHeight="1" x14ac:dyDescent="0.15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2"/>
    </row>
    <row r="481" spans="1:11" s="1" customFormat="1" ht="12.75" customHeight="1" x14ac:dyDescent="0.15">
      <c r="A481" s="40"/>
      <c r="B481" s="41"/>
      <c r="C481" s="41"/>
      <c r="D481" s="41"/>
      <c r="E481" s="41"/>
      <c r="F481" s="41"/>
      <c r="G481" s="41"/>
      <c r="H481" s="41"/>
      <c r="I481" s="41"/>
      <c r="J481" s="41"/>
      <c r="K481" s="42"/>
    </row>
    <row r="482" spans="1:11" s="1" customFormat="1" ht="12.75" customHeight="1" x14ac:dyDescent="0.15">
      <c r="A482" s="40"/>
      <c r="B482" s="41"/>
      <c r="C482" s="41"/>
      <c r="D482" s="41"/>
      <c r="E482" s="41"/>
      <c r="F482" s="41"/>
      <c r="G482" s="41"/>
      <c r="H482" s="41"/>
      <c r="I482" s="41"/>
      <c r="J482" s="41"/>
      <c r="K482" s="42"/>
    </row>
    <row r="483" spans="1:11" s="1" customFormat="1" ht="12.75" customHeight="1" x14ac:dyDescent="0.15">
      <c r="A483" s="40"/>
      <c r="B483" s="41"/>
      <c r="C483" s="41"/>
      <c r="D483" s="41"/>
      <c r="E483" s="41"/>
      <c r="F483" s="41"/>
      <c r="G483" s="41"/>
      <c r="H483" s="41"/>
      <c r="I483" s="41"/>
      <c r="J483" s="41"/>
      <c r="K483" s="42"/>
    </row>
    <row r="484" spans="1:11" s="1" customFormat="1" ht="12.75" customHeight="1" x14ac:dyDescent="0.15">
      <c r="A484" s="40"/>
      <c r="B484" s="41"/>
      <c r="C484" s="41"/>
      <c r="D484" s="41"/>
      <c r="E484" s="41"/>
      <c r="F484" s="41"/>
      <c r="G484" s="41"/>
      <c r="H484" s="41"/>
      <c r="I484" s="41"/>
      <c r="J484" s="41"/>
      <c r="K484" s="42"/>
    </row>
    <row r="485" spans="1:11" s="1" customFormat="1" ht="12.75" customHeight="1" x14ac:dyDescent="0.15">
      <c r="A485" s="40"/>
      <c r="B485" s="41"/>
      <c r="C485" s="41"/>
      <c r="D485" s="41"/>
      <c r="E485" s="41"/>
      <c r="F485" s="41"/>
      <c r="G485" s="41"/>
      <c r="H485" s="41"/>
      <c r="I485" s="41"/>
      <c r="J485" s="41"/>
      <c r="K485" s="42"/>
    </row>
    <row r="486" spans="1:11" s="1" customFormat="1" ht="12.75" customHeight="1" x14ac:dyDescent="0.15">
      <c r="A486" s="40"/>
      <c r="B486" s="41"/>
      <c r="C486" s="41"/>
      <c r="D486" s="41"/>
      <c r="E486" s="41"/>
      <c r="F486" s="41"/>
      <c r="G486" s="41"/>
      <c r="H486" s="41"/>
      <c r="I486" s="41"/>
      <c r="J486" s="41"/>
      <c r="K486" s="42"/>
    </row>
    <row r="487" spans="1:11" s="1" customFormat="1" ht="12.75" customHeight="1" x14ac:dyDescent="0.15">
      <c r="A487" s="40"/>
      <c r="B487" s="41"/>
      <c r="C487" s="41"/>
      <c r="D487" s="41"/>
      <c r="E487" s="41"/>
      <c r="F487" s="41"/>
      <c r="G487" s="41"/>
      <c r="H487" s="41"/>
      <c r="I487" s="41"/>
      <c r="J487" s="41"/>
      <c r="K487" s="42"/>
    </row>
    <row r="488" spans="1:11" s="1" customFormat="1" ht="12.75" customHeight="1" x14ac:dyDescent="0.15">
      <c r="A488" s="40"/>
      <c r="B488" s="41"/>
      <c r="C488" s="41"/>
      <c r="D488" s="41"/>
      <c r="E488" s="41"/>
      <c r="F488" s="41"/>
      <c r="G488" s="41"/>
      <c r="H488" s="41"/>
      <c r="I488" s="41"/>
      <c r="J488" s="41"/>
      <c r="K488" s="42"/>
    </row>
    <row r="489" spans="1:11" s="1" customFormat="1" ht="12.75" customHeight="1" x14ac:dyDescent="0.15">
      <c r="A489" s="40"/>
      <c r="B489" s="41"/>
      <c r="C489" s="41"/>
      <c r="D489" s="41"/>
      <c r="E489" s="41"/>
      <c r="F489" s="41"/>
      <c r="G489" s="41"/>
      <c r="H489" s="41"/>
      <c r="I489" s="41"/>
      <c r="J489" s="41"/>
      <c r="K489" s="42"/>
    </row>
    <row r="490" spans="1:11" s="1" customFormat="1" ht="12.75" customHeight="1" x14ac:dyDescent="0.15">
      <c r="A490" s="40"/>
      <c r="B490" s="41"/>
      <c r="C490" s="41"/>
      <c r="D490" s="41"/>
      <c r="E490" s="41"/>
      <c r="F490" s="41"/>
      <c r="G490" s="41"/>
      <c r="H490" s="41"/>
      <c r="I490" s="41"/>
      <c r="J490" s="41"/>
      <c r="K490" s="42"/>
    </row>
    <row r="491" spans="1:11" s="1" customFormat="1" ht="12.75" customHeight="1" x14ac:dyDescent="0.15">
      <c r="A491" s="40"/>
      <c r="B491" s="41"/>
      <c r="C491" s="41"/>
      <c r="D491" s="41"/>
      <c r="E491" s="41"/>
      <c r="F491" s="41"/>
      <c r="G491" s="41"/>
      <c r="H491" s="41"/>
      <c r="I491" s="41"/>
      <c r="J491" s="41"/>
      <c r="K491" s="42"/>
    </row>
    <row r="492" spans="1:11" s="1" customFormat="1" ht="12.75" customHeight="1" x14ac:dyDescent="0.15">
      <c r="A492" s="40"/>
      <c r="B492" s="41"/>
      <c r="C492" s="41"/>
      <c r="D492" s="41"/>
      <c r="E492" s="41"/>
      <c r="F492" s="41"/>
      <c r="G492" s="41"/>
      <c r="H492" s="41"/>
      <c r="I492" s="41"/>
      <c r="J492" s="41"/>
      <c r="K492" s="42"/>
    </row>
    <row r="493" spans="1:11" s="1" customFormat="1" ht="12.75" customHeight="1" x14ac:dyDescent="0.15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2"/>
    </row>
    <row r="494" spans="1:11" s="1" customFormat="1" ht="12.75" customHeight="1" x14ac:dyDescent="0.15">
      <c r="A494" s="40"/>
      <c r="B494" s="41"/>
      <c r="C494" s="41"/>
      <c r="D494" s="41"/>
      <c r="E494" s="41"/>
      <c r="F494" s="41"/>
      <c r="G494" s="41"/>
      <c r="H494" s="41"/>
      <c r="I494" s="41"/>
      <c r="J494" s="41"/>
      <c r="K494" s="42"/>
    </row>
    <row r="495" spans="1:11" s="1" customFormat="1" ht="12.75" customHeight="1" x14ac:dyDescent="0.15">
      <c r="A495" s="40"/>
      <c r="B495" s="41"/>
      <c r="C495" s="41"/>
      <c r="D495" s="41"/>
      <c r="E495" s="41"/>
      <c r="F495" s="41"/>
      <c r="G495" s="41"/>
      <c r="H495" s="41"/>
      <c r="I495" s="41"/>
      <c r="J495" s="41"/>
      <c r="K495" s="42"/>
    </row>
    <row r="496" spans="1:11" s="1" customFormat="1" ht="12.75" customHeight="1" x14ac:dyDescent="0.15">
      <c r="A496" s="40"/>
      <c r="B496" s="41"/>
      <c r="C496" s="41"/>
      <c r="D496" s="41"/>
      <c r="E496" s="41"/>
      <c r="F496" s="41"/>
      <c r="G496" s="41"/>
      <c r="H496" s="41"/>
      <c r="I496" s="41"/>
      <c r="J496" s="41"/>
      <c r="K496" s="42"/>
    </row>
    <row r="497" spans="1:11" s="1" customFormat="1" ht="12.75" customHeight="1" x14ac:dyDescent="0.15">
      <c r="A497" s="40"/>
      <c r="B497" s="41"/>
      <c r="C497" s="41"/>
      <c r="D497" s="41"/>
      <c r="E497" s="41"/>
      <c r="F497" s="41"/>
      <c r="G497" s="41"/>
      <c r="H497" s="41"/>
      <c r="I497" s="41"/>
      <c r="J497" s="41"/>
      <c r="K497" s="42"/>
    </row>
    <row r="498" spans="1:11" s="1" customFormat="1" ht="12.75" customHeight="1" x14ac:dyDescent="0.15">
      <c r="A498" s="40"/>
      <c r="B498" s="41"/>
      <c r="C498" s="41"/>
      <c r="D498" s="41"/>
      <c r="E498" s="41"/>
      <c r="F498" s="41"/>
      <c r="G498" s="41"/>
      <c r="H498" s="41"/>
      <c r="I498" s="41"/>
      <c r="J498" s="41"/>
      <c r="K498" s="42"/>
    </row>
    <row r="499" spans="1:11" s="1" customFormat="1" ht="12.75" customHeight="1" x14ac:dyDescent="0.15">
      <c r="A499" s="40"/>
      <c r="B499" s="41"/>
      <c r="C499" s="41"/>
      <c r="D499" s="41"/>
      <c r="E499" s="41"/>
      <c r="F499" s="41"/>
      <c r="G499" s="41"/>
      <c r="H499" s="41"/>
      <c r="I499" s="41"/>
      <c r="J499" s="41"/>
      <c r="K499" s="42"/>
    </row>
    <row r="500" spans="1:11" s="1" customFormat="1" ht="12.75" customHeigh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s="1" customFormat="1" ht="12.75" customHeigh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s="1" customFormat="1" ht="12.75" customHeigh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s="1" customFormat="1" ht="12.75" customHeigh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s="1" customFormat="1" ht="12.75" customHeigh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s="1" customFormat="1" ht="12.75" customHeigh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s="1" customFormat="1" ht="12.75" customHeigh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s="1" customFormat="1" ht="12.75" customHeigh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s="1" customFormat="1" ht="12.75" customHeigh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s="1" customFormat="1" ht="12.75" customHeigh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s="1" customFormat="1" ht="12.75" customHeigh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s="1" customFormat="1" ht="12.75" customHeigh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s="1" customFormat="1" ht="12.75" customHeigh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s="1" customFormat="1" ht="12.75" customHeigh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s="1" customFormat="1" ht="12.75" customHeigh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s="1" customFormat="1" ht="12.75" customHeigh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s="1" customFormat="1" ht="12.75" customHeigh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s="1" customFormat="1" ht="12.75" customHeigh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s="1" customFormat="1" ht="12.75" customHeigh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s="1" customFormat="1" ht="12.75" customHeigh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s="1" customFormat="1" ht="12.75" customHeigh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s="1" customFormat="1" ht="12.75" customHeigh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s="1" customFormat="1" ht="12.75" customHeigh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s="1" customFormat="1" ht="12.75" customHeigh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s="1" customFormat="1" ht="12.75" customHeigh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s="1" customFormat="1" ht="12.75" customHeigh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s="1" customFormat="1" ht="12.75" customHeigh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s="1" customFormat="1" ht="12.75" customHeigh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s="1" customFormat="1" ht="12.75" customHeigh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s="1" customFormat="1" ht="12.75" customHeigh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s="1" customFormat="1" ht="12.75" customHeigh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s="1" customFormat="1" ht="12.75" customHeigh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s="1" customFormat="1" ht="12.75" customHeigh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s="1" customFormat="1" ht="12.75" customHeigh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s="1" customFormat="1" ht="12.75" customHeigh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s="1" customFormat="1" ht="12.75" customHeigh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s="1" customFormat="1" ht="12.75" customHeigh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s="1" customFormat="1" ht="12.75" customHeigh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s="1" customFormat="1" ht="12.75" customHeigh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s="1" customFormat="1" ht="12.75" customHeigh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s="1" customFormat="1" ht="12.75" customHeigh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s="1" customFormat="1" ht="12.75" customHeigh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s="1" customFormat="1" ht="12.75" customHeigh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s="1" customFormat="1" ht="12.75" customHeigh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s="1" customFormat="1" ht="12.75" customHeigh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s="1" customFormat="1" ht="12.75" customHeigh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s="1" customFormat="1" ht="12.75" customHeigh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s="1" customFormat="1" ht="12.75" customHeigh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s="1" customFormat="1" ht="12.75" customHeigh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s="1" customFormat="1" ht="12.75" customHeigh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s="1" customFormat="1" ht="12.75" customHeigh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s="1" customFormat="1" ht="12.75" customHeigh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s="1" customFormat="1" ht="12.75" customHeigh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s="1" customFormat="1" ht="12.75" customHeigh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s="1" customFormat="1" ht="12.75" customHeigh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s="1" customFormat="1" ht="12.75" customHeigh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s="1" customFormat="1" ht="12.75" customHeigh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s="1" customFormat="1" ht="12.75" customHeigh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s="1" customFormat="1" ht="12.75" customHeigh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s="1" customFormat="1" ht="12.75" customHeigh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s="1" customFormat="1" ht="12.75" customHeigh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s="1" customFormat="1" ht="12.75" customHeigh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s="1" customFormat="1" ht="12.75" customHeigh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s="1" customFormat="1" ht="12.75" customHeigh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s="1" customFormat="1" ht="12.75" customHeigh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s="1" customFormat="1" ht="12.75" customHeigh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s="1" customFormat="1" ht="12.75" customHeigh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s="1" customFormat="1" ht="12.75" customHeigh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s="1" customFormat="1" ht="12.75" customHeigh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s="1" customFormat="1" ht="12.75" customHeigh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s="1" customFormat="1" ht="12.75" customHeigh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s="1" customFormat="1" ht="12.75" customHeigh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s="1" customFormat="1" ht="12.75" customHeigh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s="1" customFormat="1" ht="12.75" customHeigh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s="1" customFormat="1" ht="12.75" customHeigh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s="1" customFormat="1" ht="12.75" customHeigh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s="1" customFormat="1" ht="12.75" customHeigh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s="1" customFormat="1" ht="12.75" customHeigh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s="1" customFormat="1" ht="12.75" customHeigh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s="1" customFormat="1" ht="12.75" customHeigh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s="1" customFormat="1" ht="12.75" customHeigh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s="1" customFormat="1" ht="12.75" customHeigh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s="1" customFormat="1" ht="12.75" customHeigh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s="1" customFormat="1" ht="12.75" customHeigh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s="1" customFormat="1" ht="12.75" customHeigh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s="1" customFormat="1" ht="12.75" customHeigh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s="1" customFormat="1" ht="12.75" customHeigh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s="1" customFormat="1" ht="12.75" customHeigh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s="1" customFormat="1" ht="12.75" customHeigh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s="1" customFormat="1" ht="12.75" customHeigh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s="1" customFormat="1" ht="12.75" customHeigh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s="1" customFormat="1" ht="12.75" customHeigh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s="1" customFormat="1" ht="12.75" customHeigh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s="1" customFormat="1" ht="12.75" customHeigh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s="1" customFormat="1" ht="12.75" customHeigh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s="1" customFormat="1" ht="12.75" customHeigh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s="1" customFormat="1" ht="12.75" customHeigh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s="1" customFormat="1" ht="12.75" customHeigh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s="1" customFormat="1" ht="12.75" customHeigh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s="1" customFormat="1" ht="12.75" customHeigh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s="1" customFormat="1" ht="12.75" customHeigh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s="1" customFormat="1" ht="12.75" customHeigh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s="1" customFormat="1" ht="12.75" customHeigh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s="1" customFormat="1" ht="12.75" customHeigh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s="1" customFormat="1" ht="12.75" customHeigh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s="1" customFormat="1" ht="12.75" customHeigh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s="1" customFormat="1" ht="12.75" customHeigh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s="1" customFormat="1" ht="12.75" customHeigh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s="1" customFormat="1" ht="12.75" customHeigh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s="1" customFormat="1" ht="12.75" customHeigh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s="1" customFormat="1" ht="12.75" customHeigh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s="1" customFormat="1" ht="12.75" customHeigh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s="1" customFormat="1" ht="12.75" customHeigh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s="1" customFormat="1" ht="12.75" customHeigh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s="1" customFormat="1" ht="12.75" customHeigh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s="1" customFormat="1" ht="12.75" customHeigh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s="1" customFormat="1" ht="12.75" customHeigh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s="1" customFormat="1" ht="12.75" customHeigh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s="1" customFormat="1" ht="12.75" customHeigh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s="1" customFormat="1" ht="12.75" customHeigh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s="1" customFormat="1" ht="12.75" customHeigh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s="1" customFormat="1" ht="12.75" customHeigh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s="1" customFormat="1" ht="12.75" customHeigh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s="1" customFormat="1" ht="12.75" customHeigh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s="1" customFormat="1" ht="12.75" customHeigh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s="1" customFormat="1" ht="12.75" customHeigh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s="1" customFormat="1" ht="12.75" customHeigh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s="1" customFormat="1" ht="12.75" customHeigh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s="1" customFormat="1" ht="12.75" customHeigh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s="1" customFormat="1" ht="12.75" customHeigh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s="1" customFormat="1" ht="12.75" customHeigh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s="1" customFormat="1" ht="12.75" customHeigh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s="1" customFormat="1" ht="12.75" customHeigh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s="1" customFormat="1" ht="12.75" customHeigh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s="1" customFormat="1" ht="12.75" customHeigh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s="1" customFormat="1" ht="12.75" customHeigh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s="1" customFormat="1" ht="12.75" customHeigh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s="1" customFormat="1" ht="12.75" customHeigh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s="1" customFormat="1" ht="12.75" customHeigh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s="1" customFormat="1" ht="12.75" customHeigh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s="1" customFormat="1" ht="12.75" customHeigh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s="1" customFormat="1" ht="12.75" customHeigh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s="1" customFormat="1" ht="12.75" customHeigh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s="1" customFormat="1" ht="12.75" customHeigh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s="1" customFormat="1" ht="12.75" customHeigh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s="1" customFormat="1" ht="12.75" customHeigh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s="1" customFormat="1" ht="12.75" customHeigh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s="1" customFormat="1" ht="12.75" customHeigh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s="1" customFormat="1" ht="12.75" customHeigh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s="1" customFormat="1" ht="12.75" customHeigh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s="1" customFormat="1" ht="12.75" customHeigh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s="1" customFormat="1" ht="12.75" customHeigh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s="1" customFormat="1" ht="12.75" customHeigh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s="1" customFormat="1" ht="12.75" customHeigh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s="1" customFormat="1" ht="12.75" customHeigh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s="1" customFormat="1" ht="12.75" customHeigh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s="1" customFormat="1" ht="12.75" customHeigh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s="1" customFormat="1" ht="12.75" customHeigh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s="1" customFormat="1" ht="12.75" customHeigh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s="1" customFormat="1" ht="12.75" customHeigh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s="1" customFormat="1" ht="12.75" customHeigh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s="1" customFormat="1" ht="12.75" customHeigh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s="1" customFormat="1" ht="12.75" customHeigh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s="1" customFormat="1" ht="12.75" customHeigh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s="1" customFormat="1" ht="12.75" customHeigh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s="1" customFormat="1" ht="12.75" customHeigh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s="1" customFormat="1" ht="12.75" customHeigh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s="1" customFormat="1" ht="12.75" customHeigh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s="1" customFormat="1" ht="12.75" customHeigh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s="1" customFormat="1" ht="12.75" customHeigh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s="1" customFormat="1" ht="12.75" customHeigh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s="1" customFormat="1" ht="12.75" customHeigh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s="1" customFormat="1" ht="12.75" customHeigh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s="1" customFormat="1" ht="12.75" customHeigh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s="1" customFormat="1" ht="12.75" customHeigh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s="1" customFormat="1" ht="12.75" customHeigh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s="1" customFormat="1" ht="12.75" customHeigh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s="1" customFormat="1" ht="12.75" customHeigh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s="1" customFormat="1" ht="12.75" customHeigh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s="1" customFormat="1" ht="12.75" customHeigh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s="1" customFormat="1" ht="12.75" customHeigh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s="1" customFormat="1" ht="12.75" customHeigh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s="1" customFormat="1" ht="12.75" customHeigh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s="1" customFormat="1" ht="12.75" customHeigh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s="1" customFormat="1" ht="12.75" customHeigh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s="1" customFormat="1" ht="12.75" customHeigh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s="1" customFormat="1" ht="12.75" customHeigh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s="1" customFormat="1" ht="12.75" customHeigh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s="1" customFormat="1" ht="12.75" customHeigh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s="1" customFormat="1" ht="12.75" customHeigh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s="1" customFormat="1" ht="12.75" customHeigh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 s="1" customFormat="1" ht="12.75" customHeigh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 s="1" customFormat="1" ht="12.75" customHeigh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s="1" customFormat="1" ht="12.75" customHeigh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s="1" customFormat="1" ht="12.75" customHeigh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s="1" customFormat="1" ht="12.75" customHeigh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s="1" customFormat="1" ht="12.75" customHeigh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s="1" customFormat="1" ht="12.75" customHeigh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s="1" customFormat="1" ht="12.75" customHeigh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s="1" customFormat="1" ht="12.75" customHeigh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s="1" customFormat="1" ht="12.75" customHeigh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s="1" customFormat="1" ht="12.75" customHeigh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s="1" customFormat="1" ht="12.75" customHeigh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s="1" customFormat="1" ht="12.75" customHeigh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s="1" customFormat="1" ht="12.75" customHeigh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s="1" customFormat="1" ht="12.75" customHeigh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s="1" customFormat="1" ht="12.75" customHeigh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s="1" customFormat="1" ht="12.75" customHeigh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s="1" customFormat="1" ht="12.75" customHeigh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s="1" customFormat="1" ht="12.75" customHeigh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s="1" customFormat="1" ht="12.75" customHeigh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s="1" customFormat="1" ht="12.75" customHeigh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s="1" customFormat="1" ht="12.75" customHeigh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s="1" customFormat="1" ht="12.75" customHeigh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s="1" customFormat="1" ht="12.75" customHeigh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s="1" customFormat="1" ht="12.75" customHeigh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s="1" customFormat="1" ht="12.75" customHeigh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s="1" customFormat="1" ht="12.75" customHeigh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s="1" customFormat="1" ht="12.75" customHeigh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s="1" customFormat="1" ht="12.75" customHeigh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s="1" customFormat="1" ht="12.75" customHeigh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s="1" customFormat="1" ht="12.75" customHeigh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s="1" customFormat="1" ht="12.75" customHeigh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 s="1" customFormat="1" ht="12.75" customHeigh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s="1" customFormat="1" ht="12.75" customHeigh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s="1" customFormat="1" ht="12.75" customHeigh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s="1" customFormat="1" ht="12.75" customHeigh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s="1" customFormat="1" ht="12.75" customHeigh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 s="1" customFormat="1" ht="12.75" customHeigh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s="1" customFormat="1" ht="12.75" customHeigh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s="1" customFormat="1" ht="12.75" customHeigh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s="1" customFormat="1" ht="12.75" customHeigh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s="1" customFormat="1" ht="12.75" customHeigh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 s="1" customFormat="1" ht="12.75" customHeigh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s="1" customFormat="1" ht="12.75" customHeigh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s="1" customFormat="1" ht="12.75" customHeigh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s="1" customFormat="1" ht="12.75" customHeigh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s="1" customFormat="1" ht="12.75" customHeigh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 s="1" customFormat="1" ht="12.75" customHeigh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s="1" customFormat="1" ht="12.75" customHeigh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s="1" customFormat="1" ht="12.75" customHeigh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s="1" customFormat="1" ht="12.75" customHeigh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s="1" customFormat="1" ht="12.75" customHeigh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 s="1" customFormat="1" ht="12.75" customHeigh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s="1" customFormat="1" ht="12.75" customHeigh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s="1" customFormat="1" ht="12.75" customHeigh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s="1" customFormat="1" ht="12.75" customHeigh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s="1" customFormat="1" ht="12.75" customHeigh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 s="1" customFormat="1" ht="12.75" customHeigh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s="1" customFormat="1" ht="12.75" customHeigh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s="1" customFormat="1" ht="12.75" customHeigh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s="1" customFormat="1" ht="12.75" customHeigh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s="1" customFormat="1" ht="12.75" customHeigh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 s="1" customFormat="1" ht="12.75" customHeigh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s="1" customFormat="1" ht="12.75" customHeigh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s="1" customFormat="1" ht="12.75" customHeigh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s="1" customFormat="1" ht="12.75" customHeigh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s="1" customFormat="1" ht="12.75" customHeigh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 s="1" customFormat="1" ht="12.75" customHeigh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 s="1" customFormat="1" ht="12.75" customHeigh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 s="1" customFormat="1" ht="12.75" customHeigh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s="1" customFormat="1" ht="12.75" customHeigh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s="1" customFormat="1" ht="12.75" customHeigh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s="1" customFormat="1" ht="12.75" customHeigh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s="1" customFormat="1" ht="12.75" customHeigh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 s="1" customFormat="1" ht="12.75" customHeigh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s="1" customFormat="1" ht="12.75" customHeigh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s="1" customFormat="1" ht="12.75" customHeigh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s="1" customFormat="1" ht="12.75" customHeigh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s="1" customFormat="1" ht="12.75" customHeigh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 s="1" customFormat="1" ht="12.75" customHeigh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s="1" customFormat="1" ht="12.75" customHeigh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s="1" customFormat="1" ht="12.75" customHeigh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s="1" customFormat="1" ht="12.75" customHeigh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s="1" customFormat="1" ht="12.75" customHeigh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 s="1" customFormat="1" ht="12.75" customHeigh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s="1" customFormat="1" ht="12.75" customHeigh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s="1" customFormat="1" ht="12.75" customHeigh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s="1" customFormat="1" ht="12.75" customHeigh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s="1" customFormat="1" ht="12.75" customHeigh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 s="1" customFormat="1" ht="12.75" customHeigh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s="1" customFormat="1" ht="12.75" customHeigh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s="1" customFormat="1" ht="12.75" customHeigh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s="1" customFormat="1" ht="12.75" customHeigh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s="1" customFormat="1" ht="12.75" customHeigh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 s="1" customFormat="1" ht="12.75" customHeigh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 s="1" customFormat="1" ht="12.75" customHeigh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 s="1" customFormat="1" ht="12.75" customHeigh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 s="1" customFormat="1" ht="12.75" customHeigh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 s="1" customFormat="1" ht="12.75" customHeigh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 s="1" customFormat="1" ht="12.75" customHeigh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 s="1" customFormat="1" ht="12.75" customHeigh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 s="1" customFormat="1" ht="12.75" customHeigh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 s="1" customFormat="1" ht="12.75" customHeigh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 s="1" customFormat="1" ht="12.75" customHeigh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 s="1" customFormat="1" ht="12.75" customHeigh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 s="1" customFormat="1" ht="12.75" customHeigh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 s="1" customFormat="1" ht="12.75" customHeigh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 s="1" customFormat="1" ht="12.75" customHeigh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 s="1" customFormat="1" ht="12.75" customHeigh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 s="1" customFormat="1" ht="12.75" customHeigh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 s="1" customFormat="1" ht="12.75" customHeigh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 s="1" customFormat="1" ht="12.75" customHeigh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 s="1" customFormat="1" ht="12.75" customHeigh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 s="1" customFormat="1" ht="12.75" customHeigh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 s="1" customFormat="1" ht="12.75" customHeigh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 s="1" customFormat="1" ht="12.75" customHeigh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 s="1" customFormat="1" ht="12.75" customHeigh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 s="1" customFormat="1" ht="12.75" customHeigh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 s="1" customFormat="1" ht="12.75" customHeigh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 s="1" customFormat="1" ht="12.75" customHeigh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 s="1" customFormat="1" ht="12.75" customHeigh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 s="1" customFormat="1" ht="12.75" customHeigh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 s="1" customFormat="1" ht="12.75" customHeigh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 s="1" customFormat="1" ht="12.75" customHeigh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 s="1" customFormat="1" ht="12.75" customHeigh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 s="1" customFormat="1" ht="12.75" customHeigh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 s="1" customFormat="1" ht="12.75" customHeigh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 s="1" customFormat="1" ht="12.75" customHeigh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 s="1" customFormat="1" ht="12.75" customHeigh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 s="1" customFormat="1" ht="12.75" customHeigh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 s="1" customFormat="1" ht="12.75" customHeigh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 s="1" customFormat="1" ht="12.75" customHeigh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 s="1" customFormat="1" ht="12.75" customHeigh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 s="1" customFormat="1" ht="12.75" customHeigh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 s="1" customFormat="1" ht="12.75" customHeigh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 s="1" customFormat="1" ht="12.75" customHeigh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 s="1" customFormat="1" ht="12.75" customHeigh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 s="1" customFormat="1" ht="12.75" customHeigh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 s="1" customFormat="1" ht="12.75" customHeigh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 s="1" customFormat="1" ht="12.75" customHeigh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 s="1" customFormat="1" ht="12.75" customHeigh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 s="1" customFormat="1" ht="12.75" customHeigh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 s="1" customFormat="1" ht="12.75" customHeigh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 s="1" customFormat="1" ht="12.75" customHeigh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 s="1" customFormat="1" ht="12.75" customHeigh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 s="1" customFormat="1" ht="12.75" customHeigh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 s="1" customFormat="1" ht="12.75" customHeigh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 s="1" customFormat="1" ht="12.75" customHeigh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s="1" customFormat="1" ht="12.75" customHeigh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s="1" customFormat="1" ht="12.75" customHeigh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s="1" customFormat="1" ht="12.75" customHeigh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 s="1" customFormat="1" ht="12.75" customHeigh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 s="1" customFormat="1" ht="12.75" customHeigh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 s="1" customFormat="1" ht="12.75" customHeigh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 s="1" customFormat="1" ht="12.75" customHeigh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 s="1" customFormat="1" ht="12.75" customHeigh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 s="1" customFormat="1" ht="12.75" customHeigh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 s="1" customFormat="1" ht="12.75" customHeigh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 s="1" customFormat="1" ht="12.75" customHeigh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 s="1" customFormat="1" ht="12.75" customHeigh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 s="1" customFormat="1" ht="12.75" customHeigh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s="1" customFormat="1" ht="12.75" customHeigh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s="1" customFormat="1" ht="12.75" customHeigh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s="1" customFormat="1" ht="12.75" customHeigh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 s="1" customFormat="1" ht="12.75" customHeigh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 s="1" customFormat="1" ht="12.75" customHeigh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 s="1" customFormat="1" ht="12.75" customHeigh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 s="1" customFormat="1" ht="12.75" customHeigh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 s="1" customFormat="1" ht="12.75" customHeigh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 s="1" customFormat="1" ht="12.75" customHeigh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s="1" customFormat="1" ht="12.75" customHeigh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s="1" customFormat="1" ht="12.75" customHeigh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 s="1" customFormat="1" ht="12.75" customHeigh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 s="1" customFormat="1" ht="12.75" customHeigh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 s="1" customFormat="1" ht="12.75" customHeigh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 s="1" customFormat="1" ht="12.75" customHeigh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 s="1" customFormat="1" ht="12.75" customHeigh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 s="1" customFormat="1" ht="12.75" customHeigh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 s="1" customFormat="1" ht="12.75" customHeigh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 s="1" customFormat="1" ht="12.75" customHeigh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 s="1" customFormat="1" ht="12.75" customHeigh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 s="1" customFormat="1" ht="12.75" customHeigh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 s="1" customFormat="1" ht="12.75" customHeigh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 s="1" customFormat="1" ht="12.75" customHeigh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 s="1" customFormat="1" ht="12.75" customHeigh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 s="1" customFormat="1" ht="12.75" customHeigh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 s="1" customFormat="1" ht="12.75" customHeigh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 s="1" customFormat="1" ht="12.75" customHeigh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 s="1" customFormat="1" ht="12.75" customHeigh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 s="1" customFormat="1" ht="12.75" customHeigh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 s="1" customFormat="1" ht="12.75" customHeigh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 s="1" customFormat="1" ht="12.75" customHeigh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 s="1" customFormat="1" ht="12.75" customHeigh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 s="1" customFormat="1" ht="12.75" customHeigh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 s="1" customFormat="1" ht="12.75" customHeigh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 s="1" customFormat="1" ht="12.75" customHeigh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 s="1" customFormat="1" ht="12.75" customHeigh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 s="1" customFormat="1" ht="12.75" customHeigh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 s="1" customFormat="1" ht="12.75" customHeigh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 s="1" customFormat="1" ht="12.75" customHeigh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 s="1" customFormat="1" ht="12.75" customHeigh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 s="1" customFormat="1" ht="12.75" customHeigh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 s="1" customFormat="1" ht="12.75" customHeigh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 s="1" customFormat="1" ht="12.75" customHeigh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 s="1" customFormat="1" ht="12.75" customHeigh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 s="1" customFormat="1" ht="12.75" customHeigh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 s="1" customFormat="1" ht="12.75" customHeigh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 s="1" customFormat="1" ht="12.75" customHeigh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 s="1" customFormat="1" ht="12.75" customHeigh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 s="1" customFormat="1" ht="12.75" customHeigh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 s="1" customFormat="1" ht="12.75" customHeigh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 s="1" customFormat="1" ht="12.75" customHeigh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 s="1" customFormat="1" ht="12.75" customHeigh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 s="1" customFormat="1" ht="12.75" customHeigh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 s="1" customFormat="1" ht="12.75" customHeigh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 s="1" customFormat="1" ht="12.75" customHeigh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 s="1" customFormat="1" ht="12.75" customHeigh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 s="1" customFormat="1" ht="12.75" customHeigh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 s="1" customFormat="1" ht="12.75" customHeigh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 s="1" customFormat="1" ht="12.75" customHeigh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 s="1" customFormat="1" ht="12.75" customHeigh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 s="1" customFormat="1" ht="12.75" customHeigh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 s="1" customFormat="1" ht="12.75" customHeigh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 s="1" customFormat="1" ht="12.75" customHeigh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 s="1" customFormat="1" ht="12.75" customHeigh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 s="1" customFormat="1" ht="12.75" customHeigh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 s="1" customFormat="1" ht="12.75" customHeigh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 s="1" customFormat="1" ht="12.75" customHeigh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 s="1" customFormat="1" ht="12.75" customHeigh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 s="1" customFormat="1" ht="12.75" customHeigh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 s="1" customFormat="1" ht="12.75" customHeigh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 s="1" customFormat="1" ht="12.75" customHeigh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 s="1" customFormat="1" ht="12.75" customHeigh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 s="1" customFormat="1" ht="12.75" customHeigh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 s="1" customFormat="1" ht="12.75" customHeigh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 s="1" customFormat="1" ht="12.75" customHeigh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 s="1" customFormat="1" ht="12.75" customHeigh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 s="1" customFormat="1" ht="12.75" customHeigh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 s="1" customFormat="1" ht="12.75" customHeigh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 s="1" customFormat="1" ht="12.75" customHeigh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 s="1" customFormat="1" ht="12.75" customHeigh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 s="1" customFormat="1" ht="12.75" customHeigh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 s="1" customFormat="1" ht="12.75" customHeigh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 s="1" customFormat="1" ht="12.75" customHeigh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 s="1" customFormat="1" ht="12.75" customHeigh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 s="1" customFormat="1" ht="12.75" customHeigh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 s="1" customFormat="1" ht="12.75" customHeigh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s="1" customFormat="1" ht="12.75" customHeigh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s="1" customFormat="1" ht="12.75" customHeigh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s="1" customFormat="1" ht="12.75" customHeigh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s="1" customFormat="1" ht="12.75" customHeigh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s="1" customFormat="1" ht="12.75" customHeigh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s="1" customFormat="1" ht="12.75" customHeigh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s="1" customFormat="1" ht="12.75" customHeigh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s="1" customFormat="1" ht="12.75" customHeigh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s="1" customFormat="1" ht="12.75" customHeigh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s="1" customFormat="1" ht="12.75" customHeigh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s="1" customFormat="1" ht="12.75" customHeigh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s="1" customFormat="1" ht="12.75" customHeigh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s="1" customFormat="1" ht="12.75" customHeigh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s="1" customFormat="1" ht="12.75" customHeigh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s="1" customFormat="1" ht="12.75" customHeigh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s="1" customFormat="1" ht="12.75" customHeigh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s="1" customFormat="1" ht="12.75" customHeigh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s="1" customFormat="1" ht="12.75" customHeigh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s="1" customFormat="1" ht="12.75" customHeigh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s="1" customFormat="1" ht="12.75" customHeigh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s="1" customFormat="1" ht="12.75" customHeigh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s="1" customFormat="1" ht="12.75" customHeigh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s="1" customFormat="1" ht="12.75" customHeigh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s="1" customFormat="1" ht="12.75" customHeigh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s="1" customFormat="1" ht="12.75" customHeigh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s="1" customFormat="1" ht="12.75" customHeigh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s="1" customFormat="1" ht="12.75" customHeigh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s="1" customFormat="1" ht="12.75" customHeigh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s="1" customFormat="1" ht="12.75" customHeigh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s="1" customFormat="1" ht="12.75" customHeigh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s="1" customFormat="1" ht="12.75" customHeigh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s="1" customFormat="1" ht="12.75" customHeigh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s="1" customFormat="1" ht="12.75" customHeigh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s="1" customFormat="1" ht="12.75" customHeigh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s="1" customFormat="1" ht="12.75" customHeigh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s="1" customFormat="1" ht="12.75" customHeigh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s="1" customFormat="1" ht="12.75" customHeigh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s="1" customFormat="1" ht="12.75" customHeigh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s="1" customFormat="1" ht="12.75" customHeigh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s="1" customFormat="1" ht="12.75" customHeigh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s="1" customFormat="1" ht="12.75" customHeigh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s="1" customFormat="1" ht="12.75" customHeigh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s="1" customFormat="1" ht="12.75" customHeigh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s="1" customFormat="1" ht="12.75" customHeigh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s="1" customFormat="1" ht="12.75" customHeigh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s="1" customFormat="1" ht="12.75" customHeigh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s="1" customFormat="1" ht="12.75" customHeigh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s="1" customFormat="1" ht="12.75" customHeigh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s="1" customFormat="1" ht="12.75" customHeigh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s="1" customFormat="1" ht="12.75" customHeigh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s="1" customFormat="1" ht="12.75" customHeigh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s="1" customFormat="1" ht="12.75" customHeigh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s="1" customFormat="1" ht="12.75" customHeigh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s="1" customFormat="1" ht="12.75" customHeigh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s="1" customFormat="1" ht="12.75" customHeigh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s="1" customFormat="1" ht="12.75" customHeigh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s="1" customFormat="1" ht="12.75" customHeigh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s="1" customFormat="1" ht="12.75" customHeigh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s="1" customFormat="1" ht="12.75" customHeigh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s="1" customFormat="1" ht="12.75" customHeigh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s="1" customFormat="1" ht="12.75" customHeigh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s="1" customFormat="1" ht="12.75" customHeigh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</sheetData>
  <mergeCells count="579"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  <mergeCell ref="A6:K6"/>
    <mergeCell ref="A19:K19"/>
    <mergeCell ref="A20:K20"/>
    <mergeCell ref="A21:K21"/>
    <mergeCell ref="A22:K22"/>
    <mergeCell ref="A23:K23"/>
    <mergeCell ref="A24:K24"/>
    <mergeCell ref="A13:K13"/>
    <mergeCell ref="A14:K14"/>
    <mergeCell ref="A15:K15"/>
    <mergeCell ref="A16:K16"/>
    <mergeCell ref="A17:K17"/>
    <mergeCell ref="A18:K18"/>
    <mergeCell ref="A31:K31"/>
    <mergeCell ref="A32:K32"/>
    <mergeCell ref="A33:K33"/>
    <mergeCell ref="A34:K34"/>
    <mergeCell ref="A35:K35"/>
    <mergeCell ref="A36:I36"/>
    <mergeCell ref="J36:K36"/>
    <mergeCell ref="A25:K25"/>
    <mergeCell ref="A26:K26"/>
    <mergeCell ref="A27:K27"/>
    <mergeCell ref="A28:K28"/>
    <mergeCell ref="A29:K29"/>
    <mergeCell ref="A30:K30"/>
    <mergeCell ref="A42:J42"/>
    <mergeCell ref="A43:K43"/>
    <mergeCell ref="A44:K44"/>
    <mergeCell ref="A45:K45"/>
    <mergeCell ref="A46:J46"/>
    <mergeCell ref="A47:K47"/>
    <mergeCell ref="A37:H37"/>
    <mergeCell ref="J37:K37"/>
    <mergeCell ref="A38:J38"/>
    <mergeCell ref="A39:J39"/>
    <mergeCell ref="A40:J40"/>
    <mergeCell ref="A41:J41"/>
    <mergeCell ref="A56:B56"/>
    <mergeCell ref="F56:K56"/>
    <mergeCell ref="A57:D57"/>
    <mergeCell ref="F57:K57"/>
    <mergeCell ref="A58:B58"/>
    <mergeCell ref="F58:K58"/>
    <mergeCell ref="A48:K48"/>
    <mergeCell ref="A49:K49"/>
    <mergeCell ref="A50:K53"/>
    <mergeCell ref="A54:K54"/>
    <mergeCell ref="A55:E55"/>
    <mergeCell ref="F55:K55"/>
    <mergeCell ref="A59:E59"/>
    <mergeCell ref="F59:K59"/>
    <mergeCell ref="A60:K60"/>
    <mergeCell ref="A61:K61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71:C71"/>
    <mergeCell ref="D71:E71"/>
    <mergeCell ref="F71:G71"/>
    <mergeCell ref="H71:I71"/>
    <mergeCell ref="J71:K71"/>
    <mergeCell ref="B72:C72"/>
    <mergeCell ref="D72:E72"/>
    <mergeCell ref="F72:G72"/>
    <mergeCell ref="H72:I72"/>
    <mergeCell ref="J72:K72"/>
    <mergeCell ref="B73:C73"/>
    <mergeCell ref="D73:E73"/>
    <mergeCell ref="F73:G73"/>
    <mergeCell ref="H73:I73"/>
    <mergeCell ref="J73:K73"/>
    <mergeCell ref="B74:C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A87:K87"/>
    <mergeCell ref="A88:K88"/>
    <mergeCell ref="A89:K89"/>
    <mergeCell ref="A90:K90"/>
    <mergeCell ref="A91:K91"/>
    <mergeCell ref="A92:K92"/>
    <mergeCell ref="A81:K81"/>
    <mergeCell ref="A82:K82"/>
    <mergeCell ref="A83:K83"/>
    <mergeCell ref="A84:K84"/>
    <mergeCell ref="A85:K85"/>
    <mergeCell ref="A86:K86"/>
    <mergeCell ref="A99:K99"/>
    <mergeCell ref="A100:K100"/>
    <mergeCell ref="A101:K101"/>
    <mergeCell ref="A102:K102"/>
    <mergeCell ref="A103:K103"/>
    <mergeCell ref="A104:K104"/>
    <mergeCell ref="A93:K93"/>
    <mergeCell ref="A94:K94"/>
    <mergeCell ref="A95:K95"/>
    <mergeCell ref="A96:K96"/>
    <mergeCell ref="A97:K97"/>
    <mergeCell ref="A98:K98"/>
    <mergeCell ref="A111:K111"/>
    <mergeCell ref="A112:K112"/>
    <mergeCell ref="A113:K113"/>
    <mergeCell ref="A114:K114"/>
    <mergeCell ref="A115:K115"/>
    <mergeCell ref="A116:K116"/>
    <mergeCell ref="A105:K105"/>
    <mergeCell ref="A106:K106"/>
    <mergeCell ref="A107:K107"/>
    <mergeCell ref="A108:K108"/>
    <mergeCell ref="A109:K109"/>
    <mergeCell ref="A110:K110"/>
    <mergeCell ref="A123:K123"/>
    <mergeCell ref="A124:K124"/>
    <mergeCell ref="A125:K125"/>
    <mergeCell ref="A126:K126"/>
    <mergeCell ref="A127:K127"/>
    <mergeCell ref="A128:K128"/>
    <mergeCell ref="A117:K117"/>
    <mergeCell ref="A118:K118"/>
    <mergeCell ref="A119:K119"/>
    <mergeCell ref="A120:K120"/>
    <mergeCell ref="A121:K121"/>
    <mergeCell ref="A122:K122"/>
    <mergeCell ref="A135:K135"/>
    <mergeCell ref="A136:K136"/>
    <mergeCell ref="A137:K137"/>
    <mergeCell ref="A138:K138"/>
    <mergeCell ref="A139:K139"/>
    <mergeCell ref="A140:K140"/>
    <mergeCell ref="A129:K129"/>
    <mergeCell ref="A130:K130"/>
    <mergeCell ref="A131:K131"/>
    <mergeCell ref="A132:K132"/>
    <mergeCell ref="A133:K133"/>
    <mergeCell ref="A134:K134"/>
    <mergeCell ref="A147:K147"/>
    <mergeCell ref="A148:K148"/>
    <mergeCell ref="A149:K149"/>
    <mergeCell ref="A150:K150"/>
    <mergeCell ref="A151:K151"/>
    <mergeCell ref="A152:K152"/>
    <mergeCell ref="A141:K141"/>
    <mergeCell ref="A142:K142"/>
    <mergeCell ref="A143:K143"/>
    <mergeCell ref="A144:K144"/>
    <mergeCell ref="A145:K145"/>
    <mergeCell ref="A146:K146"/>
    <mergeCell ref="A159:K159"/>
    <mergeCell ref="A160:K160"/>
    <mergeCell ref="A161:K161"/>
    <mergeCell ref="A162:K162"/>
    <mergeCell ref="A163:K163"/>
    <mergeCell ref="A164:K164"/>
    <mergeCell ref="A153:K153"/>
    <mergeCell ref="A154:K154"/>
    <mergeCell ref="A155:K155"/>
    <mergeCell ref="A156:K156"/>
    <mergeCell ref="A157:K157"/>
    <mergeCell ref="A158:K158"/>
    <mergeCell ref="A171:K171"/>
    <mergeCell ref="A172:K172"/>
    <mergeCell ref="A173:K173"/>
    <mergeCell ref="A174:K174"/>
    <mergeCell ref="A175:K175"/>
    <mergeCell ref="A176:K176"/>
    <mergeCell ref="A165:K165"/>
    <mergeCell ref="A166:K166"/>
    <mergeCell ref="A167:K167"/>
    <mergeCell ref="A168:K168"/>
    <mergeCell ref="A169:K169"/>
    <mergeCell ref="A170:K170"/>
    <mergeCell ref="A183:K183"/>
    <mergeCell ref="A184:K184"/>
    <mergeCell ref="A185:K185"/>
    <mergeCell ref="A186:K186"/>
    <mergeCell ref="A187:K187"/>
    <mergeCell ref="A188:K188"/>
    <mergeCell ref="A177:K177"/>
    <mergeCell ref="A178:K178"/>
    <mergeCell ref="A179:K179"/>
    <mergeCell ref="A180:K180"/>
    <mergeCell ref="A181:K181"/>
    <mergeCell ref="A182:K182"/>
    <mergeCell ref="A195:K195"/>
    <mergeCell ref="A196:K196"/>
    <mergeCell ref="A197:K197"/>
    <mergeCell ref="A198:K198"/>
    <mergeCell ref="A199:K199"/>
    <mergeCell ref="A200:K200"/>
    <mergeCell ref="A189:K189"/>
    <mergeCell ref="A190:K190"/>
    <mergeCell ref="A191:K191"/>
    <mergeCell ref="A192:K192"/>
    <mergeCell ref="A193:K193"/>
    <mergeCell ref="A194:K194"/>
    <mergeCell ref="A207:K207"/>
    <mergeCell ref="A208:K208"/>
    <mergeCell ref="A209:K209"/>
    <mergeCell ref="A210:K210"/>
    <mergeCell ref="A211:K211"/>
    <mergeCell ref="A212:K212"/>
    <mergeCell ref="A201:K201"/>
    <mergeCell ref="A202:K202"/>
    <mergeCell ref="A203:K203"/>
    <mergeCell ref="A204:K204"/>
    <mergeCell ref="A205:K205"/>
    <mergeCell ref="A206:K206"/>
    <mergeCell ref="A219:K219"/>
    <mergeCell ref="A220:K220"/>
    <mergeCell ref="A221:K221"/>
    <mergeCell ref="A222:K222"/>
    <mergeCell ref="A223:K223"/>
    <mergeCell ref="A224:K224"/>
    <mergeCell ref="A213:K213"/>
    <mergeCell ref="A214:K214"/>
    <mergeCell ref="A215:K215"/>
    <mergeCell ref="A216:K216"/>
    <mergeCell ref="A217:K217"/>
    <mergeCell ref="A218:K218"/>
    <mergeCell ref="A231:K231"/>
    <mergeCell ref="A232:K232"/>
    <mergeCell ref="A233:K233"/>
    <mergeCell ref="A234:K234"/>
    <mergeCell ref="A235:K235"/>
    <mergeCell ref="A236:K236"/>
    <mergeCell ref="A225:K225"/>
    <mergeCell ref="A226:K226"/>
    <mergeCell ref="A227:K227"/>
    <mergeCell ref="A228:K228"/>
    <mergeCell ref="A229:K229"/>
    <mergeCell ref="A230:K230"/>
    <mergeCell ref="A243:K243"/>
    <mergeCell ref="A244:K244"/>
    <mergeCell ref="A245:K245"/>
    <mergeCell ref="A246:K246"/>
    <mergeCell ref="A247:K247"/>
    <mergeCell ref="A248:K248"/>
    <mergeCell ref="A237:K237"/>
    <mergeCell ref="A238:K238"/>
    <mergeCell ref="A239:K239"/>
    <mergeCell ref="A240:K240"/>
    <mergeCell ref="A241:K241"/>
    <mergeCell ref="A242:K242"/>
    <mergeCell ref="A255:K255"/>
    <mergeCell ref="A256:K256"/>
    <mergeCell ref="A257:K257"/>
    <mergeCell ref="A258:K258"/>
    <mergeCell ref="A259:K259"/>
    <mergeCell ref="A260:K260"/>
    <mergeCell ref="A249:K249"/>
    <mergeCell ref="A250:K250"/>
    <mergeCell ref="A251:K251"/>
    <mergeCell ref="A252:K252"/>
    <mergeCell ref="A253:K253"/>
    <mergeCell ref="A254:K254"/>
    <mergeCell ref="A267:K267"/>
    <mergeCell ref="A268:K268"/>
    <mergeCell ref="A269:K269"/>
    <mergeCell ref="A270:K270"/>
    <mergeCell ref="A271:K271"/>
    <mergeCell ref="A272:K272"/>
    <mergeCell ref="A261:K261"/>
    <mergeCell ref="A262:K262"/>
    <mergeCell ref="A263:K263"/>
    <mergeCell ref="A264:K264"/>
    <mergeCell ref="A265:K265"/>
    <mergeCell ref="A266:K266"/>
    <mergeCell ref="A279:K279"/>
    <mergeCell ref="A280:K280"/>
    <mergeCell ref="A281:K281"/>
    <mergeCell ref="A282:K282"/>
    <mergeCell ref="A283:K283"/>
    <mergeCell ref="A284:K284"/>
    <mergeCell ref="A273:K273"/>
    <mergeCell ref="A274:K274"/>
    <mergeCell ref="A275:K275"/>
    <mergeCell ref="A276:K276"/>
    <mergeCell ref="A277:K277"/>
    <mergeCell ref="A278:K278"/>
    <mergeCell ref="A291:K291"/>
    <mergeCell ref="A292:K292"/>
    <mergeCell ref="A293:K293"/>
    <mergeCell ref="A294:K294"/>
    <mergeCell ref="A295:K295"/>
    <mergeCell ref="A296:K296"/>
    <mergeCell ref="A285:K285"/>
    <mergeCell ref="A286:K286"/>
    <mergeCell ref="A287:K287"/>
    <mergeCell ref="A288:K288"/>
    <mergeCell ref="A289:K289"/>
    <mergeCell ref="A290:K290"/>
    <mergeCell ref="A303:K303"/>
    <mergeCell ref="A304:K304"/>
    <mergeCell ref="A305:K305"/>
    <mergeCell ref="A306:K306"/>
    <mergeCell ref="A307:K307"/>
    <mergeCell ref="A308:K308"/>
    <mergeCell ref="A297:K297"/>
    <mergeCell ref="A298:K298"/>
    <mergeCell ref="A299:K299"/>
    <mergeCell ref="A300:K300"/>
    <mergeCell ref="A301:K301"/>
    <mergeCell ref="A302:K302"/>
    <mergeCell ref="A315:K315"/>
    <mergeCell ref="A316:K316"/>
    <mergeCell ref="A317:K317"/>
    <mergeCell ref="A318:K318"/>
    <mergeCell ref="A319:K319"/>
    <mergeCell ref="A320:K320"/>
    <mergeCell ref="A309:K309"/>
    <mergeCell ref="A310:K310"/>
    <mergeCell ref="A311:K311"/>
    <mergeCell ref="A312:K312"/>
    <mergeCell ref="A313:K313"/>
    <mergeCell ref="A314:K314"/>
    <mergeCell ref="A327:K327"/>
    <mergeCell ref="A328:K328"/>
    <mergeCell ref="A329:K329"/>
    <mergeCell ref="A330:K330"/>
    <mergeCell ref="A331:K331"/>
    <mergeCell ref="A332:K332"/>
    <mergeCell ref="A321:K321"/>
    <mergeCell ref="A322:K322"/>
    <mergeCell ref="A323:K323"/>
    <mergeCell ref="A324:K324"/>
    <mergeCell ref="A325:K325"/>
    <mergeCell ref="A326:K326"/>
    <mergeCell ref="A339:K339"/>
    <mergeCell ref="A340:K340"/>
    <mergeCell ref="A341:K341"/>
    <mergeCell ref="A342:K342"/>
    <mergeCell ref="A343:K343"/>
    <mergeCell ref="A344:K344"/>
    <mergeCell ref="A333:K333"/>
    <mergeCell ref="A334:K334"/>
    <mergeCell ref="A335:K335"/>
    <mergeCell ref="A336:K336"/>
    <mergeCell ref="A337:K337"/>
    <mergeCell ref="A338:K338"/>
    <mergeCell ref="A351:K351"/>
    <mergeCell ref="A352:K352"/>
    <mergeCell ref="A353:K353"/>
    <mergeCell ref="A354:K354"/>
    <mergeCell ref="A355:K355"/>
    <mergeCell ref="A356:K356"/>
    <mergeCell ref="A345:K345"/>
    <mergeCell ref="A346:K346"/>
    <mergeCell ref="A347:K347"/>
    <mergeCell ref="A348:K348"/>
    <mergeCell ref="A349:K349"/>
    <mergeCell ref="A350:K350"/>
    <mergeCell ref="A363:K363"/>
    <mergeCell ref="A364:K364"/>
    <mergeCell ref="A365:K365"/>
    <mergeCell ref="A366:K366"/>
    <mergeCell ref="A367:K367"/>
    <mergeCell ref="A368:K368"/>
    <mergeCell ref="A357:K357"/>
    <mergeCell ref="A358:K358"/>
    <mergeCell ref="A359:K359"/>
    <mergeCell ref="A360:K360"/>
    <mergeCell ref="A361:K361"/>
    <mergeCell ref="A362:K362"/>
    <mergeCell ref="A375:K375"/>
    <mergeCell ref="A376:K376"/>
    <mergeCell ref="A377:K377"/>
    <mergeCell ref="A378:K378"/>
    <mergeCell ref="A379:K379"/>
    <mergeCell ref="A380:K380"/>
    <mergeCell ref="A369:K369"/>
    <mergeCell ref="A370:K370"/>
    <mergeCell ref="A371:K371"/>
    <mergeCell ref="A372:K372"/>
    <mergeCell ref="A373:K373"/>
    <mergeCell ref="A374:K374"/>
    <mergeCell ref="A387:K387"/>
    <mergeCell ref="A388:K388"/>
    <mergeCell ref="A389:K389"/>
    <mergeCell ref="A390:K390"/>
    <mergeCell ref="A391:K391"/>
    <mergeCell ref="A392:K392"/>
    <mergeCell ref="A381:K381"/>
    <mergeCell ref="A382:K382"/>
    <mergeCell ref="A383:K383"/>
    <mergeCell ref="A384:K384"/>
    <mergeCell ref="A385:K385"/>
    <mergeCell ref="A386:K386"/>
    <mergeCell ref="A399:K399"/>
    <mergeCell ref="A400:K400"/>
    <mergeCell ref="A401:K401"/>
    <mergeCell ref="A402:K402"/>
    <mergeCell ref="A403:K403"/>
    <mergeCell ref="A404:K404"/>
    <mergeCell ref="A393:K393"/>
    <mergeCell ref="A394:K394"/>
    <mergeCell ref="A395:K395"/>
    <mergeCell ref="A396:K396"/>
    <mergeCell ref="A397:K397"/>
    <mergeCell ref="A398:K398"/>
    <mergeCell ref="A411:K411"/>
    <mergeCell ref="A412:K412"/>
    <mergeCell ref="A413:K413"/>
    <mergeCell ref="A414:K414"/>
    <mergeCell ref="A415:K415"/>
    <mergeCell ref="A416:K416"/>
    <mergeCell ref="A405:K405"/>
    <mergeCell ref="A406:K406"/>
    <mergeCell ref="A407:K407"/>
    <mergeCell ref="A408:K408"/>
    <mergeCell ref="A409:K409"/>
    <mergeCell ref="A410:K410"/>
    <mergeCell ref="A423:K423"/>
    <mergeCell ref="A424:K424"/>
    <mergeCell ref="A425:K425"/>
    <mergeCell ref="A426:K426"/>
    <mergeCell ref="A427:K427"/>
    <mergeCell ref="A428:K428"/>
    <mergeCell ref="A417:K417"/>
    <mergeCell ref="A418:K418"/>
    <mergeCell ref="A419:K419"/>
    <mergeCell ref="A420:K420"/>
    <mergeCell ref="A421:K421"/>
    <mergeCell ref="A422:K422"/>
    <mergeCell ref="A435:K435"/>
    <mergeCell ref="A436:K436"/>
    <mergeCell ref="A437:K437"/>
    <mergeCell ref="A438:K438"/>
    <mergeCell ref="A439:K439"/>
    <mergeCell ref="A440:K440"/>
    <mergeCell ref="A429:K429"/>
    <mergeCell ref="A430:K430"/>
    <mergeCell ref="A431:K431"/>
    <mergeCell ref="A432:K432"/>
    <mergeCell ref="A433:K433"/>
    <mergeCell ref="A434:K434"/>
    <mergeCell ref="A447:K447"/>
    <mergeCell ref="A448:K448"/>
    <mergeCell ref="A449:K449"/>
    <mergeCell ref="A450:K450"/>
    <mergeCell ref="A451:K451"/>
    <mergeCell ref="A452:K452"/>
    <mergeCell ref="A441:K441"/>
    <mergeCell ref="A442:K442"/>
    <mergeCell ref="A443:K443"/>
    <mergeCell ref="A444:K444"/>
    <mergeCell ref="A445:K445"/>
    <mergeCell ref="A446:K446"/>
    <mergeCell ref="A459:K459"/>
    <mergeCell ref="A460:K460"/>
    <mergeCell ref="A461:K461"/>
    <mergeCell ref="A462:K462"/>
    <mergeCell ref="A463:K463"/>
    <mergeCell ref="A464:K464"/>
    <mergeCell ref="A453:K453"/>
    <mergeCell ref="A454:K454"/>
    <mergeCell ref="A455:K455"/>
    <mergeCell ref="A456:K456"/>
    <mergeCell ref="A457:K457"/>
    <mergeCell ref="A458:K458"/>
    <mergeCell ref="A471:K471"/>
    <mergeCell ref="A472:K472"/>
    <mergeCell ref="A473:K473"/>
    <mergeCell ref="A474:K474"/>
    <mergeCell ref="A475:K475"/>
    <mergeCell ref="A476:K476"/>
    <mergeCell ref="A465:K465"/>
    <mergeCell ref="A466:K466"/>
    <mergeCell ref="A467:K467"/>
    <mergeCell ref="A468:K468"/>
    <mergeCell ref="A469:K469"/>
    <mergeCell ref="A470:K470"/>
    <mergeCell ref="A483:K483"/>
    <mergeCell ref="A484:K484"/>
    <mergeCell ref="A485:K485"/>
    <mergeCell ref="A486:K486"/>
    <mergeCell ref="A487:K487"/>
    <mergeCell ref="A488:K488"/>
    <mergeCell ref="A477:K477"/>
    <mergeCell ref="A478:K478"/>
    <mergeCell ref="A479:K479"/>
    <mergeCell ref="A480:K480"/>
    <mergeCell ref="A481:K481"/>
    <mergeCell ref="A482:K482"/>
    <mergeCell ref="A495:K495"/>
    <mergeCell ref="A496:K496"/>
    <mergeCell ref="A497:K497"/>
    <mergeCell ref="A498:K498"/>
    <mergeCell ref="A499:K499"/>
    <mergeCell ref="A489:K489"/>
    <mergeCell ref="A490:K490"/>
    <mergeCell ref="A491:K491"/>
    <mergeCell ref="A492:K492"/>
    <mergeCell ref="A493:K493"/>
    <mergeCell ref="A494:K494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886BD-498E-4CD7-BF5D-DD08F10ADE5B}">
  <dimension ref="A1:L999"/>
  <sheetViews>
    <sheetView showGridLines="0" topLeftCell="A48" zoomScale="190" zoomScaleNormal="190" workbookViewId="0">
      <selection activeCell="B69" sqref="B69:C69"/>
    </sheetView>
  </sheetViews>
  <sheetFormatPr defaultRowHeight="12.75" x14ac:dyDescent="0.2"/>
  <cols>
    <col min="1" max="1" width="7.7109375" style="8" customWidth="1"/>
    <col min="2" max="2" width="10.42578125" style="8" customWidth="1"/>
    <col min="3" max="3" width="6" style="8" customWidth="1"/>
    <col min="4" max="9" width="7.7109375" style="8" customWidth="1"/>
    <col min="10" max="10" width="6.140625" style="8" customWidth="1"/>
    <col min="11" max="11" width="8.42578125" style="8" customWidth="1"/>
    <col min="12" max="12" width="13.7109375" bestFit="1" customWidth="1"/>
  </cols>
  <sheetData>
    <row r="1" spans="1:11" s="1" customFormat="1" ht="12.75" customHeight="1" x14ac:dyDescent="0.1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12.75" customHeight="1" x14ac:dyDescent="0.1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 x14ac:dyDescent="0.15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s="1" customFormat="1" ht="12.75" customHeight="1" x14ac:dyDescent="0.15">
      <c r="A4" s="70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 s="1" customFormat="1" ht="12.75" customHeight="1" x14ac:dyDescent="0.15">
      <c r="A5" s="73" t="s">
        <v>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1" customFormat="1" ht="12.75" customHeight="1" x14ac:dyDescent="0.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s="1" customFormat="1" ht="12.75" customHeight="1" x14ac:dyDescent="0.15">
      <c r="A7" s="44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s="1" customFormat="1" ht="12.75" customHeight="1" x14ac:dyDescent="0.15">
      <c r="A8" s="70" t="s">
        <v>6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 s="1" customFormat="1" ht="12.75" customHeight="1" x14ac:dyDescent="0.15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71"/>
      <c r="K9" s="72"/>
    </row>
    <row r="10" spans="1:11" s="1" customFormat="1" ht="12.75" customHeight="1" x14ac:dyDescent="0.15">
      <c r="A10" s="70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s="1" customFormat="1" ht="12.7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s="1" customFormat="1" ht="12.75" customHeight="1" x14ac:dyDescent="0.15">
      <c r="A12" s="48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1" customFormat="1" ht="12.7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1" customFormat="1" ht="12.75" customHeight="1" x14ac:dyDescent="0.15">
      <c r="A14" s="48" t="s">
        <v>46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s="1" customFormat="1" ht="12.75" customHeight="1" x14ac:dyDescent="0.15">
      <c r="A15" s="70" t="s">
        <v>10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s="1" customFormat="1" ht="12.75" customHeight="1" x14ac:dyDescent="0.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s="1" customFormat="1" ht="12.75" customHeight="1" x14ac:dyDescent="0.15">
      <c r="A17" s="48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</row>
    <row r="18" spans="1:11" s="1" customFormat="1" ht="12.75" customHeight="1" x14ac:dyDescent="0.15">
      <c r="A18" s="70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spans="1:11" s="1" customFormat="1" ht="12.75" customHeight="1" x14ac:dyDescent="0.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1" customFormat="1" ht="12.75" customHeight="1" x14ac:dyDescent="0.15">
      <c r="A20" s="48" t="s">
        <v>47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s="1" customFormat="1" ht="12.75" customHeight="1" x14ac:dyDescent="0.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s="1" customFormat="1" ht="12.75" customHeight="1" x14ac:dyDescent="0.15">
      <c r="A22" s="48" t="s">
        <v>13</v>
      </c>
      <c r="B22" s="49"/>
      <c r="C22" s="49"/>
      <c r="D22" s="49"/>
      <c r="E22" s="49"/>
      <c r="F22" s="49"/>
      <c r="G22" s="49"/>
      <c r="H22" s="49"/>
      <c r="I22" s="49"/>
      <c r="J22" s="49"/>
      <c r="K22" s="50"/>
    </row>
    <row r="23" spans="1:11" s="1" customFormat="1" ht="12.75" customHeight="1" x14ac:dyDescent="0.15">
      <c r="A23" s="70" t="s">
        <v>14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s="1" customFormat="1" ht="12.75" customHeight="1" x14ac:dyDescent="0.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s="1" customFormat="1" ht="12.75" customHeight="1" x14ac:dyDescent="0.15">
      <c r="A25" s="48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50"/>
    </row>
    <row r="26" spans="1:11" s="1" customFormat="1" ht="12.75" customHeight="1" x14ac:dyDescent="0.15">
      <c r="A26" s="48" t="s">
        <v>15</v>
      </c>
      <c r="B26" s="49"/>
      <c r="C26" s="49"/>
      <c r="D26" s="49"/>
      <c r="E26" s="49"/>
      <c r="F26" s="49"/>
      <c r="G26" s="49"/>
      <c r="H26" s="49"/>
      <c r="I26" s="49"/>
      <c r="J26" s="49"/>
      <c r="K26" s="50"/>
    </row>
    <row r="27" spans="1:11" s="1" customFormat="1" ht="12.75" customHeight="1" x14ac:dyDescent="0.15">
      <c r="A27" s="48" t="s">
        <v>16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s="1" customFormat="1" ht="12.75" customHeight="1" x14ac:dyDescent="0.15">
      <c r="A28" s="48" t="s">
        <v>17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</row>
    <row r="29" spans="1:11" s="1" customFormat="1" ht="12.75" customHeight="1" x14ac:dyDescent="0.15">
      <c r="A29" s="66" t="s">
        <v>18</v>
      </c>
      <c r="B29" s="67"/>
      <c r="C29" s="67"/>
      <c r="D29" s="67"/>
      <c r="E29" s="67"/>
      <c r="F29" s="67"/>
      <c r="G29" s="67"/>
      <c r="H29" s="67"/>
      <c r="I29" s="67"/>
      <c r="J29" s="67"/>
      <c r="K29" s="68"/>
    </row>
    <row r="30" spans="1:11" s="1" customFormat="1" ht="12.75" customHeight="1" x14ac:dyDescent="0.15">
      <c r="A30" s="48" t="s">
        <v>49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</row>
    <row r="31" spans="1:11" s="1" customFormat="1" ht="12.75" customHeight="1" x14ac:dyDescent="0.15">
      <c r="A31" s="48" t="s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50"/>
    </row>
    <row r="32" spans="1:11" s="1" customFormat="1" ht="12.75" customHeight="1" x14ac:dyDescent="0.15">
      <c r="A32" s="62" t="s">
        <v>20</v>
      </c>
      <c r="B32" s="63"/>
      <c r="C32" s="63"/>
      <c r="D32" s="63"/>
      <c r="E32" s="63"/>
      <c r="F32" s="63"/>
      <c r="G32" s="63"/>
      <c r="H32" s="63"/>
      <c r="I32" s="63"/>
      <c r="J32" s="63"/>
      <c r="K32" s="64"/>
    </row>
    <row r="33" spans="1:12" s="1" customFormat="1" ht="12.75" customHeight="1" x14ac:dyDescent="0.15">
      <c r="A33" s="48" t="s">
        <v>21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</row>
    <row r="34" spans="1:12" s="1" customFormat="1" ht="12.75" customHeight="1" x14ac:dyDescent="0.15">
      <c r="A34" s="48" t="s">
        <v>22</v>
      </c>
      <c r="B34" s="49"/>
      <c r="C34" s="49"/>
      <c r="D34" s="49"/>
      <c r="E34" s="49"/>
      <c r="F34" s="49"/>
      <c r="G34" s="49"/>
      <c r="H34" s="49"/>
      <c r="I34" s="49"/>
      <c r="J34" s="49"/>
      <c r="K34" s="50"/>
    </row>
    <row r="35" spans="1:12" s="1" customFormat="1" ht="12.75" customHeight="1" x14ac:dyDescent="0.15">
      <c r="A35" s="48" t="s">
        <v>23</v>
      </c>
      <c r="B35" s="49"/>
      <c r="C35" s="49"/>
      <c r="D35" s="49"/>
      <c r="E35" s="49"/>
      <c r="F35" s="49"/>
      <c r="G35" s="49"/>
      <c r="H35" s="49"/>
      <c r="I35" s="49"/>
      <c r="J35" s="49"/>
      <c r="K35" s="50"/>
    </row>
    <row r="36" spans="1:12" s="1" customFormat="1" ht="12.75" customHeight="1" x14ac:dyDescent="0.15">
      <c r="A36" s="48" t="s">
        <v>69</v>
      </c>
      <c r="B36" s="49"/>
      <c r="C36" s="49"/>
      <c r="D36" s="49"/>
      <c r="E36" s="49"/>
      <c r="F36" s="49"/>
      <c r="G36" s="49"/>
      <c r="H36" s="49"/>
      <c r="I36" s="50"/>
      <c r="J36" s="65">
        <f>(4100000/0.82)*1.12</f>
        <v>5600000.0000000009</v>
      </c>
      <c r="K36" s="65"/>
    </row>
    <row r="37" spans="1:12" s="1" customFormat="1" ht="12.75" customHeight="1" x14ac:dyDescent="0.15">
      <c r="A37" s="48" t="s">
        <v>51</v>
      </c>
      <c r="B37" s="49"/>
      <c r="C37" s="49"/>
      <c r="D37" s="49"/>
      <c r="E37" s="49"/>
      <c r="F37" s="49"/>
      <c r="G37" s="49"/>
      <c r="H37" s="50"/>
      <c r="I37" s="11">
        <v>0.9</v>
      </c>
      <c r="J37" s="43">
        <f>I37*J36</f>
        <v>5040000.0000000009</v>
      </c>
      <c r="K37" s="43"/>
      <c r="L37" s="74"/>
    </row>
    <row r="38" spans="1:12" s="1" customFormat="1" ht="12.75" customHeight="1" x14ac:dyDescent="0.15">
      <c r="A38" s="48" t="s">
        <v>52</v>
      </c>
      <c r="B38" s="49"/>
      <c r="C38" s="49"/>
      <c r="D38" s="49"/>
      <c r="E38" s="49"/>
      <c r="F38" s="49"/>
      <c r="G38" s="49"/>
      <c r="H38" s="49"/>
      <c r="I38" s="49"/>
      <c r="J38" s="50"/>
      <c r="K38" s="11">
        <v>4.5499999999999999E-2</v>
      </c>
      <c r="L38" s="74"/>
    </row>
    <row r="39" spans="1:12" s="1" customFormat="1" ht="12.75" customHeight="1" x14ac:dyDescent="0.15">
      <c r="A39" s="48" t="s">
        <v>53</v>
      </c>
      <c r="B39" s="49"/>
      <c r="C39" s="49"/>
      <c r="D39" s="49"/>
      <c r="E39" s="49"/>
      <c r="F39" s="49"/>
      <c r="G39" s="49"/>
      <c r="H39" s="49"/>
      <c r="I39" s="49"/>
      <c r="J39" s="50"/>
      <c r="K39" s="11">
        <v>1.5E-3</v>
      </c>
      <c r="L39" s="74"/>
    </row>
    <row r="40" spans="1:12" s="1" customFormat="1" ht="12.75" customHeight="1" x14ac:dyDescent="0.15">
      <c r="A40" s="61" t="s">
        <v>24</v>
      </c>
      <c r="B40" s="61"/>
      <c r="C40" s="61"/>
      <c r="D40" s="61"/>
      <c r="E40" s="61"/>
      <c r="F40" s="61"/>
      <c r="G40" s="61"/>
      <c r="H40" s="61"/>
      <c r="I40" s="61"/>
      <c r="J40" s="61"/>
      <c r="K40" s="2">
        <f>K38+K39</f>
        <v>4.7E-2</v>
      </c>
    </row>
    <row r="41" spans="1:12" s="1" customFormat="1" ht="12.75" customHeight="1" x14ac:dyDescent="0.15">
      <c r="A41" s="48" t="s">
        <v>25</v>
      </c>
      <c r="B41" s="49"/>
      <c r="C41" s="49"/>
      <c r="D41" s="49"/>
      <c r="E41" s="49"/>
      <c r="F41" s="49"/>
      <c r="G41" s="49"/>
      <c r="H41" s="49"/>
      <c r="I41" s="49"/>
      <c r="J41" s="50"/>
      <c r="K41" s="11">
        <v>0.01</v>
      </c>
    </row>
    <row r="42" spans="1:12" s="1" customFormat="1" ht="12.75" customHeight="1" x14ac:dyDescent="0.15">
      <c r="A42" s="44" t="s">
        <v>26</v>
      </c>
      <c r="B42" s="44"/>
      <c r="C42" s="44"/>
      <c r="D42" s="44"/>
      <c r="E42" s="44"/>
      <c r="F42" s="44"/>
      <c r="G42" s="44"/>
      <c r="H42" s="44"/>
      <c r="I42" s="44"/>
      <c r="J42" s="44"/>
      <c r="K42" s="11">
        <v>0.03</v>
      </c>
    </row>
    <row r="43" spans="1:12" s="1" customFormat="1" ht="12.75" customHeight="1" x14ac:dyDescent="0.15">
      <c r="A43" s="44" t="s">
        <v>50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2" s="1" customFormat="1" ht="12.75" customHeight="1" x14ac:dyDescent="0.15">
      <c r="A44" s="44" t="s">
        <v>27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2" s="1" customFormat="1" ht="12.75" customHeight="1" x14ac:dyDescent="0.15">
      <c r="A45" s="48" t="s">
        <v>28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2" s="1" customFormat="1" ht="12.75" customHeight="1" x14ac:dyDescent="0.15">
      <c r="A46" s="44" t="s">
        <v>70</v>
      </c>
      <c r="B46" s="44"/>
      <c r="C46" s="44"/>
      <c r="D46" s="44"/>
      <c r="E46" s="44"/>
      <c r="F46" s="44"/>
      <c r="G46" s="44"/>
      <c r="H46" s="44"/>
      <c r="I46" s="44"/>
      <c r="J46" s="44"/>
      <c r="K46" s="10">
        <v>20</v>
      </c>
    </row>
    <row r="47" spans="1:12" s="1" customFormat="1" ht="12.75" customHeight="1" x14ac:dyDescent="0.15">
      <c r="A47" s="48" t="s">
        <v>30</v>
      </c>
      <c r="B47" s="49"/>
      <c r="C47" s="49"/>
      <c r="D47" s="49"/>
      <c r="E47" s="49"/>
      <c r="F47" s="49"/>
      <c r="G47" s="49"/>
      <c r="H47" s="49"/>
      <c r="I47" s="49"/>
      <c r="J47" s="49"/>
      <c r="K47" s="50"/>
    </row>
    <row r="48" spans="1:12" s="1" customFormat="1" ht="12.7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50"/>
    </row>
    <row r="49" spans="1:12" s="1" customFormat="1" ht="12.75" customHeight="1" x14ac:dyDescent="0.15">
      <c r="A49" s="48" t="s">
        <v>31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2" s="1" customFormat="1" ht="6" customHeight="1" x14ac:dyDescent="0.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4"/>
    </row>
    <row r="51" spans="1:12" s="1" customFormat="1" ht="6" customHeight="1" x14ac:dyDescent="0.1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7"/>
    </row>
    <row r="52" spans="1:12" s="1" customFormat="1" ht="6" customHeight="1" x14ac:dyDescent="0.15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7"/>
    </row>
    <row r="53" spans="1:12" s="1" customFormat="1" ht="6" customHeight="1" x14ac:dyDescent="0.1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60"/>
    </row>
    <row r="54" spans="1:12" s="1" customFormat="1" ht="12.75" customHeight="1" x14ac:dyDescent="0.15">
      <c r="A54" s="48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50"/>
    </row>
    <row r="55" spans="1:12" s="1" customFormat="1" ht="12.75" customHeight="1" x14ac:dyDescent="0.15">
      <c r="A55" s="48" t="s">
        <v>33</v>
      </c>
      <c r="B55" s="49"/>
      <c r="C55" s="49"/>
      <c r="D55" s="49"/>
      <c r="E55" s="50"/>
      <c r="F55" s="43">
        <f>J37</f>
        <v>5040000.0000000009</v>
      </c>
      <c r="G55" s="51"/>
      <c r="H55" s="51"/>
      <c r="I55" s="51"/>
      <c r="J55" s="51"/>
      <c r="K55" s="51"/>
    </row>
    <row r="56" spans="1:12" s="1" customFormat="1" ht="12.75" customHeight="1" x14ac:dyDescent="0.15">
      <c r="A56" s="48" t="s">
        <v>34</v>
      </c>
      <c r="B56" s="50"/>
      <c r="C56" s="9" t="s">
        <v>35</v>
      </c>
      <c r="D56" s="4">
        <f>1/(1-E56)</f>
        <v>1.0380622837370241</v>
      </c>
      <c r="E56" s="2">
        <f>E57+E58</f>
        <v>3.6666666666666667E-2</v>
      </c>
      <c r="F56" s="45">
        <f>F55*D56</f>
        <v>5231833.9100346025</v>
      </c>
      <c r="G56" s="46"/>
      <c r="H56" s="46"/>
      <c r="I56" s="46"/>
      <c r="J56" s="46"/>
      <c r="K56" s="47"/>
    </row>
    <row r="57" spans="1:12" s="1" customFormat="1" ht="12.75" customHeight="1" x14ac:dyDescent="0.15">
      <c r="A57" s="44" t="s">
        <v>36</v>
      </c>
      <c r="B57" s="44"/>
      <c r="C57" s="44"/>
      <c r="D57" s="44"/>
      <c r="E57" s="2">
        <f>K42</f>
        <v>0.03</v>
      </c>
      <c r="F57" s="45">
        <f>-(F56*E57)</f>
        <v>-156955.01730103808</v>
      </c>
      <c r="G57" s="46"/>
      <c r="H57" s="46"/>
      <c r="I57" s="46"/>
      <c r="J57" s="46"/>
      <c r="K57" s="47"/>
      <c r="L57" s="74"/>
    </row>
    <row r="58" spans="1:12" s="1" customFormat="1" ht="12.75" customHeight="1" x14ac:dyDescent="0.15">
      <c r="A58" s="51" t="s">
        <v>37</v>
      </c>
      <c r="B58" s="51"/>
      <c r="C58" s="2">
        <f>K41</f>
        <v>0.01</v>
      </c>
      <c r="D58" s="6">
        <f>K46</f>
        <v>20</v>
      </c>
      <c r="E58" s="2">
        <f>(20/30)*C58</f>
        <v>6.6666666666666662E-3</v>
      </c>
      <c r="F58" s="45">
        <f>-(E58*F56)</f>
        <v>-34878.892733564011</v>
      </c>
      <c r="G58" s="46"/>
      <c r="H58" s="46"/>
      <c r="I58" s="46"/>
      <c r="J58" s="46"/>
      <c r="K58" s="47"/>
      <c r="L58" s="74"/>
    </row>
    <row r="59" spans="1:12" s="1" customFormat="1" ht="12.75" customHeight="1" x14ac:dyDescent="0.15">
      <c r="A59" s="44" t="s">
        <v>38</v>
      </c>
      <c r="B59" s="44"/>
      <c r="C59" s="44"/>
      <c r="D59" s="44"/>
      <c r="E59" s="44"/>
      <c r="F59" s="45">
        <f>F56+(F57+F58)</f>
        <v>5040000</v>
      </c>
      <c r="G59" s="46"/>
      <c r="H59" s="46"/>
      <c r="I59" s="46"/>
      <c r="J59" s="46"/>
      <c r="K59" s="47"/>
      <c r="L59" s="5"/>
    </row>
    <row r="60" spans="1:12" s="1" customFormat="1" ht="12.75" customHeight="1" x14ac:dyDescent="0.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50"/>
    </row>
    <row r="61" spans="1:12" s="1" customFormat="1" ht="12.75" customHeight="1" x14ac:dyDescent="0.15">
      <c r="A61" s="48" t="s">
        <v>39</v>
      </c>
      <c r="B61" s="49"/>
      <c r="C61" s="49"/>
      <c r="D61" s="49"/>
      <c r="E61" s="49"/>
      <c r="F61" s="49"/>
      <c r="G61" s="49"/>
      <c r="H61" s="49"/>
      <c r="I61" s="49"/>
      <c r="J61" s="49"/>
      <c r="K61" s="50"/>
    </row>
    <row r="62" spans="1:12" s="1" customFormat="1" ht="12.75" customHeight="1" x14ac:dyDescent="0.15">
      <c r="A62" s="9" t="s">
        <v>40</v>
      </c>
      <c r="B62" s="51" t="s">
        <v>41</v>
      </c>
      <c r="C62" s="51"/>
      <c r="D62" s="51" t="s">
        <v>72</v>
      </c>
      <c r="E62" s="51"/>
      <c r="F62" s="51" t="s">
        <v>43</v>
      </c>
      <c r="G62" s="51"/>
      <c r="H62" s="51" t="s">
        <v>44</v>
      </c>
      <c r="I62" s="51"/>
      <c r="J62" s="51" t="s">
        <v>45</v>
      </c>
      <c r="K62" s="51"/>
    </row>
    <row r="63" spans="1:12" s="1" customFormat="1" ht="12.75" customHeight="1" x14ac:dyDescent="0.15">
      <c r="A63" s="9">
        <v>0</v>
      </c>
      <c r="B63" s="43">
        <f>$F$59</f>
        <v>5040000</v>
      </c>
      <c r="C63" s="43"/>
      <c r="D63" s="43">
        <v>0</v>
      </c>
      <c r="E63" s="43"/>
      <c r="F63" s="43">
        <v>0</v>
      </c>
      <c r="G63" s="43"/>
      <c r="H63" s="43">
        <v>0</v>
      </c>
      <c r="I63" s="43"/>
      <c r="J63" s="43"/>
      <c r="K63" s="43"/>
    </row>
    <row r="64" spans="1:12" s="1" customFormat="1" ht="12.75" customHeight="1" x14ac:dyDescent="0.15">
      <c r="A64" s="9">
        <v>1</v>
      </c>
      <c r="B64" s="43">
        <f t="shared" ref="B64:B68" si="0">$F$59</f>
        <v>5040000</v>
      </c>
      <c r="C64" s="43"/>
      <c r="D64" s="43">
        <v>0</v>
      </c>
      <c r="E64" s="43"/>
      <c r="F64" s="43">
        <f>$F$63</f>
        <v>0</v>
      </c>
      <c r="G64" s="43"/>
      <c r="H64" s="43">
        <v>0</v>
      </c>
      <c r="I64" s="43"/>
      <c r="J64" s="43"/>
      <c r="K64" s="43"/>
    </row>
    <row r="65" spans="1:12" s="1" customFormat="1" ht="12.75" customHeight="1" x14ac:dyDescent="0.15">
      <c r="A65" s="9">
        <v>2</v>
      </c>
      <c r="B65" s="43">
        <f t="shared" si="0"/>
        <v>5040000</v>
      </c>
      <c r="C65" s="43"/>
      <c r="D65" s="43">
        <v>0</v>
      </c>
      <c r="E65" s="43"/>
      <c r="F65" s="43">
        <f t="shared" ref="F65:F80" si="1">$F$63</f>
        <v>0</v>
      </c>
      <c r="G65" s="43"/>
      <c r="H65" s="43">
        <v>0</v>
      </c>
      <c r="I65" s="43"/>
      <c r="J65" s="43"/>
      <c r="K65" s="43"/>
    </row>
    <row r="66" spans="1:12" s="1" customFormat="1" ht="12.75" customHeight="1" x14ac:dyDescent="0.15">
      <c r="A66" s="9">
        <v>3</v>
      </c>
      <c r="B66" s="43">
        <f t="shared" si="0"/>
        <v>5040000</v>
      </c>
      <c r="C66" s="43"/>
      <c r="D66" s="43">
        <v>0</v>
      </c>
      <c r="E66" s="43"/>
      <c r="F66" s="43">
        <f>(B66-((1+$K$40)^(1/4)*B66))*(-1)</f>
        <v>58203.970479520038</v>
      </c>
      <c r="G66" s="43"/>
      <c r="H66" s="43">
        <f>D66+F66</f>
        <v>58203.970479520038</v>
      </c>
      <c r="I66" s="43"/>
      <c r="J66" s="43">
        <f>H66*(-1)</f>
        <v>-58203.970479520038</v>
      </c>
      <c r="K66" s="43"/>
      <c r="L66" s="1" t="s">
        <v>71</v>
      </c>
    </row>
    <row r="67" spans="1:12" s="1" customFormat="1" ht="12.75" customHeight="1" x14ac:dyDescent="0.15">
      <c r="A67" s="9">
        <v>4</v>
      </c>
      <c r="B67" s="43">
        <f t="shared" si="0"/>
        <v>5040000</v>
      </c>
      <c r="C67" s="43"/>
      <c r="D67" s="43">
        <v>0</v>
      </c>
      <c r="E67" s="43"/>
      <c r="F67" s="43">
        <f t="shared" si="1"/>
        <v>0</v>
      </c>
      <c r="G67" s="43"/>
      <c r="H67" s="43">
        <f t="shared" ref="H67:H80" si="2">D67+F67</f>
        <v>0</v>
      </c>
      <c r="I67" s="43"/>
      <c r="J67" s="43">
        <f t="shared" ref="J67:J80" si="3">H67*(-1)</f>
        <v>0</v>
      </c>
      <c r="K67" s="43"/>
    </row>
    <row r="68" spans="1:12" s="1" customFormat="1" ht="12.75" customHeight="1" x14ac:dyDescent="0.15">
      <c r="A68" s="9">
        <v>5</v>
      </c>
      <c r="B68" s="43">
        <f t="shared" si="0"/>
        <v>5040000</v>
      </c>
      <c r="C68" s="43"/>
      <c r="D68" s="43">
        <v>0</v>
      </c>
      <c r="E68" s="43"/>
      <c r="F68" s="43">
        <f t="shared" si="1"/>
        <v>0</v>
      </c>
      <c r="G68" s="43"/>
      <c r="H68" s="43">
        <f t="shared" si="2"/>
        <v>0</v>
      </c>
      <c r="I68" s="43"/>
      <c r="J68" s="43">
        <f t="shared" si="3"/>
        <v>0</v>
      </c>
      <c r="K68" s="43"/>
    </row>
    <row r="69" spans="1:12" s="1" customFormat="1" ht="12.75" customHeight="1" x14ac:dyDescent="0.15">
      <c r="A69" s="9">
        <v>6</v>
      </c>
      <c r="B69" s="43">
        <f>B68-D69</f>
        <v>4620000</v>
      </c>
      <c r="C69" s="43"/>
      <c r="D69" s="43">
        <f>$B$63/12</f>
        <v>420000</v>
      </c>
      <c r="E69" s="43"/>
      <c r="F69" s="43">
        <f>(B68-((1+$K$40)^(1/4)*B68))*(-1)</f>
        <v>58203.970479520038</v>
      </c>
      <c r="G69" s="43"/>
      <c r="H69" s="43">
        <f t="shared" si="2"/>
        <v>478203.97047952004</v>
      </c>
      <c r="I69" s="43"/>
      <c r="J69" s="43">
        <f t="shared" si="3"/>
        <v>-478203.97047952004</v>
      </c>
      <c r="K69" s="43"/>
    </row>
    <row r="70" spans="1:12" s="1" customFormat="1" ht="12.75" customHeight="1" x14ac:dyDescent="0.15">
      <c r="A70" s="9">
        <v>7</v>
      </c>
      <c r="B70" s="43">
        <f t="shared" ref="B70:B80" si="4">B69-D70</f>
        <v>4200000</v>
      </c>
      <c r="C70" s="43"/>
      <c r="D70" s="43">
        <f t="shared" ref="D70:D80" si="5">$B$63/12</f>
        <v>420000</v>
      </c>
      <c r="E70" s="43"/>
      <c r="F70" s="43">
        <f>(B69-((1+$K$40)^(1/12)*B69))*(-1)</f>
        <v>17716.521353758872</v>
      </c>
      <c r="G70" s="43"/>
      <c r="H70" s="43">
        <f t="shared" si="2"/>
        <v>437716.52135375887</v>
      </c>
      <c r="I70" s="43"/>
      <c r="J70" s="43">
        <f t="shared" si="3"/>
        <v>-437716.52135375887</v>
      </c>
      <c r="K70" s="43"/>
    </row>
    <row r="71" spans="1:12" s="1" customFormat="1" ht="12.75" customHeight="1" x14ac:dyDescent="0.15">
      <c r="A71" s="9">
        <v>8</v>
      </c>
      <c r="B71" s="43">
        <f t="shared" si="4"/>
        <v>3780000</v>
      </c>
      <c r="C71" s="43"/>
      <c r="D71" s="43">
        <f t="shared" si="5"/>
        <v>420000</v>
      </c>
      <c r="E71" s="43"/>
      <c r="F71" s="43">
        <f t="shared" ref="F71:F80" si="6">(B70-((1+$K$40)^(1/12)*B70))*(-1)</f>
        <v>16105.928503416479</v>
      </c>
      <c r="G71" s="43"/>
      <c r="H71" s="43">
        <f t="shared" si="2"/>
        <v>436105.92850341648</v>
      </c>
      <c r="I71" s="43"/>
      <c r="J71" s="43">
        <f t="shared" si="3"/>
        <v>-436105.92850341648</v>
      </c>
      <c r="K71" s="43"/>
    </row>
    <row r="72" spans="1:12" s="1" customFormat="1" ht="12.75" customHeight="1" x14ac:dyDescent="0.15">
      <c r="A72" s="9">
        <v>9</v>
      </c>
      <c r="B72" s="43">
        <f t="shared" si="4"/>
        <v>3360000</v>
      </c>
      <c r="C72" s="43"/>
      <c r="D72" s="43">
        <f t="shared" si="5"/>
        <v>420000</v>
      </c>
      <c r="E72" s="43"/>
      <c r="F72" s="43">
        <f t="shared" si="6"/>
        <v>14495.335653075017</v>
      </c>
      <c r="G72" s="43"/>
      <c r="H72" s="43">
        <f t="shared" si="2"/>
        <v>434495.33565307502</v>
      </c>
      <c r="I72" s="43"/>
      <c r="J72" s="43">
        <f t="shared" si="3"/>
        <v>-434495.33565307502</v>
      </c>
      <c r="K72" s="43"/>
    </row>
    <row r="73" spans="1:12" s="1" customFormat="1" ht="12.75" customHeight="1" x14ac:dyDescent="0.15">
      <c r="A73" s="9">
        <v>10</v>
      </c>
      <c r="B73" s="43">
        <f t="shared" si="4"/>
        <v>2940000</v>
      </c>
      <c r="C73" s="43"/>
      <c r="D73" s="43">
        <f t="shared" si="5"/>
        <v>420000</v>
      </c>
      <c r="E73" s="43"/>
      <c r="F73" s="43">
        <f t="shared" si="6"/>
        <v>12884.742802733555</v>
      </c>
      <c r="G73" s="43"/>
      <c r="H73" s="43">
        <f t="shared" si="2"/>
        <v>432884.74280273356</v>
      </c>
      <c r="I73" s="43"/>
      <c r="J73" s="43">
        <f t="shared" si="3"/>
        <v>-432884.74280273356</v>
      </c>
      <c r="K73" s="43"/>
    </row>
    <row r="74" spans="1:12" s="1" customFormat="1" ht="12.75" customHeight="1" x14ac:dyDescent="0.15">
      <c r="A74" s="9">
        <v>11</v>
      </c>
      <c r="B74" s="43">
        <f t="shared" si="4"/>
        <v>2520000</v>
      </c>
      <c r="C74" s="43"/>
      <c r="D74" s="43">
        <f t="shared" si="5"/>
        <v>420000</v>
      </c>
      <c r="E74" s="43"/>
      <c r="F74" s="43">
        <f t="shared" si="6"/>
        <v>11274.149952392094</v>
      </c>
      <c r="G74" s="43"/>
      <c r="H74" s="43">
        <f t="shared" si="2"/>
        <v>431274.14995239209</v>
      </c>
      <c r="I74" s="43"/>
      <c r="J74" s="43">
        <f t="shared" si="3"/>
        <v>-431274.14995239209</v>
      </c>
      <c r="K74" s="43"/>
    </row>
    <row r="75" spans="1:12" s="1" customFormat="1" ht="12.75" customHeight="1" x14ac:dyDescent="0.15">
      <c r="A75" s="9">
        <v>12</v>
      </c>
      <c r="B75" s="43">
        <f t="shared" si="4"/>
        <v>2100000</v>
      </c>
      <c r="C75" s="43"/>
      <c r="D75" s="43">
        <f t="shared" si="5"/>
        <v>420000</v>
      </c>
      <c r="E75" s="43"/>
      <c r="F75" s="43">
        <f t="shared" si="6"/>
        <v>9663.5571020501666</v>
      </c>
      <c r="G75" s="43"/>
      <c r="H75" s="43">
        <f t="shared" si="2"/>
        <v>429663.55710205017</v>
      </c>
      <c r="I75" s="43"/>
      <c r="J75" s="43">
        <f t="shared" si="3"/>
        <v>-429663.55710205017</v>
      </c>
      <c r="K75" s="43"/>
    </row>
    <row r="76" spans="1:12" s="1" customFormat="1" ht="12.75" customHeight="1" x14ac:dyDescent="0.15">
      <c r="A76" s="9">
        <v>13</v>
      </c>
      <c r="B76" s="43">
        <f t="shared" si="4"/>
        <v>1680000</v>
      </c>
      <c r="C76" s="43"/>
      <c r="D76" s="43">
        <f t="shared" si="5"/>
        <v>420000</v>
      </c>
      <c r="E76" s="43"/>
      <c r="F76" s="43">
        <f t="shared" si="6"/>
        <v>8052.9642517082393</v>
      </c>
      <c r="G76" s="43"/>
      <c r="H76" s="43">
        <f t="shared" si="2"/>
        <v>428052.96425170824</v>
      </c>
      <c r="I76" s="43"/>
      <c r="J76" s="43">
        <f t="shared" si="3"/>
        <v>-428052.96425170824</v>
      </c>
      <c r="K76" s="43"/>
    </row>
    <row r="77" spans="1:12" s="1" customFormat="1" ht="12.75" customHeight="1" x14ac:dyDescent="0.15">
      <c r="A77" s="9">
        <v>14</v>
      </c>
      <c r="B77" s="43">
        <f t="shared" si="4"/>
        <v>1260000</v>
      </c>
      <c r="C77" s="43"/>
      <c r="D77" s="43">
        <f t="shared" si="5"/>
        <v>420000</v>
      </c>
      <c r="E77" s="43"/>
      <c r="F77" s="43">
        <f t="shared" si="6"/>
        <v>6442.3714013667777</v>
      </c>
      <c r="G77" s="43"/>
      <c r="H77" s="43">
        <f t="shared" si="2"/>
        <v>426442.37140136678</v>
      </c>
      <c r="I77" s="43"/>
      <c r="J77" s="43">
        <f t="shared" si="3"/>
        <v>-426442.37140136678</v>
      </c>
      <c r="K77" s="43"/>
    </row>
    <row r="78" spans="1:12" s="1" customFormat="1" ht="12.75" customHeight="1" x14ac:dyDescent="0.15">
      <c r="A78" s="9">
        <v>15</v>
      </c>
      <c r="B78" s="43">
        <f t="shared" si="4"/>
        <v>840000</v>
      </c>
      <c r="C78" s="43"/>
      <c r="D78" s="43">
        <f t="shared" si="5"/>
        <v>420000</v>
      </c>
      <c r="E78" s="43"/>
      <c r="F78" s="43">
        <f t="shared" si="6"/>
        <v>4831.7785510250833</v>
      </c>
      <c r="G78" s="43"/>
      <c r="H78" s="43">
        <f t="shared" si="2"/>
        <v>424831.77855102508</v>
      </c>
      <c r="I78" s="43"/>
      <c r="J78" s="43">
        <f t="shared" si="3"/>
        <v>-424831.77855102508</v>
      </c>
      <c r="K78" s="43"/>
    </row>
    <row r="79" spans="1:12" s="1" customFormat="1" ht="12.75" customHeight="1" x14ac:dyDescent="0.15">
      <c r="A79" s="9">
        <v>16</v>
      </c>
      <c r="B79" s="43">
        <f t="shared" si="4"/>
        <v>420000</v>
      </c>
      <c r="C79" s="43"/>
      <c r="D79" s="43">
        <f t="shared" si="5"/>
        <v>420000</v>
      </c>
      <c r="E79" s="43"/>
      <c r="F79" s="43">
        <f t="shared" si="6"/>
        <v>3221.1857006833889</v>
      </c>
      <c r="G79" s="43"/>
      <c r="H79" s="43">
        <f t="shared" si="2"/>
        <v>423221.18570068339</v>
      </c>
      <c r="I79" s="43"/>
      <c r="J79" s="43">
        <f t="shared" si="3"/>
        <v>-423221.18570068339</v>
      </c>
      <c r="K79" s="43"/>
    </row>
    <row r="80" spans="1:12" s="1" customFormat="1" ht="12.75" customHeight="1" x14ac:dyDescent="0.15">
      <c r="A80" s="9">
        <v>17</v>
      </c>
      <c r="B80" s="43">
        <f t="shared" si="4"/>
        <v>0</v>
      </c>
      <c r="C80" s="43"/>
      <c r="D80" s="43">
        <f t="shared" si="5"/>
        <v>420000</v>
      </c>
      <c r="E80" s="43"/>
      <c r="F80" s="43">
        <f t="shared" si="6"/>
        <v>1610.5928503416944</v>
      </c>
      <c r="G80" s="43"/>
      <c r="H80" s="43">
        <f t="shared" si="2"/>
        <v>421610.59285034169</v>
      </c>
      <c r="I80" s="43"/>
      <c r="J80" s="43">
        <f t="shared" si="3"/>
        <v>-421610.59285034169</v>
      </c>
      <c r="K80" s="43"/>
    </row>
    <row r="81" spans="1:11" s="1" customFormat="1" ht="12.75" customHeight="1" x14ac:dyDescent="0.1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2"/>
    </row>
    <row r="82" spans="1:11" s="1" customFormat="1" ht="12.75" customHeight="1" x14ac:dyDescent="0.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2"/>
    </row>
    <row r="83" spans="1:11" s="1" customFormat="1" ht="12.75" customHeight="1" x14ac:dyDescent="0.1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2"/>
    </row>
    <row r="84" spans="1:11" s="1" customFormat="1" ht="12.75" customHeight="1" x14ac:dyDescent="0.1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2"/>
    </row>
    <row r="85" spans="1:11" s="1" customFormat="1" ht="12.75" customHeight="1" x14ac:dyDescent="0.1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2"/>
    </row>
    <row r="86" spans="1:11" s="1" customFormat="1" ht="12.75" customHeight="1" x14ac:dyDescent="0.1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2"/>
    </row>
    <row r="87" spans="1:11" s="1" customFormat="1" ht="12.75" customHeight="1" x14ac:dyDescent="0.1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2"/>
    </row>
    <row r="88" spans="1:11" s="1" customFormat="1" ht="12.75" customHeight="1" x14ac:dyDescent="0.15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2"/>
    </row>
    <row r="89" spans="1:11" s="1" customFormat="1" ht="12.75" customHeight="1" x14ac:dyDescent="0.1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2"/>
    </row>
    <row r="90" spans="1:11" s="1" customFormat="1" ht="12.75" customHeight="1" x14ac:dyDescent="0.1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2"/>
    </row>
    <row r="91" spans="1:11" s="1" customFormat="1" ht="12.75" customHeight="1" x14ac:dyDescent="0.1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2"/>
    </row>
    <row r="92" spans="1:11" s="1" customFormat="1" ht="12.75" customHeight="1" x14ac:dyDescent="0.1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2"/>
    </row>
    <row r="93" spans="1:11" s="1" customFormat="1" ht="12.75" customHeight="1" x14ac:dyDescent="0.1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2"/>
    </row>
    <row r="94" spans="1:11" s="1" customFormat="1" ht="12.75" customHeight="1" x14ac:dyDescent="0.1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2"/>
    </row>
    <row r="95" spans="1:11" s="1" customFormat="1" ht="12.75" customHeight="1" x14ac:dyDescent="0.1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2"/>
    </row>
    <row r="96" spans="1:11" s="1" customFormat="1" ht="12.75" customHeight="1" x14ac:dyDescent="0.1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2"/>
    </row>
    <row r="97" spans="1:11" s="1" customFormat="1" ht="12.75" customHeight="1" x14ac:dyDescent="0.1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2"/>
    </row>
    <row r="98" spans="1:11" s="1" customFormat="1" ht="12.75" customHeight="1" x14ac:dyDescent="0.1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2"/>
    </row>
    <row r="99" spans="1:11" s="1" customFormat="1" ht="12.75" customHeight="1" x14ac:dyDescent="0.1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2"/>
    </row>
    <row r="100" spans="1:11" s="1" customFormat="1" ht="12.75" customHeight="1" x14ac:dyDescent="0.1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2"/>
    </row>
    <row r="101" spans="1:11" s="1" customFormat="1" ht="12.75" customHeight="1" x14ac:dyDescent="0.1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2"/>
    </row>
    <row r="102" spans="1:11" s="1" customFormat="1" ht="12.75" customHeight="1" x14ac:dyDescent="0.1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2"/>
    </row>
    <row r="103" spans="1:11" s="1" customFormat="1" ht="12.75" customHeight="1" x14ac:dyDescent="0.1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2"/>
    </row>
    <row r="104" spans="1:11" s="1" customFormat="1" ht="12.75" customHeight="1" x14ac:dyDescent="0.1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2"/>
    </row>
    <row r="105" spans="1:11" s="1" customFormat="1" ht="12.75" customHeight="1" x14ac:dyDescent="0.1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2"/>
    </row>
    <row r="106" spans="1:11" s="1" customFormat="1" ht="12.75" customHeight="1" x14ac:dyDescent="0.15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2"/>
    </row>
    <row r="107" spans="1:11" s="1" customFormat="1" ht="12.75" customHeight="1" x14ac:dyDescent="0.1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2"/>
    </row>
    <row r="108" spans="1:11" s="1" customFormat="1" ht="12.75" customHeight="1" x14ac:dyDescent="0.1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2"/>
    </row>
    <row r="109" spans="1:11" s="1" customFormat="1" ht="12.75" customHeight="1" x14ac:dyDescent="0.1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2"/>
    </row>
    <row r="110" spans="1:11" s="1" customFormat="1" ht="12.75" customHeight="1" x14ac:dyDescent="0.1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2"/>
    </row>
    <row r="111" spans="1:11" s="1" customFormat="1" ht="12.75" customHeight="1" x14ac:dyDescent="0.1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2"/>
    </row>
    <row r="112" spans="1:11" s="1" customFormat="1" ht="12.75" customHeight="1" x14ac:dyDescent="0.1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2"/>
    </row>
    <row r="113" spans="1:11" s="1" customFormat="1" ht="12.75" customHeight="1" x14ac:dyDescent="0.1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2"/>
    </row>
    <row r="114" spans="1:11" s="1" customFormat="1" ht="12.75" customHeight="1" x14ac:dyDescent="0.1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2"/>
    </row>
    <row r="115" spans="1:11" s="1" customFormat="1" ht="12.75" customHeight="1" x14ac:dyDescent="0.1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2"/>
    </row>
    <row r="116" spans="1:11" s="1" customFormat="1" ht="12.75" customHeight="1" x14ac:dyDescent="0.1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2"/>
    </row>
    <row r="117" spans="1:11" s="1" customFormat="1" ht="12.75" customHeight="1" x14ac:dyDescent="0.1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2"/>
    </row>
    <row r="118" spans="1:11" s="1" customFormat="1" ht="12.75" customHeight="1" x14ac:dyDescent="0.1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2"/>
    </row>
    <row r="119" spans="1:11" s="1" customFormat="1" ht="12.75" customHeight="1" x14ac:dyDescent="0.15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2"/>
    </row>
    <row r="120" spans="1:11" s="1" customFormat="1" ht="12.75" customHeight="1" x14ac:dyDescent="0.1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2"/>
    </row>
    <row r="121" spans="1:11" s="1" customFormat="1" ht="12.75" customHeight="1" x14ac:dyDescent="0.1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2"/>
    </row>
    <row r="122" spans="1:11" s="1" customFormat="1" ht="12.75" customHeight="1" x14ac:dyDescent="0.15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2"/>
    </row>
    <row r="123" spans="1:11" s="1" customFormat="1" ht="12.75" customHeight="1" x14ac:dyDescent="0.15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2"/>
    </row>
    <row r="124" spans="1:11" s="1" customFormat="1" ht="12.75" customHeight="1" x14ac:dyDescent="0.1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2"/>
    </row>
    <row r="125" spans="1:11" s="1" customFormat="1" ht="12.75" customHeight="1" x14ac:dyDescent="0.1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2"/>
    </row>
    <row r="126" spans="1:11" s="1" customFormat="1" ht="12.75" customHeight="1" x14ac:dyDescent="0.1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2"/>
    </row>
    <row r="127" spans="1:11" s="1" customFormat="1" ht="12.75" customHeight="1" x14ac:dyDescent="0.15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2"/>
    </row>
    <row r="128" spans="1:11" s="1" customFormat="1" ht="12.75" customHeight="1" x14ac:dyDescent="0.1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2"/>
    </row>
    <row r="129" spans="1:11" s="1" customFormat="1" ht="12.75" customHeight="1" x14ac:dyDescent="0.1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2"/>
    </row>
    <row r="130" spans="1:11" s="1" customFormat="1" ht="12.75" customHeight="1" x14ac:dyDescent="0.1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2"/>
    </row>
    <row r="131" spans="1:11" s="1" customFormat="1" ht="12.75" customHeight="1" x14ac:dyDescent="0.1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2"/>
    </row>
    <row r="132" spans="1:11" s="1" customFormat="1" ht="12.75" customHeight="1" x14ac:dyDescent="0.1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2"/>
    </row>
    <row r="133" spans="1:11" s="1" customFormat="1" ht="12.75" customHeight="1" x14ac:dyDescent="0.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2"/>
    </row>
    <row r="134" spans="1:11" s="1" customFormat="1" ht="12.75" customHeight="1" x14ac:dyDescent="0.1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2"/>
    </row>
    <row r="135" spans="1:11" s="1" customFormat="1" ht="12.75" customHeight="1" x14ac:dyDescent="0.1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2"/>
    </row>
    <row r="136" spans="1:11" s="1" customFormat="1" ht="12.75" customHeight="1" x14ac:dyDescent="0.1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2"/>
    </row>
    <row r="137" spans="1:11" s="1" customFormat="1" ht="12.75" customHeight="1" x14ac:dyDescent="0.15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2"/>
    </row>
    <row r="138" spans="1:11" s="1" customFormat="1" ht="12.75" customHeight="1" x14ac:dyDescent="0.1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2"/>
    </row>
    <row r="139" spans="1:11" s="1" customFormat="1" ht="12.75" customHeight="1" x14ac:dyDescent="0.1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2"/>
    </row>
    <row r="140" spans="1:11" s="1" customFormat="1" ht="12.75" customHeight="1" x14ac:dyDescent="0.15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2"/>
    </row>
    <row r="141" spans="1:11" s="1" customFormat="1" ht="12.75" customHeight="1" x14ac:dyDescent="0.15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2"/>
    </row>
    <row r="142" spans="1:11" s="1" customFormat="1" ht="12.75" customHeight="1" x14ac:dyDescent="0.15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2"/>
    </row>
    <row r="143" spans="1:11" s="1" customFormat="1" ht="12.75" customHeight="1" x14ac:dyDescent="0.1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  <row r="144" spans="1:11" s="1" customFormat="1" ht="12.75" customHeight="1" x14ac:dyDescent="0.1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2"/>
    </row>
    <row r="145" spans="1:11" s="1" customFormat="1" ht="12.75" customHeight="1" x14ac:dyDescent="0.1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2"/>
    </row>
    <row r="146" spans="1:11" s="1" customFormat="1" ht="12.75" customHeight="1" x14ac:dyDescent="0.1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2"/>
    </row>
    <row r="147" spans="1:11" s="1" customFormat="1" ht="12.75" customHeight="1" x14ac:dyDescent="0.1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2"/>
    </row>
    <row r="148" spans="1:11" s="1" customFormat="1" ht="12.75" customHeight="1" x14ac:dyDescent="0.15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2"/>
    </row>
    <row r="149" spans="1:11" s="1" customFormat="1" ht="12.75" customHeight="1" x14ac:dyDescent="0.1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2"/>
    </row>
    <row r="150" spans="1:11" s="1" customFormat="1" ht="12.75" customHeight="1" x14ac:dyDescent="0.15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2"/>
    </row>
    <row r="151" spans="1:11" s="1" customFormat="1" ht="12.75" customHeight="1" x14ac:dyDescent="0.1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2"/>
    </row>
    <row r="152" spans="1:11" s="1" customFormat="1" ht="12.75" customHeight="1" x14ac:dyDescent="0.15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2"/>
    </row>
    <row r="153" spans="1:11" s="1" customFormat="1" ht="12.75" customHeight="1" x14ac:dyDescent="0.15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2"/>
    </row>
    <row r="154" spans="1:11" s="1" customFormat="1" ht="12.75" customHeight="1" x14ac:dyDescent="0.15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2"/>
    </row>
    <row r="155" spans="1:11" s="1" customFormat="1" ht="12.75" customHeight="1" x14ac:dyDescent="0.1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2"/>
    </row>
    <row r="156" spans="1:11" s="1" customFormat="1" ht="12.75" customHeight="1" x14ac:dyDescent="0.15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2"/>
    </row>
    <row r="157" spans="1:11" s="1" customFormat="1" ht="12.75" customHeight="1" x14ac:dyDescent="0.15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2"/>
    </row>
    <row r="158" spans="1:11" s="1" customFormat="1" ht="12.75" customHeight="1" x14ac:dyDescent="0.15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s="1" customFormat="1" ht="12.75" customHeight="1" x14ac:dyDescent="0.1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2"/>
    </row>
    <row r="160" spans="1:11" s="1" customFormat="1" ht="12.75" customHeight="1" x14ac:dyDescent="0.15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2"/>
    </row>
    <row r="161" spans="1:11" s="1" customFormat="1" ht="12.75" customHeight="1" x14ac:dyDescent="0.1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2"/>
    </row>
    <row r="162" spans="1:11" s="1" customFormat="1" ht="12.75" customHeight="1" x14ac:dyDescent="0.15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2"/>
    </row>
    <row r="163" spans="1:11" s="1" customFormat="1" ht="12.75" customHeight="1" x14ac:dyDescent="0.1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2"/>
    </row>
    <row r="164" spans="1:11" s="1" customFormat="1" ht="12.75" customHeight="1" x14ac:dyDescent="0.15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2"/>
    </row>
    <row r="165" spans="1:11" s="1" customFormat="1" ht="12.75" customHeight="1" x14ac:dyDescent="0.15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2"/>
    </row>
    <row r="166" spans="1:11" s="1" customFormat="1" ht="12.75" customHeight="1" x14ac:dyDescent="0.15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2"/>
    </row>
    <row r="167" spans="1:11" s="1" customFormat="1" ht="12.75" customHeight="1" x14ac:dyDescent="0.1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2"/>
    </row>
    <row r="168" spans="1:11" s="1" customFormat="1" ht="12.75" customHeight="1" x14ac:dyDescent="0.15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2"/>
    </row>
    <row r="169" spans="1:11" s="1" customFormat="1" ht="12.75" customHeight="1" x14ac:dyDescent="0.1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2"/>
    </row>
    <row r="170" spans="1:11" s="1" customFormat="1" ht="12.75" customHeight="1" x14ac:dyDescent="0.15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2"/>
    </row>
    <row r="171" spans="1:11" s="1" customFormat="1" ht="12.75" customHeight="1" x14ac:dyDescent="0.15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2"/>
    </row>
    <row r="172" spans="1:11" s="1" customFormat="1" ht="12.75" customHeight="1" x14ac:dyDescent="0.15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2"/>
    </row>
    <row r="173" spans="1:11" s="1" customFormat="1" ht="12.75" customHeight="1" x14ac:dyDescent="0.15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2"/>
    </row>
    <row r="174" spans="1:11" s="1" customFormat="1" ht="12.75" customHeight="1" x14ac:dyDescent="0.15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2"/>
    </row>
    <row r="175" spans="1:11" s="1" customFormat="1" ht="12.75" customHeight="1" x14ac:dyDescent="0.15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2"/>
    </row>
    <row r="176" spans="1:11" s="1" customFormat="1" ht="12.75" customHeight="1" x14ac:dyDescent="0.15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2"/>
    </row>
    <row r="177" spans="1:11" s="1" customFormat="1" ht="12.75" customHeight="1" x14ac:dyDescent="0.15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2"/>
    </row>
    <row r="178" spans="1:11" s="1" customFormat="1" ht="12.75" customHeight="1" x14ac:dyDescent="0.15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2"/>
    </row>
    <row r="179" spans="1:11" s="1" customFormat="1" ht="12.75" customHeight="1" x14ac:dyDescent="0.15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2"/>
    </row>
    <row r="180" spans="1:11" s="1" customFormat="1" ht="12.75" customHeight="1" x14ac:dyDescent="0.15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2"/>
    </row>
    <row r="181" spans="1:11" s="1" customFormat="1" ht="12.75" customHeight="1" x14ac:dyDescent="0.15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2"/>
    </row>
    <row r="182" spans="1:11" s="1" customFormat="1" ht="12.75" customHeight="1" x14ac:dyDescent="0.15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2"/>
    </row>
    <row r="183" spans="1:11" s="1" customFormat="1" ht="12.75" customHeight="1" x14ac:dyDescent="0.15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2"/>
    </row>
    <row r="184" spans="1:11" s="1" customFormat="1" ht="12.75" customHeight="1" x14ac:dyDescent="0.15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2"/>
    </row>
    <row r="185" spans="1:11" s="1" customFormat="1" ht="12.75" customHeight="1" x14ac:dyDescent="0.15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2"/>
    </row>
    <row r="186" spans="1:11" s="1" customFormat="1" ht="12.75" customHeight="1" x14ac:dyDescent="0.1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2"/>
    </row>
    <row r="187" spans="1:11" s="1" customFormat="1" ht="12.75" customHeight="1" x14ac:dyDescent="0.1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2"/>
    </row>
    <row r="188" spans="1:11" s="1" customFormat="1" ht="12.75" customHeight="1" x14ac:dyDescent="0.15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2"/>
    </row>
    <row r="189" spans="1:11" s="1" customFormat="1" ht="12.75" customHeight="1" x14ac:dyDescent="0.15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2"/>
    </row>
    <row r="190" spans="1:11" s="1" customFormat="1" ht="12.75" customHeight="1" x14ac:dyDescent="0.15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2"/>
    </row>
    <row r="191" spans="1:11" s="1" customFormat="1" ht="12.75" customHeight="1" x14ac:dyDescent="0.15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2"/>
    </row>
    <row r="192" spans="1:11" s="1" customFormat="1" ht="12.75" customHeight="1" x14ac:dyDescent="0.15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2"/>
    </row>
    <row r="193" spans="1:11" s="1" customFormat="1" ht="12.75" customHeight="1" x14ac:dyDescent="0.1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2"/>
    </row>
    <row r="194" spans="1:11" s="1" customFormat="1" ht="12.75" customHeight="1" x14ac:dyDescent="0.15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2"/>
    </row>
    <row r="195" spans="1:11" s="1" customFormat="1" ht="12.75" customHeight="1" x14ac:dyDescent="0.15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2"/>
    </row>
    <row r="196" spans="1:11" s="1" customFormat="1" ht="12.75" customHeight="1" x14ac:dyDescent="0.15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2"/>
    </row>
    <row r="197" spans="1:11" s="1" customFormat="1" ht="12.75" customHeight="1" x14ac:dyDescent="0.15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2"/>
    </row>
    <row r="198" spans="1:11" s="1" customFormat="1" ht="12.75" customHeight="1" x14ac:dyDescent="0.15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2"/>
    </row>
    <row r="199" spans="1:11" s="1" customFormat="1" ht="12.75" customHeight="1" x14ac:dyDescent="0.1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2"/>
    </row>
    <row r="200" spans="1:11" s="1" customFormat="1" ht="12.75" customHeight="1" x14ac:dyDescent="0.15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2"/>
    </row>
    <row r="201" spans="1:11" s="1" customFormat="1" ht="12.75" customHeight="1" x14ac:dyDescent="0.15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2"/>
    </row>
    <row r="202" spans="1:11" s="1" customFormat="1" ht="12.75" customHeight="1" x14ac:dyDescent="0.15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2"/>
    </row>
    <row r="203" spans="1:11" s="1" customFormat="1" ht="12.75" customHeight="1" x14ac:dyDescent="0.15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2"/>
    </row>
    <row r="204" spans="1:11" s="1" customFormat="1" ht="12.75" customHeight="1" x14ac:dyDescent="0.1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2"/>
    </row>
    <row r="205" spans="1:11" s="1" customFormat="1" ht="12.75" customHeight="1" x14ac:dyDescent="0.15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2"/>
    </row>
    <row r="206" spans="1:11" s="1" customFormat="1" ht="12.75" customHeight="1" x14ac:dyDescent="0.15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2"/>
    </row>
    <row r="207" spans="1:11" s="1" customFormat="1" ht="12.75" customHeight="1" x14ac:dyDescent="0.15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2"/>
    </row>
    <row r="208" spans="1:11" s="1" customFormat="1" ht="12.75" customHeight="1" x14ac:dyDescent="0.15">
      <c r="A208" s="40"/>
      <c r="B208" s="41"/>
      <c r="C208" s="41"/>
      <c r="D208" s="41"/>
      <c r="E208" s="41"/>
      <c r="F208" s="41"/>
      <c r="G208" s="41"/>
      <c r="H208" s="41"/>
      <c r="I208" s="41"/>
      <c r="J208" s="41"/>
      <c r="K208" s="42"/>
    </row>
    <row r="209" spans="1:11" s="1" customFormat="1" ht="12.75" customHeight="1" x14ac:dyDescent="0.15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2"/>
    </row>
    <row r="210" spans="1:11" s="1" customFormat="1" ht="12.75" customHeight="1" x14ac:dyDescent="0.15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2"/>
    </row>
    <row r="211" spans="1:11" s="1" customFormat="1" ht="12.75" customHeight="1" x14ac:dyDescent="0.1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2"/>
    </row>
    <row r="212" spans="1:11" s="1" customFormat="1" ht="12.75" customHeight="1" x14ac:dyDescent="0.15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2"/>
    </row>
    <row r="213" spans="1:11" s="1" customFormat="1" ht="12.75" customHeight="1" x14ac:dyDescent="0.15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2"/>
    </row>
    <row r="214" spans="1:11" s="1" customFormat="1" ht="12.75" customHeight="1" x14ac:dyDescent="0.15">
      <c r="A214" s="40"/>
      <c r="B214" s="41"/>
      <c r="C214" s="41"/>
      <c r="D214" s="41"/>
      <c r="E214" s="41"/>
      <c r="F214" s="41"/>
      <c r="G214" s="41"/>
      <c r="H214" s="41"/>
      <c r="I214" s="41"/>
      <c r="J214" s="41"/>
      <c r="K214" s="42"/>
    </row>
    <row r="215" spans="1:11" s="1" customFormat="1" ht="12.75" customHeight="1" x14ac:dyDescent="0.15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2"/>
    </row>
    <row r="216" spans="1:11" s="1" customFormat="1" ht="12.75" customHeight="1" x14ac:dyDescent="0.15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2"/>
    </row>
    <row r="217" spans="1:11" s="1" customFormat="1" ht="12.75" customHeight="1" x14ac:dyDescent="0.15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2"/>
    </row>
    <row r="218" spans="1:11" s="1" customFormat="1" ht="12.75" customHeight="1" x14ac:dyDescent="0.1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2"/>
    </row>
    <row r="219" spans="1:11" s="1" customFormat="1" ht="12.75" customHeight="1" x14ac:dyDescent="0.15">
      <c r="A219" s="40"/>
      <c r="B219" s="41"/>
      <c r="C219" s="41"/>
      <c r="D219" s="41"/>
      <c r="E219" s="41"/>
      <c r="F219" s="41"/>
      <c r="G219" s="41"/>
      <c r="H219" s="41"/>
      <c r="I219" s="41"/>
      <c r="J219" s="41"/>
      <c r="K219" s="42"/>
    </row>
    <row r="220" spans="1:11" s="1" customFormat="1" ht="12.75" customHeight="1" x14ac:dyDescent="0.15">
      <c r="A220" s="40"/>
      <c r="B220" s="41"/>
      <c r="C220" s="41"/>
      <c r="D220" s="41"/>
      <c r="E220" s="41"/>
      <c r="F220" s="41"/>
      <c r="G220" s="41"/>
      <c r="H220" s="41"/>
      <c r="I220" s="41"/>
      <c r="J220" s="41"/>
      <c r="K220" s="42"/>
    </row>
    <row r="221" spans="1:11" s="1" customFormat="1" ht="12.75" customHeight="1" x14ac:dyDescent="0.15">
      <c r="A221" s="40"/>
      <c r="B221" s="41"/>
      <c r="C221" s="41"/>
      <c r="D221" s="41"/>
      <c r="E221" s="41"/>
      <c r="F221" s="41"/>
      <c r="G221" s="41"/>
      <c r="H221" s="41"/>
      <c r="I221" s="41"/>
      <c r="J221" s="41"/>
      <c r="K221" s="42"/>
    </row>
    <row r="222" spans="1:11" s="1" customFormat="1" ht="12.75" customHeight="1" x14ac:dyDescent="0.15">
      <c r="A222" s="40"/>
      <c r="B222" s="41"/>
      <c r="C222" s="41"/>
      <c r="D222" s="41"/>
      <c r="E222" s="41"/>
      <c r="F222" s="41"/>
      <c r="G222" s="41"/>
      <c r="H222" s="41"/>
      <c r="I222" s="41"/>
      <c r="J222" s="41"/>
      <c r="K222" s="42"/>
    </row>
    <row r="223" spans="1:11" s="1" customFormat="1" ht="12.75" customHeight="1" x14ac:dyDescent="0.15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2"/>
    </row>
    <row r="224" spans="1:11" s="1" customFormat="1" ht="12.75" customHeight="1" x14ac:dyDescent="0.1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42"/>
    </row>
    <row r="225" spans="1:11" s="1" customFormat="1" ht="12.75" customHeight="1" x14ac:dyDescent="0.15">
      <c r="A225" s="40"/>
      <c r="B225" s="41"/>
      <c r="C225" s="41"/>
      <c r="D225" s="41"/>
      <c r="E225" s="41"/>
      <c r="F225" s="41"/>
      <c r="G225" s="41"/>
      <c r="H225" s="41"/>
      <c r="I225" s="41"/>
      <c r="J225" s="41"/>
      <c r="K225" s="42"/>
    </row>
    <row r="226" spans="1:11" s="1" customFormat="1" ht="12.75" customHeight="1" x14ac:dyDescent="0.15">
      <c r="A226" s="40"/>
      <c r="B226" s="41"/>
      <c r="C226" s="41"/>
      <c r="D226" s="41"/>
      <c r="E226" s="41"/>
      <c r="F226" s="41"/>
      <c r="G226" s="41"/>
      <c r="H226" s="41"/>
      <c r="I226" s="41"/>
      <c r="J226" s="41"/>
      <c r="K226" s="42"/>
    </row>
    <row r="227" spans="1:11" s="1" customFormat="1" ht="12.75" customHeight="1" x14ac:dyDescent="0.15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2"/>
    </row>
    <row r="228" spans="1:11" s="1" customFormat="1" ht="12.75" customHeight="1" x14ac:dyDescent="0.15">
      <c r="A228" s="40"/>
      <c r="B228" s="41"/>
      <c r="C228" s="41"/>
      <c r="D228" s="41"/>
      <c r="E228" s="41"/>
      <c r="F228" s="41"/>
      <c r="G228" s="41"/>
      <c r="H228" s="41"/>
      <c r="I228" s="41"/>
      <c r="J228" s="41"/>
      <c r="K228" s="42"/>
    </row>
    <row r="229" spans="1:11" s="1" customFormat="1" ht="12.75" customHeight="1" x14ac:dyDescent="0.1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2"/>
    </row>
    <row r="230" spans="1:11" s="1" customFormat="1" ht="12.75" customHeight="1" x14ac:dyDescent="0.15">
      <c r="A230" s="40"/>
      <c r="B230" s="41"/>
      <c r="C230" s="41"/>
      <c r="D230" s="41"/>
      <c r="E230" s="41"/>
      <c r="F230" s="41"/>
      <c r="G230" s="41"/>
      <c r="H230" s="41"/>
      <c r="I230" s="41"/>
      <c r="J230" s="41"/>
      <c r="K230" s="42"/>
    </row>
    <row r="231" spans="1:11" s="1" customFormat="1" ht="12.75" customHeight="1" x14ac:dyDescent="0.15">
      <c r="A231" s="40"/>
      <c r="B231" s="41"/>
      <c r="C231" s="41"/>
      <c r="D231" s="41"/>
      <c r="E231" s="41"/>
      <c r="F231" s="41"/>
      <c r="G231" s="41"/>
      <c r="H231" s="41"/>
      <c r="I231" s="41"/>
      <c r="J231" s="41"/>
      <c r="K231" s="42"/>
    </row>
    <row r="232" spans="1:11" s="1" customFormat="1" ht="12.75" customHeight="1" x14ac:dyDescent="0.15">
      <c r="A232" s="40"/>
      <c r="B232" s="41"/>
      <c r="C232" s="41"/>
      <c r="D232" s="41"/>
      <c r="E232" s="41"/>
      <c r="F232" s="41"/>
      <c r="G232" s="41"/>
      <c r="H232" s="41"/>
      <c r="I232" s="41"/>
      <c r="J232" s="41"/>
      <c r="K232" s="42"/>
    </row>
    <row r="233" spans="1:11" s="1" customFormat="1" ht="12.75" customHeight="1" x14ac:dyDescent="0.15">
      <c r="A233" s="40"/>
      <c r="B233" s="41"/>
      <c r="C233" s="41"/>
      <c r="D233" s="41"/>
      <c r="E233" s="41"/>
      <c r="F233" s="41"/>
      <c r="G233" s="41"/>
      <c r="H233" s="41"/>
      <c r="I233" s="41"/>
      <c r="J233" s="41"/>
      <c r="K233" s="42"/>
    </row>
    <row r="234" spans="1:11" s="1" customFormat="1" ht="12.75" customHeight="1" x14ac:dyDescent="0.15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2"/>
    </row>
    <row r="235" spans="1:11" s="1" customFormat="1" ht="12.75" customHeight="1" x14ac:dyDescent="0.15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2"/>
    </row>
    <row r="236" spans="1:11" s="1" customFormat="1" ht="12.75" customHeight="1" x14ac:dyDescent="0.15">
      <c r="A236" s="40"/>
      <c r="B236" s="41"/>
      <c r="C236" s="41"/>
      <c r="D236" s="41"/>
      <c r="E236" s="41"/>
      <c r="F236" s="41"/>
      <c r="G236" s="41"/>
      <c r="H236" s="41"/>
      <c r="I236" s="41"/>
      <c r="J236" s="41"/>
      <c r="K236" s="42"/>
    </row>
    <row r="237" spans="1:11" s="1" customFormat="1" ht="12.75" customHeight="1" x14ac:dyDescent="0.15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2"/>
    </row>
    <row r="238" spans="1:11" s="1" customFormat="1" ht="12.75" customHeight="1" x14ac:dyDescent="0.15">
      <c r="A238" s="40"/>
      <c r="B238" s="41"/>
      <c r="C238" s="41"/>
      <c r="D238" s="41"/>
      <c r="E238" s="41"/>
      <c r="F238" s="41"/>
      <c r="G238" s="41"/>
      <c r="H238" s="41"/>
      <c r="I238" s="41"/>
      <c r="J238" s="41"/>
      <c r="K238" s="42"/>
    </row>
    <row r="239" spans="1:11" s="1" customFormat="1" ht="12.75" customHeight="1" x14ac:dyDescent="0.15">
      <c r="A239" s="40"/>
      <c r="B239" s="41"/>
      <c r="C239" s="41"/>
      <c r="D239" s="41"/>
      <c r="E239" s="41"/>
      <c r="F239" s="41"/>
      <c r="G239" s="41"/>
      <c r="H239" s="41"/>
      <c r="I239" s="41"/>
      <c r="J239" s="41"/>
      <c r="K239" s="42"/>
    </row>
    <row r="240" spans="1:11" s="1" customFormat="1" ht="12.75" customHeight="1" x14ac:dyDescent="0.15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2"/>
    </row>
    <row r="241" spans="1:11" s="1" customFormat="1" ht="12.75" customHeight="1" x14ac:dyDescent="0.15">
      <c r="A241" s="40"/>
      <c r="B241" s="41"/>
      <c r="C241" s="41"/>
      <c r="D241" s="41"/>
      <c r="E241" s="41"/>
      <c r="F241" s="41"/>
      <c r="G241" s="41"/>
      <c r="H241" s="41"/>
      <c r="I241" s="41"/>
      <c r="J241" s="41"/>
      <c r="K241" s="42"/>
    </row>
    <row r="242" spans="1:11" s="1" customFormat="1" ht="12.75" customHeight="1" x14ac:dyDescent="0.15">
      <c r="A242" s="40"/>
      <c r="B242" s="41"/>
      <c r="C242" s="41"/>
      <c r="D242" s="41"/>
      <c r="E242" s="41"/>
      <c r="F242" s="41"/>
      <c r="G242" s="41"/>
      <c r="H242" s="41"/>
      <c r="I242" s="41"/>
      <c r="J242" s="41"/>
      <c r="K242" s="42"/>
    </row>
    <row r="243" spans="1:11" s="1" customFormat="1" ht="12.75" customHeight="1" x14ac:dyDescent="0.15">
      <c r="A243" s="40"/>
      <c r="B243" s="41"/>
      <c r="C243" s="41"/>
      <c r="D243" s="41"/>
      <c r="E243" s="41"/>
      <c r="F243" s="41"/>
      <c r="G243" s="41"/>
      <c r="H243" s="41"/>
      <c r="I243" s="41"/>
      <c r="J243" s="41"/>
      <c r="K243" s="42"/>
    </row>
    <row r="244" spans="1:11" s="1" customFormat="1" ht="12.75" customHeight="1" x14ac:dyDescent="0.15">
      <c r="A244" s="40"/>
      <c r="B244" s="41"/>
      <c r="C244" s="41"/>
      <c r="D244" s="41"/>
      <c r="E244" s="41"/>
      <c r="F244" s="41"/>
      <c r="G244" s="41"/>
      <c r="H244" s="41"/>
      <c r="I244" s="41"/>
      <c r="J244" s="41"/>
      <c r="K244" s="42"/>
    </row>
    <row r="245" spans="1:11" s="1" customFormat="1" ht="12.75" customHeight="1" x14ac:dyDescent="0.15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2"/>
    </row>
    <row r="246" spans="1:11" s="1" customFormat="1" ht="12.75" customHeight="1" x14ac:dyDescent="0.15">
      <c r="A246" s="40"/>
      <c r="B246" s="41"/>
      <c r="C246" s="41"/>
      <c r="D246" s="41"/>
      <c r="E246" s="41"/>
      <c r="F246" s="41"/>
      <c r="G246" s="41"/>
      <c r="H246" s="41"/>
      <c r="I246" s="41"/>
      <c r="J246" s="41"/>
      <c r="K246" s="42"/>
    </row>
    <row r="247" spans="1:11" s="1" customFormat="1" ht="12.75" customHeight="1" x14ac:dyDescent="0.15">
      <c r="A247" s="40"/>
      <c r="B247" s="41"/>
      <c r="C247" s="41"/>
      <c r="D247" s="41"/>
      <c r="E247" s="41"/>
      <c r="F247" s="41"/>
      <c r="G247" s="41"/>
      <c r="H247" s="41"/>
      <c r="I247" s="41"/>
      <c r="J247" s="41"/>
      <c r="K247" s="42"/>
    </row>
    <row r="248" spans="1:11" s="1" customFormat="1" ht="12.75" customHeight="1" x14ac:dyDescent="0.15">
      <c r="A248" s="40"/>
      <c r="B248" s="41"/>
      <c r="C248" s="41"/>
      <c r="D248" s="41"/>
      <c r="E248" s="41"/>
      <c r="F248" s="41"/>
      <c r="G248" s="41"/>
      <c r="H248" s="41"/>
      <c r="I248" s="41"/>
      <c r="J248" s="41"/>
      <c r="K248" s="42"/>
    </row>
    <row r="249" spans="1:11" s="1" customFormat="1" ht="12.75" customHeight="1" x14ac:dyDescent="0.15">
      <c r="A249" s="40"/>
      <c r="B249" s="41"/>
      <c r="C249" s="41"/>
      <c r="D249" s="41"/>
      <c r="E249" s="41"/>
      <c r="F249" s="41"/>
      <c r="G249" s="41"/>
      <c r="H249" s="41"/>
      <c r="I249" s="41"/>
      <c r="J249" s="41"/>
      <c r="K249" s="42"/>
    </row>
    <row r="250" spans="1:11" s="1" customFormat="1" ht="12.75" customHeight="1" x14ac:dyDescent="0.15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2"/>
    </row>
    <row r="251" spans="1:11" s="1" customFormat="1" ht="12.75" customHeight="1" x14ac:dyDescent="0.15">
      <c r="A251" s="40"/>
      <c r="B251" s="41"/>
      <c r="C251" s="41"/>
      <c r="D251" s="41"/>
      <c r="E251" s="41"/>
      <c r="F251" s="41"/>
      <c r="G251" s="41"/>
      <c r="H251" s="41"/>
      <c r="I251" s="41"/>
      <c r="J251" s="41"/>
      <c r="K251" s="42"/>
    </row>
    <row r="252" spans="1:11" s="1" customFormat="1" ht="12.75" customHeight="1" x14ac:dyDescent="0.15">
      <c r="A252" s="40"/>
      <c r="B252" s="41"/>
      <c r="C252" s="41"/>
      <c r="D252" s="41"/>
      <c r="E252" s="41"/>
      <c r="F252" s="41"/>
      <c r="G252" s="41"/>
      <c r="H252" s="41"/>
      <c r="I252" s="41"/>
      <c r="J252" s="41"/>
      <c r="K252" s="42"/>
    </row>
    <row r="253" spans="1:11" s="1" customFormat="1" ht="12.75" customHeight="1" x14ac:dyDescent="0.15">
      <c r="A253" s="40"/>
      <c r="B253" s="41"/>
      <c r="C253" s="41"/>
      <c r="D253" s="41"/>
      <c r="E253" s="41"/>
      <c r="F253" s="41"/>
      <c r="G253" s="41"/>
      <c r="H253" s="41"/>
      <c r="I253" s="41"/>
      <c r="J253" s="41"/>
      <c r="K253" s="42"/>
    </row>
    <row r="254" spans="1:11" s="1" customFormat="1" ht="12.75" customHeight="1" x14ac:dyDescent="0.15">
      <c r="A254" s="40"/>
      <c r="B254" s="41"/>
      <c r="C254" s="41"/>
      <c r="D254" s="41"/>
      <c r="E254" s="41"/>
      <c r="F254" s="41"/>
      <c r="G254" s="41"/>
      <c r="H254" s="41"/>
      <c r="I254" s="41"/>
      <c r="J254" s="41"/>
      <c r="K254" s="42"/>
    </row>
    <row r="255" spans="1:11" s="1" customFormat="1" ht="12.75" customHeight="1" x14ac:dyDescent="0.15">
      <c r="A255" s="40"/>
      <c r="B255" s="41"/>
      <c r="C255" s="41"/>
      <c r="D255" s="41"/>
      <c r="E255" s="41"/>
      <c r="F255" s="41"/>
      <c r="G255" s="41"/>
      <c r="H255" s="41"/>
      <c r="I255" s="41"/>
      <c r="J255" s="41"/>
      <c r="K255" s="42"/>
    </row>
    <row r="256" spans="1:11" s="1" customFormat="1" ht="12.75" customHeight="1" x14ac:dyDescent="0.15">
      <c r="A256" s="40"/>
      <c r="B256" s="41"/>
      <c r="C256" s="41"/>
      <c r="D256" s="41"/>
      <c r="E256" s="41"/>
      <c r="F256" s="41"/>
      <c r="G256" s="41"/>
      <c r="H256" s="41"/>
      <c r="I256" s="41"/>
      <c r="J256" s="41"/>
      <c r="K256" s="42"/>
    </row>
    <row r="257" spans="1:11" s="1" customFormat="1" ht="12.75" customHeight="1" x14ac:dyDescent="0.15">
      <c r="A257" s="40"/>
      <c r="B257" s="41"/>
      <c r="C257" s="41"/>
      <c r="D257" s="41"/>
      <c r="E257" s="41"/>
      <c r="F257" s="41"/>
      <c r="G257" s="41"/>
      <c r="H257" s="41"/>
      <c r="I257" s="41"/>
      <c r="J257" s="41"/>
      <c r="K257" s="42"/>
    </row>
    <row r="258" spans="1:11" s="1" customFormat="1" ht="12.75" customHeight="1" x14ac:dyDescent="0.15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2"/>
    </row>
    <row r="259" spans="1:11" s="1" customFormat="1" ht="12.75" customHeight="1" x14ac:dyDescent="0.15">
      <c r="A259" s="40"/>
      <c r="B259" s="41"/>
      <c r="C259" s="41"/>
      <c r="D259" s="41"/>
      <c r="E259" s="41"/>
      <c r="F259" s="41"/>
      <c r="G259" s="41"/>
      <c r="H259" s="41"/>
      <c r="I259" s="41"/>
      <c r="J259" s="41"/>
      <c r="K259" s="42"/>
    </row>
    <row r="260" spans="1:11" s="1" customFormat="1" ht="12.75" customHeight="1" x14ac:dyDescent="0.15">
      <c r="A260" s="40"/>
      <c r="B260" s="41"/>
      <c r="C260" s="41"/>
      <c r="D260" s="41"/>
      <c r="E260" s="41"/>
      <c r="F260" s="41"/>
      <c r="G260" s="41"/>
      <c r="H260" s="41"/>
      <c r="I260" s="41"/>
      <c r="J260" s="41"/>
      <c r="K260" s="42"/>
    </row>
    <row r="261" spans="1:11" s="1" customFormat="1" ht="12.75" customHeight="1" x14ac:dyDescent="0.15">
      <c r="A261" s="40"/>
      <c r="B261" s="41"/>
      <c r="C261" s="41"/>
      <c r="D261" s="41"/>
      <c r="E261" s="41"/>
      <c r="F261" s="41"/>
      <c r="G261" s="41"/>
      <c r="H261" s="41"/>
      <c r="I261" s="41"/>
      <c r="J261" s="41"/>
      <c r="K261" s="42"/>
    </row>
    <row r="262" spans="1:11" s="1" customFormat="1" ht="12.75" customHeight="1" x14ac:dyDescent="0.15">
      <c r="A262" s="40"/>
      <c r="B262" s="41"/>
      <c r="C262" s="41"/>
      <c r="D262" s="41"/>
      <c r="E262" s="41"/>
      <c r="F262" s="41"/>
      <c r="G262" s="41"/>
      <c r="H262" s="41"/>
      <c r="I262" s="41"/>
      <c r="J262" s="41"/>
      <c r="K262" s="42"/>
    </row>
    <row r="263" spans="1:11" s="1" customFormat="1" ht="12.75" customHeight="1" x14ac:dyDescent="0.15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2"/>
    </row>
    <row r="264" spans="1:11" s="1" customFormat="1" ht="12.75" customHeight="1" x14ac:dyDescent="0.15">
      <c r="A264" s="40"/>
      <c r="B264" s="41"/>
      <c r="C264" s="41"/>
      <c r="D264" s="41"/>
      <c r="E264" s="41"/>
      <c r="F264" s="41"/>
      <c r="G264" s="41"/>
      <c r="H264" s="41"/>
      <c r="I264" s="41"/>
      <c r="J264" s="41"/>
      <c r="K264" s="42"/>
    </row>
    <row r="265" spans="1:11" s="1" customFormat="1" ht="12.75" customHeight="1" x14ac:dyDescent="0.15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2"/>
    </row>
    <row r="266" spans="1:11" s="1" customFormat="1" ht="12.75" customHeight="1" x14ac:dyDescent="0.15">
      <c r="A266" s="40"/>
      <c r="B266" s="41"/>
      <c r="C266" s="41"/>
      <c r="D266" s="41"/>
      <c r="E266" s="41"/>
      <c r="F266" s="41"/>
      <c r="G266" s="41"/>
      <c r="H266" s="41"/>
      <c r="I266" s="41"/>
      <c r="J266" s="41"/>
      <c r="K266" s="42"/>
    </row>
    <row r="267" spans="1:11" s="1" customFormat="1" ht="12.75" customHeight="1" x14ac:dyDescent="0.15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42"/>
    </row>
    <row r="268" spans="1:11" s="1" customFormat="1" ht="12.75" customHeight="1" x14ac:dyDescent="0.15">
      <c r="A268" s="40"/>
      <c r="B268" s="41"/>
      <c r="C268" s="41"/>
      <c r="D268" s="41"/>
      <c r="E268" s="41"/>
      <c r="F268" s="41"/>
      <c r="G268" s="41"/>
      <c r="H268" s="41"/>
      <c r="I268" s="41"/>
      <c r="J268" s="41"/>
      <c r="K268" s="42"/>
    </row>
    <row r="269" spans="1:11" s="1" customFormat="1" ht="12.75" customHeight="1" x14ac:dyDescent="0.15">
      <c r="A269" s="40"/>
      <c r="B269" s="41"/>
      <c r="C269" s="41"/>
      <c r="D269" s="41"/>
      <c r="E269" s="41"/>
      <c r="F269" s="41"/>
      <c r="G269" s="41"/>
      <c r="H269" s="41"/>
      <c r="I269" s="41"/>
      <c r="J269" s="41"/>
      <c r="K269" s="42"/>
    </row>
    <row r="270" spans="1:11" s="1" customFormat="1" ht="12.75" customHeight="1" x14ac:dyDescent="0.15">
      <c r="A270" s="40"/>
      <c r="B270" s="41"/>
      <c r="C270" s="41"/>
      <c r="D270" s="41"/>
      <c r="E270" s="41"/>
      <c r="F270" s="41"/>
      <c r="G270" s="41"/>
      <c r="H270" s="41"/>
      <c r="I270" s="41"/>
      <c r="J270" s="41"/>
      <c r="K270" s="42"/>
    </row>
    <row r="271" spans="1:11" s="1" customFormat="1" ht="12.75" customHeight="1" x14ac:dyDescent="0.15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2"/>
    </row>
    <row r="272" spans="1:11" s="1" customFormat="1" ht="12.75" customHeight="1" x14ac:dyDescent="0.15">
      <c r="A272" s="40"/>
      <c r="B272" s="41"/>
      <c r="C272" s="41"/>
      <c r="D272" s="41"/>
      <c r="E272" s="41"/>
      <c r="F272" s="41"/>
      <c r="G272" s="41"/>
      <c r="H272" s="41"/>
      <c r="I272" s="41"/>
      <c r="J272" s="41"/>
      <c r="K272" s="42"/>
    </row>
    <row r="273" spans="1:11" s="1" customFormat="1" ht="12.75" customHeight="1" x14ac:dyDescent="0.15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2"/>
    </row>
    <row r="274" spans="1:11" s="1" customFormat="1" ht="12.75" customHeight="1" x14ac:dyDescent="0.15">
      <c r="A274" s="40"/>
      <c r="B274" s="41"/>
      <c r="C274" s="41"/>
      <c r="D274" s="41"/>
      <c r="E274" s="41"/>
      <c r="F274" s="41"/>
      <c r="G274" s="41"/>
      <c r="H274" s="41"/>
      <c r="I274" s="41"/>
      <c r="J274" s="41"/>
      <c r="K274" s="42"/>
    </row>
    <row r="275" spans="1:11" s="1" customFormat="1" ht="12.75" customHeight="1" x14ac:dyDescent="0.15">
      <c r="A275" s="40"/>
      <c r="B275" s="41"/>
      <c r="C275" s="41"/>
      <c r="D275" s="41"/>
      <c r="E275" s="41"/>
      <c r="F275" s="41"/>
      <c r="G275" s="41"/>
      <c r="H275" s="41"/>
      <c r="I275" s="41"/>
      <c r="J275" s="41"/>
      <c r="K275" s="42"/>
    </row>
    <row r="276" spans="1:11" s="1" customFormat="1" ht="12.75" customHeight="1" x14ac:dyDescent="0.15">
      <c r="A276" s="40"/>
      <c r="B276" s="41"/>
      <c r="C276" s="41"/>
      <c r="D276" s="41"/>
      <c r="E276" s="41"/>
      <c r="F276" s="41"/>
      <c r="G276" s="41"/>
      <c r="H276" s="41"/>
      <c r="I276" s="41"/>
      <c r="J276" s="41"/>
      <c r="K276" s="42"/>
    </row>
    <row r="277" spans="1:11" s="1" customFormat="1" ht="12.75" customHeight="1" x14ac:dyDescent="0.15">
      <c r="A277" s="40"/>
      <c r="B277" s="41"/>
      <c r="C277" s="41"/>
      <c r="D277" s="41"/>
      <c r="E277" s="41"/>
      <c r="F277" s="41"/>
      <c r="G277" s="41"/>
      <c r="H277" s="41"/>
      <c r="I277" s="41"/>
      <c r="J277" s="41"/>
      <c r="K277" s="42"/>
    </row>
    <row r="278" spans="1:11" s="1" customFormat="1" ht="12.75" customHeight="1" x14ac:dyDescent="0.15">
      <c r="A278" s="40"/>
      <c r="B278" s="41"/>
      <c r="C278" s="41"/>
      <c r="D278" s="41"/>
      <c r="E278" s="41"/>
      <c r="F278" s="41"/>
      <c r="G278" s="41"/>
      <c r="H278" s="41"/>
      <c r="I278" s="41"/>
      <c r="J278" s="41"/>
      <c r="K278" s="42"/>
    </row>
    <row r="279" spans="1:11" s="1" customFormat="1" ht="12.75" customHeight="1" x14ac:dyDescent="0.15">
      <c r="A279" s="40"/>
      <c r="B279" s="41"/>
      <c r="C279" s="41"/>
      <c r="D279" s="41"/>
      <c r="E279" s="41"/>
      <c r="F279" s="41"/>
      <c r="G279" s="41"/>
      <c r="H279" s="41"/>
      <c r="I279" s="41"/>
      <c r="J279" s="41"/>
      <c r="K279" s="42"/>
    </row>
    <row r="280" spans="1:11" s="1" customFormat="1" ht="12.75" customHeight="1" x14ac:dyDescent="0.15">
      <c r="A280" s="40"/>
      <c r="B280" s="41"/>
      <c r="C280" s="41"/>
      <c r="D280" s="41"/>
      <c r="E280" s="41"/>
      <c r="F280" s="41"/>
      <c r="G280" s="41"/>
      <c r="H280" s="41"/>
      <c r="I280" s="41"/>
      <c r="J280" s="41"/>
      <c r="K280" s="42"/>
    </row>
    <row r="281" spans="1:11" s="1" customFormat="1" ht="12.75" customHeight="1" x14ac:dyDescent="0.15">
      <c r="A281" s="40"/>
      <c r="B281" s="41"/>
      <c r="C281" s="41"/>
      <c r="D281" s="41"/>
      <c r="E281" s="41"/>
      <c r="F281" s="41"/>
      <c r="G281" s="41"/>
      <c r="H281" s="41"/>
      <c r="I281" s="41"/>
      <c r="J281" s="41"/>
      <c r="K281" s="42"/>
    </row>
    <row r="282" spans="1:11" s="1" customFormat="1" ht="12.75" customHeight="1" x14ac:dyDescent="0.15">
      <c r="A282" s="40"/>
      <c r="B282" s="41"/>
      <c r="C282" s="41"/>
      <c r="D282" s="41"/>
      <c r="E282" s="41"/>
      <c r="F282" s="41"/>
      <c r="G282" s="41"/>
      <c r="H282" s="41"/>
      <c r="I282" s="41"/>
      <c r="J282" s="41"/>
      <c r="K282" s="42"/>
    </row>
    <row r="283" spans="1:11" s="1" customFormat="1" ht="12.75" customHeight="1" x14ac:dyDescent="0.15">
      <c r="A283" s="40"/>
      <c r="B283" s="41"/>
      <c r="C283" s="41"/>
      <c r="D283" s="41"/>
      <c r="E283" s="41"/>
      <c r="F283" s="41"/>
      <c r="G283" s="41"/>
      <c r="H283" s="41"/>
      <c r="I283" s="41"/>
      <c r="J283" s="41"/>
      <c r="K283" s="42"/>
    </row>
    <row r="284" spans="1:11" s="1" customFormat="1" ht="12.75" customHeight="1" x14ac:dyDescent="0.15">
      <c r="A284" s="40"/>
      <c r="B284" s="41"/>
      <c r="C284" s="41"/>
      <c r="D284" s="41"/>
      <c r="E284" s="41"/>
      <c r="F284" s="41"/>
      <c r="G284" s="41"/>
      <c r="H284" s="41"/>
      <c r="I284" s="41"/>
      <c r="J284" s="41"/>
      <c r="K284" s="42"/>
    </row>
    <row r="285" spans="1:11" s="1" customFormat="1" ht="12.75" customHeight="1" x14ac:dyDescent="0.15">
      <c r="A285" s="40"/>
      <c r="B285" s="41"/>
      <c r="C285" s="41"/>
      <c r="D285" s="41"/>
      <c r="E285" s="41"/>
      <c r="F285" s="41"/>
      <c r="G285" s="41"/>
      <c r="H285" s="41"/>
      <c r="I285" s="41"/>
      <c r="J285" s="41"/>
      <c r="K285" s="42"/>
    </row>
    <row r="286" spans="1:11" s="1" customFormat="1" ht="12.75" customHeight="1" x14ac:dyDescent="0.15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2"/>
    </row>
    <row r="287" spans="1:11" s="1" customFormat="1" ht="12.75" customHeight="1" x14ac:dyDescent="0.15">
      <c r="A287" s="40"/>
      <c r="B287" s="41"/>
      <c r="C287" s="41"/>
      <c r="D287" s="41"/>
      <c r="E287" s="41"/>
      <c r="F287" s="41"/>
      <c r="G287" s="41"/>
      <c r="H287" s="41"/>
      <c r="I287" s="41"/>
      <c r="J287" s="41"/>
      <c r="K287" s="42"/>
    </row>
    <row r="288" spans="1:11" s="1" customFormat="1" ht="12.75" customHeight="1" x14ac:dyDescent="0.15">
      <c r="A288" s="40"/>
      <c r="B288" s="41"/>
      <c r="C288" s="41"/>
      <c r="D288" s="41"/>
      <c r="E288" s="41"/>
      <c r="F288" s="41"/>
      <c r="G288" s="41"/>
      <c r="H288" s="41"/>
      <c r="I288" s="41"/>
      <c r="J288" s="41"/>
      <c r="K288" s="42"/>
    </row>
    <row r="289" spans="1:11" s="1" customFormat="1" ht="12.75" customHeight="1" x14ac:dyDescent="0.15">
      <c r="A289" s="40"/>
      <c r="B289" s="41"/>
      <c r="C289" s="41"/>
      <c r="D289" s="41"/>
      <c r="E289" s="41"/>
      <c r="F289" s="41"/>
      <c r="G289" s="41"/>
      <c r="H289" s="41"/>
      <c r="I289" s="41"/>
      <c r="J289" s="41"/>
      <c r="K289" s="42"/>
    </row>
    <row r="290" spans="1:11" s="1" customFormat="1" ht="12.75" customHeight="1" x14ac:dyDescent="0.15">
      <c r="A290" s="40"/>
      <c r="B290" s="41"/>
      <c r="C290" s="41"/>
      <c r="D290" s="41"/>
      <c r="E290" s="41"/>
      <c r="F290" s="41"/>
      <c r="G290" s="41"/>
      <c r="H290" s="41"/>
      <c r="I290" s="41"/>
      <c r="J290" s="41"/>
      <c r="K290" s="42"/>
    </row>
    <row r="291" spans="1:11" s="1" customFormat="1" ht="12.75" customHeight="1" x14ac:dyDescent="0.15">
      <c r="A291" s="40"/>
      <c r="B291" s="41"/>
      <c r="C291" s="41"/>
      <c r="D291" s="41"/>
      <c r="E291" s="41"/>
      <c r="F291" s="41"/>
      <c r="G291" s="41"/>
      <c r="H291" s="41"/>
      <c r="I291" s="41"/>
      <c r="J291" s="41"/>
      <c r="K291" s="42"/>
    </row>
    <row r="292" spans="1:11" s="1" customFormat="1" ht="12.75" customHeight="1" x14ac:dyDescent="0.15">
      <c r="A292" s="40"/>
      <c r="B292" s="41"/>
      <c r="C292" s="41"/>
      <c r="D292" s="41"/>
      <c r="E292" s="41"/>
      <c r="F292" s="41"/>
      <c r="G292" s="41"/>
      <c r="H292" s="41"/>
      <c r="I292" s="41"/>
      <c r="J292" s="41"/>
      <c r="K292" s="42"/>
    </row>
    <row r="293" spans="1:11" s="1" customFormat="1" ht="12.75" customHeight="1" x14ac:dyDescent="0.15">
      <c r="A293" s="40"/>
      <c r="B293" s="41"/>
      <c r="C293" s="41"/>
      <c r="D293" s="41"/>
      <c r="E293" s="41"/>
      <c r="F293" s="41"/>
      <c r="G293" s="41"/>
      <c r="H293" s="41"/>
      <c r="I293" s="41"/>
      <c r="J293" s="41"/>
      <c r="K293" s="42"/>
    </row>
    <row r="294" spans="1:11" s="1" customFormat="1" ht="12.75" customHeight="1" x14ac:dyDescent="0.15">
      <c r="A294" s="40"/>
      <c r="B294" s="41"/>
      <c r="C294" s="41"/>
      <c r="D294" s="41"/>
      <c r="E294" s="41"/>
      <c r="F294" s="41"/>
      <c r="G294" s="41"/>
      <c r="H294" s="41"/>
      <c r="I294" s="41"/>
      <c r="J294" s="41"/>
      <c r="K294" s="42"/>
    </row>
    <row r="295" spans="1:11" s="1" customFormat="1" ht="12.75" customHeight="1" x14ac:dyDescent="0.15">
      <c r="A295" s="40"/>
      <c r="B295" s="41"/>
      <c r="C295" s="41"/>
      <c r="D295" s="41"/>
      <c r="E295" s="41"/>
      <c r="F295" s="41"/>
      <c r="G295" s="41"/>
      <c r="H295" s="41"/>
      <c r="I295" s="41"/>
      <c r="J295" s="41"/>
      <c r="K295" s="42"/>
    </row>
    <row r="296" spans="1:11" s="1" customFormat="1" ht="12.75" customHeight="1" x14ac:dyDescent="0.15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2"/>
    </row>
    <row r="297" spans="1:11" s="1" customFormat="1" ht="12.75" customHeight="1" x14ac:dyDescent="0.15">
      <c r="A297" s="40"/>
      <c r="B297" s="41"/>
      <c r="C297" s="41"/>
      <c r="D297" s="41"/>
      <c r="E297" s="41"/>
      <c r="F297" s="41"/>
      <c r="G297" s="41"/>
      <c r="H297" s="41"/>
      <c r="I297" s="41"/>
      <c r="J297" s="41"/>
      <c r="K297" s="42"/>
    </row>
    <row r="298" spans="1:11" s="1" customFormat="1" ht="12.75" customHeight="1" x14ac:dyDescent="0.15">
      <c r="A298" s="40"/>
      <c r="B298" s="41"/>
      <c r="C298" s="41"/>
      <c r="D298" s="41"/>
      <c r="E298" s="41"/>
      <c r="F298" s="41"/>
      <c r="G298" s="41"/>
      <c r="H298" s="41"/>
      <c r="I298" s="41"/>
      <c r="J298" s="41"/>
      <c r="K298" s="42"/>
    </row>
    <row r="299" spans="1:11" s="1" customFormat="1" ht="12.75" customHeight="1" x14ac:dyDescent="0.15">
      <c r="A299" s="40"/>
      <c r="B299" s="41"/>
      <c r="C299" s="41"/>
      <c r="D299" s="41"/>
      <c r="E299" s="41"/>
      <c r="F299" s="41"/>
      <c r="G299" s="41"/>
      <c r="H299" s="41"/>
      <c r="I299" s="41"/>
      <c r="J299" s="41"/>
      <c r="K299" s="42"/>
    </row>
    <row r="300" spans="1:11" s="1" customFormat="1" ht="12.75" customHeight="1" x14ac:dyDescent="0.15">
      <c r="A300" s="40"/>
      <c r="B300" s="41"/>
      <c r="C300" s="41"/>
      <c r="D300" s="41"/>
      <c r="E300" s="41"/>
      <c r="F300" s="41"/>
      <c r="G300" s="41"/>
      <c r="H300" s="41"/>
      <c r="I300" s="41"/>
      <c r="J300" s="41"/>
      <c r="K300" s="42"/>
    </row>
    <row r="301" spans="1:11" s="1" customFormat="1" ht="12.75" customHeight="1" x14ac:dyDescent="0.15">
      <c r="A301" s="40"/>
      <c r="B301" s="41"/>
      <c r="C301" s="41"/>
      <c r="D301" s="41"/>
      <c r="E301" s="41"/>
      <c r="F301" s="41"/>
      <c r="G301" s="41"/>
      <c r="H301" s="41"/>
      <c r="I301" s="41"/>
      <c r="J301" s="41"/>
      <c r="K301" s="42"/>
    </row>
    <row r="302" spans="1:11" s="1" customFormat="1" ht="12.75" customHeight="1" x14ac:dyDescent="0.15">
      <c r="A302" s="40"/>
      <c r="B302" s="41"/>
      <c r="C302" s="41"/>
      <c r="D302" s="41"/>
      <c r="E302" s="41"/>
      <c r="F302" s="41"/>
      <c r="G302" s="41"/>
      <c r="H302" s="41"/>
      <c r="I302" s="41"/>
      <c r="J302" s="41"/>
      <c r="K302" s="42"/>
    </row>
    <row r="303" spans="1:11" s="1" customFormat="1" ht="12.75" customHeight="1" x14ac:dyDescent="0.15">
      <c r="A303" s="40"/>
      <c r="B303" s="41"/>
      <c r="C303" s="41"/>
      <c r="D303" s="41"/>
      <c r="E303" s="41"/>
      <c r="F303" s="41"/>
      <c r="G303" s="41"/>
      <c r="H303" s="41"/>
      <c r="I303" s="41"/>
      <c r="J303" s="41"/>
      <c r="K303" s="42"/>
    </row>
    <row r="304" spans="1:11" s="1" customFormat="1" ht="12.75" customHeight="1" x14ac:dyDescent="0.15">
      <c r="A304" s="40"/>
      <c r="B304" s="41"/>
      <c r="C304" s="41"/>
      <c r="D304" s="41"/>
      <c r="E304" s="41"/>
      <c r="F304" s="41"/>
      <c r="G304" s="41"/>
      <c r="H304" s="41"/>
      <c r="I304" s="41"/>
      <c r="J304" s="41"/>
      <c r="K304" s="42"/>
    </row>
    <row r="305" spans="1:11" s="1" customFormat="1" ht="12.75" customHeight="1" x14ac:dyDescent="0.15">
      <c r="A305" s="40"/>
      <c r="B305" s="41"/>
      <c r="C305" s="41"/>
      <c r="D305" s="41"/>
      <c r="E305" s="41"/>
      <c r="F305" s="41"/>
      <c r="G305" s="41"/>
      <c r="H305" s="41"/>
      <c r="I305" s="41"/>
      <c r="J305" s="41"/>
      <c r="K305" s="42"/>
    </row>
    <row r="306" spans="1:11" s="1" customFormat="1" ht="12.75" customHeight="1" x14ac:dyDescent="0.15">
      <c r="A306" s="40"/>
      <c r="B306" s="41"/>
      <c r="C306" s="41"/>
      <c r="D306" s="41"/>
      <c r="E306" s="41"/>
      <c r="F306" s="41"/>
      <c r="G306" s="41"/>
      <c r="H306" s="41"/>
      <c r="I306" s="41"/>
      <c r="J306" s="41"/>
      <c r="K306" s="42"/>
    </row>
    <row r="307" spans="1:11" s="1" customFormat="1" ht="12.75" customHeight="1" x14ac:dyDescent="0.15">
      <c r="A307" s="40"/>
      <c r="B307" s="41"/>
      <c r="C307" s="41"/>
      <c r="D307" s="41"/>
      <c r="E307" s="41"/>
      <c r="F307" s="41"/>
      <c r="G307" s="41"/>
      <c r="H307" s="41"/>
      <c r="I307" s="41"/>
      <c r="J307" s="41"/>
      <c r="K307" s="42"/>
    </row>
    <row r="308" spans="1:11" s="1" customFormat="1" ht="12.75" customHeight="1" x14ac:dyDescent="0.15">
      <c r="A308" s="40"/>
      <c r="B308" s="41"/>
      <c r="C308" s="41"/>
      <c r="D308" s="41"/>
      <c r="E308" s="41"/>
      <c r="F308" s="41"/>
      <c r="G308" s="41"/>
      <c r="H308" s="41"/>
      <c r="I308" s="41"/>
      <c r="J308" s="41"/>
      <c r="K308" s="42"/>
    </row>
    <row r="309" spans="1:11" s="1" customFormat="1" ht="12.75" customHeight="1" x14ac:dyDescent="0.15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2"/>
    </row>
    <row r="310" spans="1:11" s="1" customFormat="1" ht="12.75" customHeight="1" x14ac:dyDescent="0.15">
      <c r="A310" s="40"/>
      <c r="B310" s="41"/>
      <c r="C310" s="41"/>
      <c r="D310" s="41"/>
      <c r="E310" s="41"/>
      <c r="F310" s="41"/>
      <c r="G310" s="41"/>
      <c r="H310" s="41"/>
      <c r="I310" s="41"/>
      <c r="J310" s="41"/>
      <c r="K310" s="42"/>
    </row>
    <row r="311" spans="1:11" s="1" customFormat="1" ht="12.75" customHeight="1" x14ac:dyDescent="0.15">
      <c r="A311" s="40"/>
      <c r="B311" s="41"/>
      <c r="C311" s="41"/>
      <c r="D311" s="41"/>
      <c r="E311" s="41"/>
      <c r="F311" s="41"/>
      <c r="G311" s="41"/>
      <c r="H311" s="41"/>
      <c r="I311" s="41"/>
      <c r="J311" s="41"/>
      <c r="K311" s="42"/>
    </row>
    <row r="312" spans="1:11" s="1" customFormat="1" ht="12.75" customHeight="1" x14ac:dyDescent="0.15">
      <c r="A312" s="40"/>
      <c r="B312" s="41"/>
      <c r="C312" s="41"/>
      <c r="D312" s="41"/>
      <c r="E312" s="41"/>
      <c r="F312" s="41"/>
      <c r="G312" s="41"/>
      <c r="H312" s="41"/>
      <c r="I312" s="41"/>
      <c r="J312" s="41"/>
      <c r="K312" s="42"/>
    </row>
    <row r="313" spans="1:11" s="1" customFormat="1" ht="12.75" customHeight="1" x14ac:dyDescent="0.15">
      <c r="A313" s="40"/>
      <c r="B313" s="41"/>
      <c r="C313" s="41"/>
      <c r="D313" s="41"/>
      <c r="E313" s="41"/>
      <c r="F313" s="41"/>
      <c r="G313" s="41"/>
      <c r="H313" s="41"/>
      <c r="I313" s="41"/>
      <c r="J313" s="41"/>
      <c r="K313" s="42"/>
    </row>
    <row r="314" spans="1:11" s="1" customFormat="1" ht="12.75" customHeight="1" x14ac:dyDescent="0.15">
      <c r="A314" s="40"/>
      <c r="B314" s="41"/>
      <c r="C314" s="41"/>
      <c r="D314" s="41"/>
      <c r="E314" s="41"/>
      <c r="F314" s="41"/>
      <c r="G314" s="41"/>
      <c r="H314" s="41"/>
      <c r="I314" s="41"/>
      <c r="J314" s="41"/>
      <c r="K314" s="42"/>
    </row>
    <row r="315" spans="1:11" s="1" customFormat="1" ht="12.75" customHeight="1" x14ac:dyDescent="0.15">
      <c r="A315" s="40"/>
      <c r="B315" s="41"/>
      <c r="C315" s="41"/>
      <c r="D315" s="41"/>
      <c r="E315" s="41"/>
      <c r="F315" s="41"/>
      <c r="G315" s="41"/>
      <c r="H315" s="41"/>
      <c r="I315" s="41"/>
      <c r="J315" s="41"/>
      <c r="K315" s="42"/>
    </row>
    <row r="316" spans="1:11" s="1" customFormat="1" ht="12.75" customHeight="1" x14ac:dyDescent="0.15">
      <c r="A316" s="40"/>
      <c r="B316" s="41"/>
      <c r="C316" s="41"/>
      <c r="D316" s="41"/>
      <c r="E316" s="41"/>
      <c r="F316" s="41"/>
      <c r="G316" s="41"/>
      <c r="H316" s="41"/>
      <c r="I316" s="41"/>
      <c r="J316" s="41"/>
      <c r="K316" s="42"/>
    </row>
    <row r="317" spans="1:11" s="1" customFormat="1" ht="12.75" customHeight="1" x14ac:dyDescent="0.15">
      <c r="A317" s="40"/>
      <c r="B317" s="41"/>
      <c r="C317" s="41"/>
      <c r="D317" s="41"/>
      <c r="E317" s="41"/>
      <c r="F317" s="41"/>
      <c r="G317" s="41"/>
      <c r="H317" s="41"/>
      <c r="I317" s="41"/>
      <c r="J317" s="41"/>
      <c r="K317" s="42"/>
    </row>
    <row r="318" spans="1:11" s="1" customFormat="1" ht="12.75" customHeight="1" x14ac:dyDescent="0.15">
      <c r="A318" s="40"/>
      <c r="B318" s="41"/>
      <c r="C318" s="41"/>
      <c r="D318" s="41"/>
      <c r="E318" s="41"/>
      <c r="F318" s="41"/>
      <c r="G318" s="41"/>
      <c r="H318" s="41"/>
      <c r="I318" s="41"/>
      <c r="J318" s="41"/>
      <c r="K318" s="42"/>
    </row>
    <row r="319" spans="1:11" s="1" customFormat="1" ht="12.75" customHeight="1" x14ac:dyDescent="0.15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2"/>
    </row>
    <row r="320" spans="1:11" s="1" customFormat="1" ht="12.75" customHeight="1" x14ac:dyDescent="0.15">
      <c r="A320" s="40"/>
      <c r="B320" s="41"/>
      <c r="C320" s="41"/>
      <c r="D320" s="41"/>
      <c r="E320" s="41"/>
      <c r="F320" s="41"/>
      <c r="G320" s="41"/>
      <c r="H320" s="41"/>
      <c r="I320" s="41"/>
      <c r="J320" s="41"/>
      <c r="K320" s="42"/>
    </row>
    <row r="321" spans="1:11" s="1" customFormat="1" ht="12.75" customHeight="1" x14ac:dyDescent="0.15">
      <c r="A321" s="40"/>
      <c r="B321" s="41"/>
      <c r="C321" s="41"/>
      <c r="D321" s="41"/>
      <c r="E321" s="41"/>
      <c r="F321" s="41"/>
      <c r="G321" s="41"/>
      <c r="H321" s="41"/>
      <c r="I321" s="41"/>
      <c r="J321" s="41"/>
      <c r="K321" s="42"/>
    </row>
    <row r="322" spans="1:11" s="1" customFormat="1" ht="12.75" customHeight="1" x14ac:dyDescent="0.15">
      <c r="A322" s="40"/>
      <c r="B322" s="41"/>
      <c r="C322" s="41"/>
      <c r="D322" s="41"/>
      <c r="E322" s="41"/>
      <c r="F322" s="41"/>
      <c r="G322" s="41"/>
      <c r="H322" s="41"/>
      <c r="I322" s="41"/>
      <c r="J322" s="41"/>
      <c r="K322" s="42"/>
    </row>
    <row r="323" spans="1:11" s="1" customFormat="1" ht="12.75" customHeight="1" x14ac:dyDescent="0.15">
      <c r="A323" s="40"/>
      <c r="B323" s="41"/>
      <c r="C323" s="41"/>
      <c r="D323" s="41"/>
      <c r="E323" s="41"/>
      <c r="F323" s="41"/>
      <c r="G323" s="41"/>
      <c r="H323" s="41"/>
      <c r="I323" s="41"/>
      <c r="J323" s="41"/>
      <c r="K323" s="42"/>
    </row>
    <row r="324" spans="1:11" s="1" customFormat="1" ht="12.75" customHeight="1" x14ac:dyDescent="0.15">
      <c r="A324" s="40"/>
      <c r="B324" s="41"/>
      <c r="C324" s="41"/>
      <c r="D324" s="41"/>
      <c r="E324" s="41"/>
      <c r="F324" s="41"/>
      <c r="G324" s="41"/>
      <c r="H324" s="41"/>
      <c r="I324" s="41"/>
      <c r="J324" s="41"/>
      <c r="K324" s="42"/>
    </row>
    <row r="325" spans="1:11" s="1" customFormat="1" ht="12.75" customHeight="1" x14ac:dyDescent="0.15">
      <c r="A325" s="40"/>
      <c r="B325" s="41"/>
      <c r="C325" s="41"/>
      <c r="D325" s="41"/>
      <c r="E325" s="41"/>
      <c r="F325" s="41"/>
      <c r="G325" s="41"/>
      <c r="H325" s="41"/>
      <c r="I325" s="41"/>
      <c r="J325" s="41"/>
      <c r="K325" s="42"/>
    </row>
    <row r="326" spans="1:11" s="1" customFormat="1" ht="12.75" customHeight="1" x14ac:dyDescent="0.15">
      <c r="A326" s="40"/>
      <c r="B326" s="41"/>
      <c r="C326" s="41"/>
      <c r="D326" s="41"/>
      <c r="E326" s="41"/>
      <c r="F326" s="41"/>
      <c r="G326" s="41"/>
      <c r="H326" s="41"/>
      <c r="I326" s="41"/>
      <c r="J326" s="41"/>
      <c r="K326" s="42"/>
    </row>
    <row r="327" spans="1:11" s="1" customFormat="1" ht="12.75" customHeight="1" x14ac:dyDescent="0.15">
      <c r="A327" s="40"/>
      <c r="B327" s="41"/>
      <c r="C327" s="41"/>
      <c r="D327" s="41"/>
      <c r="E327" s="41"/>
      <c r="F327" s="41"/>
      <c r="G327" s="41"/>
      <c r="H327" s="41"/>
      <c r="I327" s="41"/>
      <c r="J327" s="41"/>
      <c r="K327" s="42"/>
    </row>
    <row r="328" spans="1:11" s="1" customFormat="1" ht="12.75" customHeight="1" x14ac:dyDescent="0.15">
      <c r="A328" s="40"/>
      <c r="B328" s="41"/>
      <c r="C328" s="41"/>
      <c r="D328" s="41"/>
      <c r="E328" s="41"/>
      <c r="F328" s="41"/>
      <c r="G328" s="41"/>
      <c r="H328" s="41"/>
      <c r="I328" s="41"/>
      <c r="J328" s="41"/>
      <c r="K328" s="42"/>
    </row>
    <row r="329" spans="1:11" s="1" customFormat="1" ht="12.75" customHeight="1" x14ac:dyDescent="0.15">
      <c r="A329" s="40"/>
      <c r="B329" s="41"/>
      <c r="C329" s="41"/>
      <c r="D329" s="41"/>
      <c r="E329" s="41"/>
      <c r="F329" s="41"/>
      <c r="G329" s="41"/>
      <c r="H329" s="41"/>
      <c r="I329" s="41"/>
      <c r="J329" s="41"/>
      <c r="K329" s="42"/>
    </row>
    <row r="330" spans="1:11" s="1" customFormat="1" ht="12.75" customHeight="1" x14ac:dyDescent="0.15">
      <c r="A330" s="40"/>
      <c r="B330" s="41"/>
      <c r="C330" s="41"/>
      <c r="D330" s="41"/>
      <c r="E330" s="41"/>
      <c r="F330" s="41"/>
      <c r="G330" s="41"/>
      <c r="H330" s="41"/>
      <c r="I330" s="41"/>
      <c r="J330" s="41"/>
      <c r="K330" s="42"/>
    </row>
    <row r="331" spans="1:11" s="1" customFormat="1" ht="12.75" customHeight="1" x14ac:dyDescent="0.15">
      <c r="A331" s="40"/>
      <c r="B331" s="41"/>
      <c r="C331" s="41"/>
      <c r="D331" s="41"/>
      <c r="E331" s="41"/>
      <c r="F331" s="41"/>
      <c r="G331" s="41"/>
      <c r="H331" s="41"/>
      <c r="I331" s="41"/>
      <c r="J331" s="41"/>
      <c r="K331" s="42"/>
    </row>
    <row r="332" spans="1:11" s="1" customFormat="1" ht="12.75" customHeight="1" x14ac:dyDescent="0.15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2"/>
    </row>
    <row r="333" spans="1:11" s="1" customFormat="1" ht="12.75" customHeight="1" x14ac:dyDescent="0.15">
      <c r="A333" s="40"/>
      <c r="B333" s="41"/>
      <c r="C333" s="41"/>
      <c r="D333" s="41"/>
      <c r="E333" s="41"/>
      <c r="F333" s="41"/>
      <c r="G333" s="41"/>
      <c r="H333" s="41"/>
      <c r="I333" s="41"/>
      <c r="J333" s="41"/>
      <c r="K333" s="42"/>
    </row>
    <row r="334" spans="1:11" s="1" customFormat="1" ht="12.75" customHeight="1" x14ac:dyDescent="0.15">
      <c r="A334" s="40"/>
      <c r="B334" s="41"/>
      <c r="C334" s="41"/>
      <c r="D334" s="41"/>
      <c r="E334" s="41"/>
      <c r="F334" s="41"/>
      <c r="G334" s="41"/>
      <c r="H334" s="41"/>
      <c r="I334" s="41"/>
      <c r="J334" s="41"/>
      <c r="K334" s="42"/>
    </row>
    <row r="335" spans="1:11" s="1" customFormat="1" ht="12.75" customHeight="1" x14ac:dyDescent="0.15">
      <c r="A335" s="40"/>
      <c r="B335" s="41"/>
      <c r="C335" s="41"/>
      <c r="D335" s="41"/>
      <c r="E335" s="41"/>
      <c r="F335" s="41"/>
      <c r="G335" s="41"/>
      <c r="H335" s="41"/>
      <c r="I335" s="41"/>
      <c r="J335" s="41"/>
      <c r="K335" s="42"/>
    </row>
    <row r="336" spans="1:11" s="1" customFormat="1" ht="12.75" customHeight="1" x14ac:dyDescent="0.15">
      <c r="A336" s="40"/>
      <c r="B336" s="41"/>
      <c r="C336" s="41"/>
      <c r="D336" s="41"/>
      <c r="E336" s="41"/>
      <c r="F336" s="41"/>
      <c r="G336" s="41"/>
      <c r="H336" s="41"/>
      <c r="I336" s="41"/>
      <c r="J336" s="41"/>
      <c r="K336" s="42"/>
    </row>
    <row r="337" spans="1:11" s="1" customFormat="1" ht="12.75" customHeight="1" x14ac:dyDescent="0.15">
      <c r="A337" s="40"/>
      <c r="B337" s="41"/>
      <c r="C337" s="41"/>
      <c r="D337" s="41"/>
      <c r="E337" s="41"/>
      <c r="F337" s="41"/>
      <c r="G337" s="41"/>
      <c r="H337" s="41"/>
      <c r="I337" s="41"/>
      <c r="J337" s="41"/>
      <c r="K337" s="42"/>
    </row>
    <row r="338" spans="1:11" s="1" customFormat="1" ht="12.75" customHeight="1" x14ac:dyDescent="0.15">
      <c r="A338" s="40"/>
      <c r="B338" s="41"/>
      <c r="C338" s="41"/>
      <c r="D338" s="41"/>
      <c r="E338" s="41"/>
      <c r="F338" s="41"/>
      <c r="G338" s="41"/>
      <c r="H338" s="41"/>
      <c r="I338" s="41"/>
      <c r="J338" s="41"/>
      <c r="K338" s="42"/>
    </row>
    <row r="339" spans="1:11" s="1" customFormat="1" ht="12.75" customHeight="1" x14ac:dyDescent="0.15">
      <c r="A339" s="40"/>
      <c r="B339" s="41"/>
      <c r="C339" s="41"/>
      <c r="D339" s="41"/>
      <c r="E339" s="41"/>
      <c r="F339" s="41"/>
      <c r="G339" s="41"/>
      <c r="H339" s="41"/>
      <c r="I339" s="41"/>
      <c r="J339" s="41"/>
      <c r="K339" s="42"/>
    </row>
    <row r="340" spans="1:11" s="1" customFormat="1" ht="12.75" customHeight="1" x14ac:dyDescent="0.15">
      <c r="A340" s="40"/>
      <c r="B340" s="41"/>
      <c r="C340" s="41"/>
      <c r="D340" s="41"/>
      <c r="E340" s="41"/>
      <c r="F340" s="41"/>
      <c r="G340" s="41"/>
      <c r="H340" s="41"/>
      <c r="I340" s="41"/>
      <c r="J340" s="41"/>
      <c r="K340" s="42"/>
    </row>
    <row r="341" spans="1:11" s="1" customFormat="1" ht="12.75" customHeight="1" x14ac:dyDescent="0.15">
      <c r="A341" s="40"/>
      <c r="B341" s="41"/>
      <c r="C341" s="41"/>
      <c r="D341" s="41"/>
      <c r="E341" s="41"/>
      <c r="F341" s="41"/>
      <c r="G341" s="41"/>
      <c r="H341" s="41"/>
      <c r="I341" s="41"/>
      <c r="J341" s="41"/>
      <c r="K341" s="42"/>
    </row>
    <row r="342" spans="1:11" s="1" customFormat="1" ht="12.75" customHeight="1" x14ac:dyDescent="0.15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2"/>
    </row>
    <row r="343" spans="1:11" s="1" customFormat="1" ht="12.75" customHeight="1" x14ac:dyDescent="0.15">
      <c r="A343" s="40"/>
      <c r="B343" s="41"/>
      <c r="C343" s="41"/>
      <c r="D343" s="41"/>
      <c r="E343" s="41"/>
      <c r="F343" s="41"/>
      <c r="G343" s="41"/>
      <c r="H343" s="41"/>
      <c r="I343" s="41"/>
      <c r="J343" s="41"/>
      <c r="K343" s="42"/>
    </row>
    <row r="344" spans="1:11" s="1" customFormat="1" ht="12.75" customHeight="1" x14ac:dyDescent="0.15">
      <c r="A344" s="40"/>
      <c r="B344" s="41"/>
      <c r="C344" s="41"/>
      <c r="D344" s="41"/>
      <c r="E344" s="41"/>
      <c r="F344" s="41"/>
      <c r="G344" s="41"/>
      <c r="H344" s="41"/>
      <c r="I344" s="41"/>
      <c r="J344" s="41"/>
      <c r="K344" s="42"/>
    </row>
    <row r="345" spans="1:11" s="1" customFormat="1" ht="12.75" customHeight="1" x14ac:dyDescent="0.15">
      <c r="A345" s="40"/>
      <c r="B345" s="41"/>
      <c r="C345" s="41"/>
      <c r="D345" s="41"/>
      <c r="E345" s="41"/>
      <c r="F345" s="41"/>
      <c r="G345" s="41"/>
      <c r="H345" s="41"/>
      <c r="I345" s="41"/>
      <c r="J345" s="41"/>
      <c r="K345" s="42"/>
    </row>
    <row r="346" spans="1:11" s="1" customFormat="1" ht="12.75" customHeight="1" x14ac:dyDescent="0.15">
      <c r="A346" s="40"/>
      <c r="B346" s="41"/>
      <c r="C346" s="41"/>
      <c r="D346" s="41"/>
      <c r="E346" s="41"/>
      <c r="F346" s="41"/>
      <c r="G346" s="41"/>
      <c r="H346" s="41"/>
      <c r="I346" s="41"/>
      <c r="J346" s="41"/>
      <c r="K346" s="42"/>
    </row>
    <row r="347" spans="1:11" s="1" customFormat="1" ht="12.75" customHeight="1" x14ac:dyDescent="0.15">
      <c r="A347" s="40"/>
      <c r="B347" s="41"/>
      <c r="C347" s="41"/>
      <c r="D347" s="41"/>
      <c r="E347" s="41"/>
      <c r="F347" s="41"/>
      <c r="G347" s="41"/>
      <c r="H347" s="41"/>
      <c r="I347" s="41"/>
      <c r="J347" s="41"/>
      <c r="K347" s="42"/>
    </row>
    <row r="348" spans="1:11" s="1" customFormat="1" ht="12.75" customHeight="1" x14ac:dyDescent="0.15">
      <c r="A348" s="40"/>
      <c r="B348" s="41"/>
      <c r="C348" s="41"/>
      <c r="D348" s="41"/>
      <c r="E348" s="41"/>
      <c r="F348" s="41"/>
      <c r="G348" s="41"/>
      <c r="H348" s="41"/>
      <c r="I348" s="41"/>
      <c r="J348" s="41"/>
      <c r="K348" s="42"/>
    </row>
    <row r="349" spans="1:11" s="1" customFormat="1" ht="12.75" customHeight="1" x14ac:dyDescent="0.15">
      <c r="A349" s="40"/>
      <c r="B349" s="41"/>
      <c r="C349" s="41"/>
      <c r="D349" s="41"/>
      <c r="E349" s="41"/>
      <c r="F349" s="41"/>
      <c r="G349" s="41"/>
      <c r="H349" s="41"/>
      <c r="I349" s="41"/>
      <c r="J349" s="41"/>
      <c r="K349" s="42"/>
    </row>
    <row r="350" spans="1:11" s="1" customFormat="1" ht="12.75" customHeight="1" x14ac:dyDescent="0.15">
      <c r="A350" s="40"/>
      <c r="B350" s="41"/>
      <c r="C350" s="41"/>
      <c r="D350" s="41"/>
      <c r="E350" s="41"/>
      <c r="F350" s="41"/>
      <c r="G350" s="41"/>
      <c r="H350" s="41"/>
      <c r="I350" s="41"/>
      <c r="J350" s="41"/>
      <c r="K350" s="42"/>
    </row>
    <row r="351" spans="1:11" s="1" customFormat="1" ht="12.75" customHeight="1" x14ac:dyDescent="0.15">
      <c r="A351" s="40"/>
      <c r="B351" s="41"/>
      <c r="C351" s="41"/>
      <c r="D351" s="41"/>
      <c r="E351" s="41"/>
      <c r="F351" s="41"/>
      <c r="G351" s="41"/>
      <c r="H351" s="41"/>
      <c r="I351" s="41"/>
      <c r="J351" s="41"/>
      <c r="K351" s="42"/>
    </row>
    <row r="352" spans="1:11" s="1" customFormat="1" ht="12.75" customHeight="1" x14ac:dyDescent="0.15">
      <c r="A352" s="40"/>
      <c r="B352" s="41"/>
      <c r="C352" s="41"/>
      <c r="D352" s="41"/>
      <c r="E352" s="41"/>
      <c r="F352" s="41"/>
      <c r="G352" s="41"/>
      <c r="H352" s="41"/>
      <c r="I352" s="41"/>
      <c r="J352" s="41"/>
      <c r="K352" s="42"/>
    </row>
    <row r="353" spans="1:11" s="1" customFormat="1" ht="12.75" customHeight="1" x14ac:dyDescent="0.15">
      <c r="A353" s="40"/>
      <c r="B353" s="41"/>
      <c r="C353" s="41"/>
      <c r="D353" s="41"/>
      <c r="E353" s="41"/>
      <c r="F353" s="41"/>
      <c r="G353" s="41"/>
      <c r="H353" s="41"/>
      <c r="I353" s="41"/>
      <c r="J353" s="41"/>
      <c r="K353" s="42"/>
    </row>
    <row r="354" spans="1:11" s="1" customFormat="1" ht="12.75" customHeight="1" x14ac:dyDescent="0.15">
      <c r="A354" s="40"/>
      <c r="B354" s="41"/>
      <c r="C354" s="41"/>
      <c r="D354" s="41"/>
      <c r="E354" s="41"/>
      <c r="F354" s="41"/>
      <c r="G354" s="41"/>
      <c r="H354" s="41"/>
      <c r="I354" s="41"/>
      <c r="J354" s="41"/>
      <c r="K354" s="42"/>
    </row>
    <row r="355" spans="1:11" s="1" customFormat="1" ht="12.75" customHeight="1" x14ac:dyDescent="0.15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2"/>
    </row>
    <row r="356" spans="1:11" s="1" customFormat="1" ht="12.75" customHeight="1" x14ac:dyDescent="0.15">
      <c r="A356" s="40"/>
      <c r="B356" s="41"/>
      <c r="C356" s="41"/>
      <c r="D356" s="41"/>
      <c r="E356" s="41"/>
      <c r="F356" s="41"/>
      <c r="G356" s="41"/>
      <c r="H356" s="41"/>
      <c r="I356" s="41"/>
      <c r="J356" s="41"/>
      <c r="K356" s="42"/>
    </row>
    <row r="357" spans="1:11" s="1" customFormat="1" ht="12.75" customHeight="1" x14ac:dyDescent="0.15">
      <c r="A357" s="40"/>
      <c r="B357" s="41"/>
      <c r="C357" s="41"/>
      <c r="D357" s="41"/>
      <c r="E357" s="41"/>
      <c r="F357" s="41"/>
      <c r="G357" s="41"/>
      <c r="H357" s="41"/>
      <c r="I357" s="41"/>
      <c r="J357" s="41"/>
      <c r="K357" s="42"/>
    </row>
    <row r="358" spans="1:11" s="1" customFormat="1" ht="12.75" customHeight="1" x14ac:dyDescent="0.15">
      <c r="A358" s="40"/>
      <c r="B358" s="41"/>
      <c r="C358" s="41"/>
      <c r="D358" s="41"/>
      <c r="E358" s="41"/>
      <c r="F358" s="41"/>
      <c r="G358" s="41"/>
      <c r="H358" s="41"/>
      <c r="I358" s="41"/>
      <c r="J358" s="41"/>
      <c r="K358" s="42"/>
    </row>
    <row r="359" spans="1:11" s="1" customFormat="1" ht="12.75" customHeight="1" x14ac:dyDescent="0.15">
      <c r="A359" s="40"/>
      <c r="B359" s="41"/>
      <c r="C359" s="41"/>
      <c r="D359" s="41"/>
      <c r="E359" s="41"/>
      <c r="F359" s="41"/>
      <c r="G359" s="41"/>
      <c r="H359" s="41"/>
      <c r="I359" s="41"/>
      <c r="J359" s="41"/>
      <c r="K359" s="42"/>
    </row>
    <row r="360" spans="1:11" s="1" customFormat="1" ht="12.75" customHeight="1" x14ac:dyDescent="0.15">
      <c r="A360" s="40"/>
      <c r="B360" s="41"/>
      <c r="C360" s="41"/>
      <c r="D360" s="41"/>
      <c r="E360" s="41"/>
      <c r="F360" s="41"/>
      <c r="G360" s="41"/>
      <c r="H360" s="41"/>
      <c r="I360" s="41"/>
      <c r="J360" s="41"/>
      <c r="K360" s="42"/>
    </row>
    <row r="361" spans="1:11" s="1" customFormat="1" ht="12.75" customHeight="1" x14ac:dyDescent="0.15">
      <c r="A361" s="40"/>
      <c r="B361" s="41"/>
      <c r="C361" s="41"/>
      <c r="D361" s="41"/>
      <c r="E361" s="41"/>
      <c r="F361" s="41"/>
      <c r="G361" s="41"/>
      <c r="H361" s="41"/>
      <c r="I361" s="41"/>
      <c r="J361" s="41"/>
      <c r="K361" s="42"/>
    </row>
    <row r="362" spans="1:11" s="1" customFormat="1" ht="12.75" customHeight="1" x14ac:dyDescent="0.15">
      <c r="A362" s="40"/>
      <c r="B362" s="41"/>
      <c r="C362" s="41"/>
      <c r="D362" s="41"/>
      <c r="E362" s="41"/>
      <c r="F362" s="41"/>
      <c r="G362" s="41"/>
      <c r="H362" s="41"/>
      <c r="I362" s="41"/>
      <c r="J362" s="41"/>
      <c r="K362" s="42"/>
    </row>
    <row r="363" spans="1:11" s="1" customFormat="1" ht="12.75" customHeight="1" x14ac:dyDescent="0.15">
      <c r="A363" s="40"/>
      <c r="B363" s="41"/>
      <c r="C363" s="41"/>
      <c r="D363" s="41"/>
      <c r="E363" s="41"/>
      <c r="F363" s="41"/>
      <c r="G363" s="41"/>
      <c r="H363" s="41"/>
      <c r="I363" s="41"/>
      <c r="J363" s="41"/>
      <c r="K363" s="42"/>
    </row>
    <row r="364" spans="1:11" s="1" customFormat="1" ht="12.75" customHeight="1" x14ac:dyDescent="0.15">
      <c r="A364" s="40"/>
      <c r="B364" s="41"/>
      <c r="C364" s="41"/>
      <c r="D364" s="41"/>
      <c r="E364" s="41"/>
      <c r="F364" s="41"/>
      <c r="G364" s="41"/>
      <c r="H364" s="41"/>
      <c r="I364" s="41"/>
      <c r="J364" s="41"/>
      <c r="K364" s="42"/>
    </row>
    <row r="365" spans="1:11" s="1" customFormat="1" ht="12.75" customHeight="1" x14ac:dyDescent="0.15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2"/>
    </row>
    <row r="366" spans="1:11" s="1" customFormat="1" ht="12.75" customHeight="1" x14ac:dyDescent="0.15">
      <c r="A366" s="40"/>
      <c r="B366" s="41"/>
      <c r="C366" s="41"/>
      <c r="D366" s="41"/>
      <c r="E366" s="41"/>
      <c r="F366" s="41"/>
      <c r="G366" s="41"/>
      <c r="H366" s="41"/>
      <c r="I366" s="41"/>
      <c r="J366" s="41"/>
      <c r="K366" s="42"/>
    </row>
    <row r="367" spans="1:11" s="1" customFormat="1" ht="12.75" customHeight="1" x14ac:dyDescent="0.15">
      <c r="A367" s="40"/>
      <c r="B367" s="41"/>
      <c r="C367" s="41"/>
      <c r="D367" s="41"/>
      <c r="E367" s="41"/>
      <c r="F367" s="41"/>
      <c r="G367" s="41"/>
      <c r="H367" s="41"/>
      <c r="I367" s="41"/>
      <c r="J367" s="41"/>
      <c r="K367" s="42"/>
    </row>
    <row r="368" spans="1:11" s="1" customFormat="1" ht="12.75" customHeight="1" x14ac:dyDescent="0.15">
      <c r="A368" s="40"/>
      <c r="B368" s="41"/>
      <c r="C368" s="41"/>
      <c r="D368" s="41"/>
      <c r="E368" s="41"/>
      <c r="F368" s="41"/>
      <c r="G368" s="41"/>
      <c r="H368" s="41"/>
      <c r="I368" s="41"/>
      <c r="J368" s="41"/>
      <c r="K368" s="42"/>
    </row>
    <row r="369" spans="1:11" s="1" customFormat="1" ht="12.75" customHeight="1" x14ac:dyDescent="0.15">
      <c r="A369" s="40"/>
      <c r="B369" s="41"/>
      <c r="C369" s="41"/>
      <c r="D369" s="41"/>
      <c r="E369" s="41"/>
      <c r="F369" s="41"/>
      <c r="G369" s="41"/>
      <c r="H369" s="41"/>
      <c r="I369" s="41"/>
      <c r="J369" s="41"/>
      <c r="K369" s="42"/>
    </row>
    <row r="370" spans="1:11" s="1" customFormat="1" ht="12.75" customHeight="1" x14ac:dyDescent="0.15">
      <c r="A370" s="40"/>
      <c r="B370" s="41"/>
      <c r="C370" s="41"/>
      <c r="D370" s="41"/>
      <c r="E370" s="41"/>
      <c r="F370" s="41"/>
      <c r="G370" s="41"/>
      <c r="H370" s="41"/>
      <c r="I370" s="41"/>
      <c r="J370" s="41"/>
      <c r="K370" s="42"/>
    </row>
    <row r="371" spans="1:11" s="1" customFormat="1" ht="12.75" customHeight="1" x14ac:dyDescent="0.15">
      <c r="A371" s="40"/>
      <c r="B371" s="41"/>
      <c r="C371" s="41"/>
      <c r="D371" s="41"/>
      <c r="E371" s="41"/>
      <c r="F371" s="41"/>
      <c r="G371" s="41"/>
      <c r="H371" s="41"/>
      <c r="I371" s="41"/>
      <c r="J371" s="41"/>
      <c r="K371" s="42"/>
    </row>
    <row r="372" spans="1:11" s="1" customFormat="1" ht="12.75" customHeight="1" x14ac:dyDescent="0.15">
      <c r="A372" s="40"/>
      <c r="B372" s="41"/>
      <c r="C372" s="41"/>
      <c r="D372" s="41"/>
      <c r="E372" s="41"/>
      <c r="F372" s="41"/>
      <c r="G372" s="41"/>
      <c r="H372" s="41"/>
      <c r="I372" s="41"/>
      <c r="J372" s="41"/>
      <c r="K372" s="42"/>
    </row>
    <row r="373" spans="1:11" s="1" customFormat="1" ht="12.75" customHeight="1" x14ac:dyDescent="0.15">
      <c r="A373" s="40"/>
      <c r="B373" s="41"/>
      <c r="C373" s="41"/>
      <c r="D373" s="41"/>
      <c r="E373" s="41"/>
      <c r="F373" s="41"/>
      <c r="G373" s="41"/>
      <c r="H373" s="41"/>
      <c r="I373" s="41"/>
      <c r="J373" s="41"/>
      <c r="K373" s="42"/>
    </row>
    <row r="374" spans="1:11" s="1" customFormat="1" ht="12.75" customHeight="1" x14ac:dyDescent="0.15">
      <c r="A374" s="40"/>
      <c r="B374" s="41"/>
      <c r="C374" s="41"/>
      <c r="D374" s="41"/>
      <c r="E374" s="41"/>
      <c r="F374" s="41"/>
      <c r="G374" s="41"/>
      <c r="H374" s="41"/>
      <c r="I374" s="41"/>
      <c r="J374" s="41"/>
      <c r="K374" s="42"/>
    </row>
    <row r="375" spans="1:11" s="1" customFormat="1" ht="12.75" customHeight="1" x14ac:dyDescent="0.15">
      <c r="A375" s="40"/>
      <c r="B375" s="41"/>
      <c r="C375" s="41"/>
      <c r="D375" s="41"/>
      <c r="E375" s="41"/>
      <c r="F375" s="41"/>
      <c r="G375" s="41"/>
      <c r="H375" s="41"/>
      <c r="I375" s="41"/>
      <c r="J375" s="41"/>
      <c r="K375" s="42"/>
    </row>
    <row r="376" spans="1:11" s="1" customFormat="1" ht="12.75" customHeight="1" x14ac:dyDescent="0.15">
      <c r="A376" s="40"/>
      <c r="B376" s="41"/>
      <c r="C376" s="41"/>
      <c r="D376" s="41"/>
      <c r="E376" s="41"/>
      <c r="F376" s="41"/>
      <c r="G376" s="41"/>
      <c r="H376" s="41"/>
      <c r="I376" s="41"/>
      <c r="J376" s="41"/>
      <c r="K376" s="42"/>
    </row>
    <row r="377" spans="1:11" s="1" customFormat="1" ht="12.75" customHeight="1" x14ac:dyDescent="0.15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2"/>
    </row>
    <row r="378" spans="1:11" s="1" customFormat="1" ht="12.75" customHeight="1" x14ac:dyDescent="0.15">
      <c r="A378" s="40"/>
      <c r="B378" s="41"/>
      <c r="C378" s="41"/>
      <c r="D378" s="41"/>
      <c r="E378" s="41"/>
      <c r="F378" s="41"/>
      <c r="G378" s="41"/>
      <c r="H378" s="41"/>
      <c r="I378" s="41"/>
      <c r="J378" s="41"/>
      <c r="K378" s="42"/>
    </row>
    <row r="379" spans="1:11" s="1" customFormat="1" ht="12.75" customHeight="1" x14ac:dyDescent="0.15">
      <c r="A379" s="40"/>
      <c r="B379" s="41"/>
      <c r="C379" s="41"/>
      <c r="D379" s="41"/>
      <c r="E379" s="41"/>
      <c r="F379" s="41"/>
      <c r="G379" s="41"/>
      <c r="H379" s="41"/>
      <c r="I379" s="41"/>
      <c r="J379" s="41"/>
      <c r="K379" s="42"/>
    </row>
    <row r="380" spans="1:11" s="1" customFormat="1" ht="12.75" customHeight="1" x14ac:dyDescent="0.15">
      <c r="A380" s="40"/>
      <c r="B380" s="41"/>
      <c r="C380" s="41"/>
      <c r="D380" s="41"/>
      <c r="E380" s="41"/>
      <c r="F380" s="41"/>
      <c r="G380" s="41"/>
      <c r="H380" s="41"/>
      <c r="I380" s="41"/>
      <c r="J380" s="41"/>
      <c r="K380" s="42"/>
    </row>
    <row r="381" spans="1:11" s="1" customFormat="1" ht="12.75" customHeight="1" x14ac:dyDescent="0.15">
      <c r="A381" s="40"/>
      <c r="B381" s="41"/>
      <c r="C381" s="41"/>
      <c r="D381" s="41"/>
      <c r="E381" s="41"/>
      <c r="F381" s="41"/>
      <c r="G381" s="41"/>
      <c r="H381" s="41"/>
      <c r="I381" s="41"/>
      <c r="J381" s="41"/>
      <c r="K381" s="42"/>
    </row>
    <row r="382" spans="1:11" s="1" customFormat="1" ht="12.75" customHeight="1" x14ac:dyDescent="0.15">
      <c r="A382" s="40"/>
      <c r="B382" s="41"/>
      <c r="C382" s="41"/>
      <c r="D382" s="41"/>
      <c r="E382" s="41"/>
      <c r="F382" s="41"/>
      <c r="G382" s="41"/>
      <c r="H382" s="41"/>
      <c r="I382" s="41"/>
      <c r="J382" s="41"/>
      <c r="K382" s="42"/>
    </row>
    <row r="383" spans="1:11" s="1" customFormat="1" ht="12.75" customHeight="1" x14ac:dyDescent="0.15">
      <c r="A383" s="40"/>
      <c r="B383" s="41"/>
      <c r="C383" s="41"/>
      <c r="D383" s="41"/>
      <c r="E383" s="41"/>
      <c r="F383" s="41"/>
      <c r="G383" s="41"/>
      <c r="H383" s="41"/>
      <c r="I383" s="41"/>
      <c r="J383" s="41"/>
      <c r="K383" s="42"/>
    </row>
    <row r="384" spans="1:11" s="1" customFormat="1" ht="12.75" customHeight="1" x14ac:dyDescent="0.15">
      <c r="A384" s="40"/>
      <c r="B384" s="41"/>
      <c r="C384" s="41"/>
      <c r="D384" s="41"/>
      <c r="E384" s="41"/>
      <c r="F384" s="41"/>
      <c r="G384" s="41"/>
      <c r="H384" s="41"/>
      <c r="I384" s="41"/>
      <c r="J384" s="41"/>
      <c r="K384" s="42"/>
    </row>
    <row r="385" spans="1:11" s="1" customFormat="1" ht="12.75" customHeight="1" x14ac:dyDescent="0.15">
      <c r="A385" s="40"/>
      <c r="B385" s="41"/>
      <c r="C385" s="41"/>
      <c r="D385" s="41"/>
      <c r="E385" s="41"/>
      <c r="F385" s="41"/>
      <c r="G385" s="41"/>
      <c r="H385" s="41"/>
      <c r="I385" s="41"/>
      <c r="J385" s="41"/>
      <c r="K385" s="42"/>
    </row>
    <row r="386" spans="1:11" s="1" customFormat="1" ht="12.75" customHeight="1" x14ac:dyDescent="0.15">
      <c r="A386" s="40"/>
      <c r="B386" s="41"/>
      <c r="C386" s="41"/>
      <c r="D386" s="41"/>
      <c r="E386" s="41"/>
      <c r="F386" s="41"/>
      <c r="G386" s="41"/>
      <c r="H386" s="41"/>
      <c r="I386" s="41"/>
      <c r="J386" s="41"/>
      <c r="K386" s="42"/>
    </row>
    <row r="387" spans="1:11" s="1" customFormat="1" ht="12.75" customHeight="1" x14ac:dyDescent="0.15">
      <c r="A387" s="40"/>
      <c r="B387" s="41"/>
      <c r="C387" s="41"/>
      <c r="D387" s="41"/>
      <c r="E387" s="41"/>
      <c r="F387" s="41"/>
      <c r="G387" s="41"/>
      <c r="H387" s="41"/>
      <c r="I387" s="41"/>
      <c r="J387" s="41"/>
      <c r="K387" s="42"/>
    </row>
    <row r="388" spans="1:11" s="1" customFormat="1" ht="12.75" customHeight="1" x14ac:dyDescent="0.15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2"/>
    </row>
    <row r="389" spans="1:11" s="1" customFormat="1" ht="12.75" customHeight="1" x14ac:dyDescent="0.15">
      <c r="A389" s="40"/>
      <c r="B389" s="41"/>
      <c r="C389" s="41"/>
      <c r="D389" s="41"/>
      <c r="E389" s="41"/>
      <c r="F389" s="41"/>
      <c r="G389" s="41"/>
      <c r="H389" s="41"/>
      <c r="I389" s="41"/>
      <c r="J389" s="41"/>
      <c r="K389" s="42"/>
    </row>
    <row r="390" spans="1:11" s="1" customFormat="1" ht="12.75" customHeight="1" x14ac:dyDescent="0.15">
      <c r="A390" s="40"/>
      <c r="B390" s="41"/>
      <c r="C390" s="41"/>
      <c r="D390" s="41"/>
      <c r="E390" s="41"/>
      <c r="F390" s="41"/>
      <c r="G390" s="41"/>
      <c r="H390" s="41"/>
      <c r="I390" s="41"/>
      <c r="J390" s="41"/>
      <c r="K390" s="42"/>
    </row>
    <row r="391" spans="1:11" s="1" customFormat="1" ht="12.75" customHeight="1" x14ac:dyDescent="0.15">
      <c r="A391" s="40"/>
      <c r="B391" s="41"/>
      <c r="C391" s="41"/>
      <c r="D391" s="41"/>
      <c r="E391" s="41"/>
      <c r="F391" s="41"/>
      <c r="G391" s="41"/>
      <c r="H391" s="41"/>
      <c r="I391" s="41"/>
      <c r="J391" s="41"/>
      <c r="K391" s="42"/>
    </row>
    <row r="392" spans="1:11" s="1" customFormat="1" ht="12.75" customHeight="1" x14ac:dyDescent="0.15">
      <c r="A392" s="40"/>
      <c r="B392" s="41"/>
      <c r="C392" s="41"/>
      <c r="D392" s="41"/>
      <c r="E392" s="41"/>
      <c r="F392" s="41"/>
      <c r="G392" s="41"/>
      <c r="H392" s="41"/>
      <c r="I392" s="41"/>
      <c r="J392" s="41"/>
      <c r="K392" s="42"/>
    </row>
    <row r="393" spans="1:11" s="1" customFormat="1" ht="12.75" customHeight="1" x14ac:dyDescent="0.15">
      <c r="A393" s="40"/>
      <c r="B393" s="41"/>
      <c r="C393" s="41"/>
      <c r="D393" s="41"/>
      <c r="E393" s="41"/>
      <c r="F393" s="41"/>
      <c r="G393" s="41"/>
      <c r="H393" s="41"/>
      <c r="I393" s="41"/>
      <c r="J393" s="41"/>
      <c r="K393" s="42"/>
    </row>
    <row r="394" spans="1:11" s="1" customFormat="1" ht="12.75" customHeight="1" x14ac:dyDescent="0.15">
      <c r="A394" s="40"/>
      <c r="B394" s="41"/>
      <c r="C394" s="41"/>
      <c r="D394" s="41"/>
      <c r="E394" s="41"/>
      <c r="F394" s="41"/>
      <c r="G394" s="41"/>
      <c r="H394" s="41"/>
      <c r="I394" s="41"/>
      <c r="J394" s="41"/>
      <c r="K394" s="42"/>
    </row>
    <row r="395" spans="1:11" s="1" customFormat="1" ht="12.75" customHeight="1" x14ac:dyDescent="0.15">
      <c r="A395" s="40"/>
      <c r="B395" s="41"/>
      <c r="C395" s="41"/>
      <c r="D395" s="41"/>
      <c r="E395" s="41"/>
      <c r="F395" s="41"/>
      <c r="G395" s="41"/>
      <c r="H395" s="41"/>
      <c r="I395" s="41"/>
      <c r="J395" s="41"/>
      <c r="K395" s="42"/>
    </row>
    <row r="396" spans="1:11" s="1" customFormat="1" ht="12.75" customHeight="1" x14ac:dyDescent="0.15">
      <c r="A396" s="40"/>
      <c r="B396" s="41"/>
      <c r="C396" s="41"/>
      <c r="D396" s="41"/>
      <c r="E396" s="41"/>
      <c r="F396" s="41"/>
      <c r="G396" s="41"/>
      <c r="H396" s="41"/>
      <c r="I396" s="41"/>
      <c r="J396" s="41"/>
      <c r="K396" s="42"/>
    </row>
    <row r="397" spans="1:11" s="1" customFormat="1" ht="12.75" customHeight="1" x14ac:dyDescent="0.15">
      <c r="A397" s="40"/>
      <c r="B397" s="41"/>
      <c r="C397" s="41"/>
      <c r="D397" s="41"/>
      <c r="E397" s="41"/>
      <c r="F397" s="41"/>
      <c r="G397" s="41"/>
      <c r="H397" s="41"/>
      <c r="I397" s="41"/>
      <c r="J397" s="41"/>
      <c r="K397" s="42"/>
    </row>
    <row r="398" spans="1:11" s="1" customFormat="1" ht="12.75" customHeight="1" x14ac:dyDescent="0.15">
      <c r="A398" s="40"/>
      <c r="B398" s="41"/>
      <c r="C398" s="41"/>
      <c r="D398" s="41"/>
      <c r="E398" s="41"/>
      <c r="F398" s="41"/>
      <c r="G398" s="41"/>
      <c r="H398" s="41"/>
      <c r="I398" s="41"/>
      <c r="J398" s="41"/>
      <c r="K398" s="42"/>
    </row>
    <row r="399" spans="1:11" s="1" customFormat="1" ht="12.75" customHeight="1" x14ac:dyDescent="0.15">
      <c r="A399" s="40"/>
      <c r="B399" s="41"/>
      <c r="C399" s="41"/>
      <c r="D399" s="41"/>
      <c r="E399" s="41"/>
      <c r="F399" s="41"/>
      <c r="G399" s="41"/>
      <c r="H399" s="41"/>
      <c r="I399" s="41"/>
      <c r="J399" s="41"/>
      <c r="K399" s="42"/>
    </row>
    <row r="400" spans="1:11" s="1" customFormat="1" ht="12.75" customHeight="1" x14ac:dyDescent="0.15">
      <c r="A400" s="40"/>
      <c r="B400" s="41"/>
      <c r="C400" s="41"/>
      <c r="D400" s="41"/>
      <c r="E400" s="41"/>
      <c r="F400" s="41"/>
      <c r="G400" s="41"/>
      <c r="H400" s="41"/>
      <c r="I400" s="41"/>
      <c r="J400" s="41"/>
      <c r="K400" s="42"/>
    </row>
    <row r="401" spans="1:11" s="1" customFormat="1" ht="12.75" customHeight="1" x14ac:dyDescent="0.15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2"/>
    </row>
    <row r="402" spans="1:11" s="1" customFormat="1" ht="12.75" customHeight="1" x14ac:dyDescent="0.15">
      <c r="A402" s="40"/>
      <c r="B402" s="41"/>
      <c r="C402" s="41"/>
      <c r="D402" s="41"/>
      <c r="E402" s="41"/>
      <c r="F402" s="41"/>
      <c r="G402" s="41"/>
      <c r="H402" s="41"/>
      <c r="I402" s="41"/>
      <c r="J402" s="41"/>
      <c r="K402" s="42"/>
    </row>
    <row r="403" spans="1:11" s="1" customFormat="1" ht="12.75" customHeight="1" x14ac:dyDescent="0.15">
      <c r="A403" s="40"/>
      <c r="B403" s="41"/>
      <c r="C403" s="41"/>
      <c r="D403" s="41"/>
      <c r="E403" s="41"/>
      <c r="F403" s="41"/>
      <c r="G403" s="41"/>
      <c r="H403" s="41"/>
      <c r="I403" s="41"/>
      <c r="J403" s="41"/>
      <c r="K403" s="42"/>
    </row>
    <row r="404" spans="1:11" s="1" customFormat="1" ht="12.75" customHeight="1" x14ac:dyDescent="0.15">
      <c r="A404" s="40"/>
      <c r="B404" s="41"/>
      <c r="C404" s="41"/>
      <c r="D404" s="41"/>
      <c r="E404" s="41"/>
      <c r="F404" s="41"/>
      <c r="G404" s="41"/>
      <c r="H404" s="41"/>
      <c r="I404" s="41"/>
      <c r="J404" s="41"/>
      <c r="K404" s="42"/>
    </row>
    <row r="405" spans="1:11" s="1" customFormat="1" ht="12.75" customHeight="1" x14ac:dyDescent="0.15">
      <c r="A405" s="40"/>
      <c r="B405" s="41"/>
      <c r="C405" s="41"/>
      <c r="D405" s="41"/>
      <c r="E405" s="41"/>
      <c r="F405" s="41"/>
      <c r="G405" s="41"/>
      <c r="H405" s="41"/>
      <c r="I405" s="41"/>
      <c r="J405" s="41"/>
      <c r="K405" s="42"/>
    </row>
    <row r="406" spans="1:11" s="1" customFormat="1" ht="12.75" customHeight="1" x14ac:dyDescent="0.15">
      <c r="A406" s="40"/>
      <c r="B406" s="41"/>
      <c r="C406" s="41"/>
      <c r="D406" s="41"/>
      <c r="E406" s="41"/>
      <c r="F406" s="41"/>
      <c r="G406" s="41"/>
      <c r="H406" s="41"/>
      <c r="I406" s="41"/>
      <c r="J406" s="41"/>
      <c r="K406" s="42"/>
    </row>
    <row r="407" spans="1:11" s="1" customFormat="1" ht="12.75" customHeight="1" x14ac:dyDescent="0.15">
      <c r="A407" s="40"/>
      <c r="B407" s="41"/>
      <c r="C407" s="41"/>
      <c r="D407" s="41"/>
      <c r="E407" s="41"/>
      <c r="F407" s="41"/>
      <c r="G407" s="41"/>
      <c r="H407" s="41"/>
      <c r="I407" s="41"/>
      <c r="J407" s="41"/>
      <c r="K407" s="42"/>
    </row>
    <row r="408" spans="1:11" s="1" customFormat="1" ht="12.75" customHeight="1" x14ac:dyDescent="0.15">
      <c r="A408" s="40"/>
      <c r="B408" s="41"/>
      <c r="C408" s="41"/>
      <c r="D408" s="41"/>
      <c r="E408" s="41"/>
      <c r="F408" s="41"/>
      <c r="G408" s="41"/>
      <c r="H408" s="41"/>
      <c r="I408" s="41"/>
      <c r="J408" s="41"/>
      <c r="K408" s="42"/>
    </row>
    <row r="409" spans="1:11" s="1" customFormat="1" ht="12.75" customHeight="1" x14ac:dyDescent="0.15">
      <c r="A409" s="40"/>
      <c r="B409" s="41"/>
      <c r="C409" s="41"/>
      <c r="D409" s="41"/>
      <c r="E409" s="41"/>
      <c r="F409" s="41"/>
      <c r="G409" s="41"/>
      <c r="H409" s="41"/>
      <c r="I409" s="41"/>
      <c r="J409" s="41"/>
      <c r="K409" s="42"/>
    </row>
    <row r="410" spans="1:11" s="1" customFormat="1" ht="12.75" customHeight="1" x14ac:dyDescent="0.15">
      <c r="A410" s="40"/>
      <c r="B410" s="41"/>
      <c r="C410" s="41"/>
      <c r="D410" s="41"/>
      <c r="E410" s="41"/>
      <c r="F410" s="41"/>
      <c r="G410" s="41"/>
      <c r="H410" s="41"/>
      <c r="I410" s="41"/>
      <c r="J410" s="41"/>
      <c r="K410" s="42"/>
    </row>
    <row r="411" spans="1:11" s="1" customFormat="1" ht="12.75" customHeight="1" x14ac:dyDescent="0.15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2"/>
    </row>
    <row r="412" spans="1:11" s="1" customFormat="1" ht="12.75" customHeight="1" x14ac:dyDescent="0.15">
      <c r="A412" s="40"/>
      <c r="B412" s="41"/>
      <c r="C412" s="41"/>
      <c r="D412" s="41"/>
      <c r="E412" s="41"/>
      <c r="F412" s="41"/>
      <c r="G412" s="41"/>
      <c r="H412" s="41"/>
      <c r="I412" s="41"/>
      <c r="J412" s="41"/>
      <c r="K412" s="42"/>
    </row>
    <row r="413" spans="1:11" s="1" customFormat="1" ht="12.75" customHeight="1" x14ac:dyDescent="0.15">
      <c r="A413" s="40"/>
      <c r="B413" s="41"/>
      <c r="C413" s="41"/>
      <c r="D413" s="41"/>
      <c r="E413" s="41"/>
      <c r="F413" s="41"/>
      <c r="G413" s="41"/>
      <c r="H413" s="41"/>
      <c r="I413" s="41"/>
      <c r="J413" s="41"/>
      <c r="K413" s="42"/>
    </row>
    <row r="414" spans="1:11" s="1" customFormat="1" ht="12.75" customHeight="1" x14ac:dyDescent="0.15">
      <c r="A414" s="40"/>
      <c r="B414" s="41"/>
      <c r="C414" s="41"/>
      <c r="D414" s="41"/>
      <c r="E414" s="41"/>
      <c r="F414" s="41"/>
      <c r="G414" s="41"/>
      <c r="H414" s="41"/>
      <c r="I414" s="41"/>
      <c r="J414" s="41"/>
      <c r="K414" s="42"/>
    </row>
    <row r="415" spans="1:11" s="1" customFormat="1" ht="12.75" customHeight="1" x14ac:dyDescent="0.15">
      <c r="A415" s="40"/>
      <c r="B415" s="41"/>
      <c r="C415" s="41"/>
      <c r="D415" s="41"/>
      <c r="E415" s="41"/>
      <c r="F415" s="41"/>
      <c r="G415" s="41"/>
      <c r="H415" s="41"/>
      <c r="I415" s="41"/>
      <c r="J415" s="41"/>
      <c r="K415" s="42"/>
    </row>
    <row r="416" spans="1:11" s="1" customFormat="1" ht="12.75" customHeight="1" x14ac:dyDescent="0.15">
      <c r="A416" s="40"/>
      <c r="B416" s="41"/>
      <c r="C416" s="41"/>
      <c r="D416" s="41"/>
      <c r="E416" s="41"/>
      <c r="F416" s="41"/>
      <c r="G416" s="41"/>
      <c r="H416" s="41"/>
      <c r="I416" s="41"/>
      <c r="J416" s="41"/>
      <c r="K416" s="42"/>
    </row>
    <row r="417" spans="1:11" s="1" customFormat="1" ht="12.75" customHeight="1" x14ac:dyDescent="0.15">
      <c r="A417" s="40"/>
      <c r="B417" s="41"/>
      <c r="C417" s="41"/>
      <c r="D417" s="41"/>
      <c r="E417" s="41"/>
      <c r="F417" s="41"/>
      <c r="G417" s="41"/>
      <c r="H417" s="41"/>
      <c r="I417" s="41"/>
      <c r="J417" s="41"/>
      <c r="K417" s="42"/>
    </row>
    <row r="418" spans="1:11" s="1" customFormat="1" ht="12.75" customHeight="1" x14ac:dyDescent="0.15">
      <c r="A418" s="40"/>
      <c r="B418" s="41"/>
      <c r="C418" s="41"/>
      <c r="D418" s="41"/>
      <c r="E418" s="41"/>
      <c r="F418" s="41"/>
      <c r="G418" s="41"/>
      <c r="H418" s="41"/>
      <c r="I418" s="41"/>
      <c r="J418" s="41"/>
      <c r="K418" s="42"/>
    </row>
    <row r="419" spans="1:11" s="1" customFormat="1" ht="12.75" customHeight="1" x14ac:dyDescent="0.15">
      <c r="A419" s="40"/>
      <c r="B419" s="41"/>
      <c r="C419" s="41"/>
      <c r="D419" s="41"/>
      <c r="E419" s="41"/>
      <c r="F419" s="41"/>
      <c r="G419" s="41"/>
      <c r="H419" s="41"/>
      <c r="I419" s="41"/>
      <c r="J419" s="41"/>
      <c r="K419" s="42"/>
    </row>
    <row r="420" spans="1:11" s="1" customFormat="1" ht="12.75" customHeight="1" x14ac:dyDescent="0.15">
      <c r="A420" s="40"/>
      <c r="B420" s="41"/>
      <c r="C420" s="41"/>
      <c r="D420" s="41"/>
      <c r="E420" s="41"/>
      <c r="F420" s="41"/>
      <c r="G420" s="41"/>
      <c r="H420" s="41"/>
      <c r="I420" s="41"/>
      <c r="J420" s="41"/>
      <c r="K420" s="42"/>
    </row>
    <row r="421" spans="1:11" s="1" customFormat="1" ht="12.75" customHeight="1" x14ac:dyDescent="0.15">
      <c r="A421" s="40"/>
      <c r="B421" s="41"/>
      <c r="C421" s="41"/>
      <c r="D421" s="41"/>
      <c r="E421" s="41"/>
      <c r="F421" s="41"/>
      <c r="G421" s="41"/>
      <c r="H421" s="41"/>
      <c r="I421" s="41"/>
      <c r="J421" s="41"/>
      <c r="K421" s="42"/>
    </row>
    <row r="422" spans="1:11" s="1" customFormat="1" ht="12.75" customHeight="1" x14ac:dyDescent="0.15">
      <c r="A422" s="40"/>
      <c r="B422" s="41"/>
      <c r="C422" s="41"/>
      <c r="D422" s="41"/>
      <c r="E422" s="41"/>
      <c r="F422" s="41"/>
      <c r="G422" s="41"/>
      <c r="H422" s="41"/>
      <c r="I422" s="41"/>
      <c r="J422" s="41"/>
      <c r="K422" s="42"/>
    </row>
    <row r="423" spans="1:11" s="1" customFormat="1" ht="12.75" customHeight="1" x14ac:dyDescent="0.15">
      <c r="A423" s="40"/>
      <c r="B423" s="41"/>
      <c r="C423" s="41"/>
      <c r="D423" s="41"/>
      <c r="E423" s="41"/>
      <c r="F423" s="41"/>
      <c r="G423" s="41"/>
      <c r="H423" s="41"/>
      <c r="I423" s="41"/>
      <c r="J423" s="41"/>
      <c r="K423" s="42"/>
    </row>
    <row r="424" spans="1:11" s="1" customFormat="1" ht="12.75" customHeight="1" x14ac:dyDescent="0.15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2"/>
    </row>
    <row r="425" spans="1:11" s="1" customFormat="1" ht="12.75" customHeight="1" x14ac:dyDescent="0.15">
      <c r="A425" s="40"/>
      <c r="B425" s="41"/>
      <c r="C425" s="41"/>
      <c r="D425" s="41"/>
      <c r="E425" s="41"/>
      <c r="F425" s="41"/>
      <c r="G425" s="41"/>
      <c r="H425" s="41"/>
      <c r="I425" s="41"/>
      <c r="J425" s="41"/>
      <c r="K425" s="42"/>
    </row>
    <row r="426" spans="1:11" s="1" customFormat="1" ht="12.75" customHeight="1" x14ac:dyDescent="0.15">
      <c r="A426" s="40"/>
      <c r="B426" s="41"/>
      <c r="C426" s="41"/>
      <c r="D426" s="41"/>
      <c r="E426" s="41"/>
      <c r="F426" s="41"/>
      <c r="G426" s="41"/>
      <c r="H426" s="41"/>
      <c r="I426" s="41"/>
      <c r="J426" s="41"/>
      <c r="K426" s="42"/>
    </row>
    <row r="427" spans="1:11" s="1" customFormat="1" ht="12.75" customHeight="1" x14ac:dyDescent="0.15">
      <c r="A427" s="40"/>
      <c r="B427" s="41"/>
      <c r="C427" s="41"/>
      <c r="D427" s="41"/>
      <c r="E427" s="41"/>
      <c r="F427" s="41"/>
      <c r="G427" s="41"/>
      <c r="H427" s="41"/>
      <c r="I427" s="41"/>
      <c r="J427" s="41"/>
      <c r="K427" s="42"/>
    </row>
    <row r="428" spans="1:11" s="1" customFormat="1" ht="12.75" customHeight="1" x14ac:dyDescent="0.15">
      <c r="A428" s="40"/>
      <c r="B428" s="41"/>
      <c r="C428" s="41"/>
      <c r="D428" s="41"/>
      <c r="E428" s="41"/>
      <c r="F428" s="41"/>
      <c r="G428" s="41"/>
      <c r="H428" s="41"/>
      <c r="I428" s="41"/>
      <c r="J428" s="41"/>
      <c r="K428" s="42"/>
    </row>
    <row r="429" spans="1:11" s="1" customFormat="1" ht="12.75" customHeight="1" x14ac:dyDescent="0.15">
      <c r="A429" s="40"/>
      <c r="B429" s="41"/>
      <c r="C429" s="41"/>
      <c r="D429" s="41"/>
      <c r="E429" s="41"/>
      <c r="F429" s="41"/>
      <c r="G429" s="41"/>
      <c r="H429" s="41"/>
      <c r="I429" s="41"/>
      <c r="J429" s="41"/>
      <c r="K429" s="42"/>
    </row>
    <row r="430" spans="1:11" s="1" customFormat="1" ht="12.75" customHeight="1" x14ac:dyDescent="0.15">
      <c r="A430" s="40"/>
      <c r="B430" s="41"/>
      <c r="C430" s="41"/>
      <c r="D430" s="41"/>
      <c r="E430" s="41"/>
      <c r="F430" s="41"/>
      <c r="G430" s="41"/>
      <c r="H430" s="41"/>
      <c r="I430" s="41"/>
      <c r="J430" s="41"/>
      <c r="K430" s="42"/>
    </row>
    <row r="431" spans="1:11" s="1" customFormat="1" ht="12.75" customHeight="1" x14ac:dyDescent="0.15">
      <c r="A431" s="40"/>
      <c r="B431" s="41"/>
      <c r="C431" s="41"/>
      <c r="D431" s="41"/>
      <c r="E431" s="41"/>
      <c r="F431" s="41"/>
      <c r="G431" s="41"/>
      <c r="H431" s="41"/>
      <c r="I431" s="41"/>
      <c r="J431" s="41"/>
      <c r="K431" s="42"/>
    </row>
    <row r="432" spans="1:11" s="1" customFormat="1" ht="12.75" customHeight="1" x14ac:dyDescent="0.15">
      <c r="A432" s="40"/>
      <c r="B432" s="41"/>
      <c r="C432" s="41"/>
      <c r="D432" s="41"/>
      <c r="E432" s="41"/>
      <c r="F432" s="41"/>
      <c r="G432" s="41"/>
      <c r="H432" s="41"/>
      <c r="I432" s="41"/>
      <c r="J432" s="41"/>
      <c r="K432" s="42"/>
    </row>
    <row r="433" spans="1:11" s="1" customFormat="1" ht="12.75" customHeight="1" x14ac:dyDescent="0.15">
      <c r="A433" s="40"/>
      <c r="B433" s="41"/>
      <c r="C433" s="41"/>
      <c r="D433" s="41"/>
      <c r="E433" s="41"/>
      <c r="F433" s="41"/>
      <c r="G433" s="41"/>
      <c r="H433" s="41"/>
      <c r="I433" s="41"/>
      <c r="J433" s="41"/>
      <c r="K433" s="42"/>
    </row>
    <row r="434" spans="1:11" s="1" customFormat="1" ht="12.75" customHeight="1" x14ac:dyDescent="0.15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2"/>
    </row>
    <row r="435" spans="1:11" s="1" customFormat="1" ht="12.75" customHeight="1" x14ac:dyDescent="0.15">
      <c r="A435" s="40"/>
      <c r="B435" s="41"/>
      <c r="C435" s="41"/>
      <c r="D435" s="41"/>
      <c r="E435" s="41"/>
      <c r="F435" s="41"/>
      <c r="G435" s="41"/>
      <c r="H435" s="41"/>
      <c r="I435" s="41"/>
      <c r="J435" s="41"/>
      <c r="K435" s="42"/>
    </row>
    <row r="436" spans="1:11" s="1" customFormat="1" ht="12.75" customHeight="1" x14ac:dyDescent="0.15">
      <c r="A436" s="40"/>
      <c r="B436" s="41"/>
      <c r="C436" s="41"/>
      <c r="D436" s="41"/>
      <c r="E436" s="41"/>
      <c r="F436" s="41"/>
      <c r="G436" s="41"/>
      <c r="H436" s="41"/>
      <c r="I436" s="41"/>
      <c r="J436" s="41"/>
      <c r="K436" s="42"/>
    </row>
    <row r="437" spans="1:11" s="1" customFormat="1" ht="12.75" customHeight="1" x14ac:dyDescent="0.15">
      <c r="A437" s="40"/>
      <c r="B437" s="41"/>
      <c r="C437" s="41"/>
      <c r="D437" s="41"/>
      <c r="E437" s="41"/>
      <c r="F437" s="41"/>
      <c r="G437" s="41"/>
      <c r="H437" s="41"/>
      <c r="I437" s="41"/>
      <c r="J437" s="41"/>
      <c r="K437" s="42"/>
    </row>
    <row r="438" spans="1:11" s="1" customFormat="1" ht="12.75" customHeight="1" x14ac:dyDescent="0.15">
      <c r="A438" s="40"/>
      <c r="B438" s="41"/>
      <c r="C438" s="41"/>
      <c r="D438" s="41"/>
      <c r="E438" s="41"/>
      <c r="F438" s="41"/>
      <c r="G438" s="41"/>
      <c r="H438" s="41"/>
      <c r="I438" s="41"/>
      <c r="J438" s="41"/>
      <c r="K438" s="42"/>
    </row>
    <row r="439" spans="1:11" s="1" customFormat="1" ht="12.75" customHeight="1" x14ac:dyDescent="0.15">
      <c r="A439" s="40"/>
      <c r="B439" s="41"/>
      <c r="C439" s="41"/>
      <c r="D439" s="41"/>
      <c r="E439" s="41"/>
      <c r="F439" s="41"/>
      <c r="G439" s="41"/>
      <c r="H439" s="41"/>
      <c r="I439" s="41"/>
      <c r="J439" s="41"/>
      <c r="K439" s="42"/>
    </row>
    <row r="440" spans="1:11" s="1" customFormat="1" ht="12.75" customHeight="1" x14ac:dyDescent="0.15">
      <c r="A440" s="40"/>
      <c r="B440" s="41"/>
      <c r="C440" s="41"/>
      <c r="D440" s="41"/>
      <c r="E440" s="41"/>
      <c r="F440" s="41"/>
      <c r="G440" s="41"/>
      <c r="H440" s="41"/>
      <c r="I440" s="41"/>
      <c r="J440" s="41"/>
      <c r="K440" s="42"/>
    </row>
    <row r="441" spans="1:11" s="1" customFormat="1" ht="12.75" customHeight="1" x14ac:dyDescent="0.15">
      <c r="A441" s="40"/>
      <c r="B441" s="41"/>
      <c r="C441" s="41"/>
      <c r="D441" s="41"/>
      <c r="E441" s="41"/>
      <c r="F441" s="41"/>
      <c r="G441" s="41"/>
      <c r="H441" s="41"/>
      <c r="I441" s="41"/>
      <c r="J441" s="41"/>
      <c r="K441" s="42"/>
    </row>
    <row r="442" spans="1:11" s="1" customFormat="1" ht="12.75" customHeight="1" x14ac:dyDescent="0.15">
      <c r="A442" s="40"/>
      <c r="B442" s="41"/>
      <c r="C442" s="41"/>
      <c r="D442" s="41"/>
      <c r="E442" s="41"/>
      <c r="F442" s="41"/>
      <c r="G442" s="41"/>
      <c r="H442" s="41"/>
      <c r="I442" s="41"/>
      <c r="J442" s="41"/>
      <c r="K442" s="42"/>
    </row>
    <row r="443" spans="1:11" s="1" customFormat="1" ht="12.75" customHeight="1" x14ac:dyDescent="0.15">
      <c r="A443" s="40"/>
      <c r="B443" s="41"/>
      <c r="C443" s="41"/>
      <c r="D443" s="41"/>
      <c r="E443" s="41"/>
      <c r="F443" s="41"/>
      <c r="G443" s="41"/>
      <c r="H443" s="41"/>
      <c r="I443" s="41"/>
      <c r="J443" s="41"/>
      <c r="K443" s="42"/>
    </row>
    <row r="444" spans="1:11" s="1" customFormat="1" ht="12.75" customHeight="1" x14ac:dyDescent="0.15">
      <c r="A444" s="40"/>
      <c r="B444" s="41"/>
      <c r="C444" s="41"/>
      <c r="D444" s="41"/>
      <c r="E444" s="41"/>
      <c r="F444" s="41"/>
      <c r="G444" s="41"/>
      <c r="H444" s="41"/>
      <c r="I444" s="41"/>
      <c r="J444" s="41"/>
      <c r="K444" s="42"/>
    </row>
    <row r="445" spans="1:11" s="1" customFormat="1" ht="12.75" customHeight="1" x14ac:dyDescent="0.15">
      <c r="A445" s="40"/>
      <c r="B445" s="41"/>
      <c r="C445" s="41"/>
      <c r="D445" s="41"/>
      <c r="E445" s="41"/>
      <c r="F445" s="41"/>
      <c r="G445" s="41"/>
      <c r="H445" s="41"/>
      <c r="I445" s="41"/>
      <c r="J445" s="41"/>
      <c r="K445" s="42"/>
    </row>
    <row r="446" spans="1:11" s="1" customFormat="1" ht="12.75" customHeight="1" x14ac:dyDescent="0.15">
      <c r="A446" s="40"/>
      <c r="B446" s="41"/>
      <c r="C446" s="41"/>
      <c r="D446" s="41"/>
      <c r="E446" s="41"/>
      <c r="F446" s="41"/>
      <c r="G446" s="41"/>
      <c r="H446" s="41"/>
      <c r="I446" s="41"/>
      <c r="J446" s="41"/>
      <c r="K446" s="42"/>
    </row>
    <row r="447" spans="1:11" s="1" customFormat="1" ht="12.75" customHeight="1" x14ac:dyDescent="0.15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2"/>
    </row>
    <row r="448" spans="1:11" s="1" customFormat="1" ht="12.75" customHeight="1" x14ac:dyDescent="0.15">
      <c r="A448" s="40"/>
      <c r="B448" s="41"/>
      <c r="C448" s="41"/>
      <c r="D448" s="41"/>
      <c r="E448" s="41"/>
      <c r="F448" s="41"/>
      <c r="G448" s="41"/>
      <c r="H448" s="41"/>
      <c r="I448" s="41"/>
      <c r="J448" s="41"/>
      <c r="K448" s="42"/>
    </row>
    <row r="449" spans="1:11" s="1" customFormat="1" ht="12.75" customHeight="1" x14ac:dyDescent="0.15">
      <c r="A449" s="40"/>
      <c r="B449" s="41"/>
      <c r="C449" s="41"/>
      <c r="D449" s="41"/>
      <c r="E449" s="41"/>
      <c r="F449" s="41"/>
      <c r="G449" s="41"/>
      <c r="H449" s="41"/>
      <c r="I449" s="41"/>
      <c r="J449" s="41"/>
      <c r="K449" s="42"/>
    </row>
    <row r="450" spans="1:11" s="1" customFormat="1" ht="12.75" customHeight="1" x14ac:dyDescent="0.15">
      <c r="A450" s="40"/>
      <c r="B450" s="41"/>
      <c r="C450" s="41"/>
      <c r="D450" s="41"/>
      <c r="E450" s="41"/>
      <c r="F450" s="41"/>
      <c r="G450" s="41"/>
      <c r="H450" s="41"/>
      <c r="I450" s="41"/>
      <c r="J450" s="41"/>
      <c r="K450" s="42"/>
    </row>
    <row r="451" spans="1:11" s="1" customFormat="1" ht="12.75" customHeight="1" x14ac:dyDescent="0.15">
      <c r="A451" s="40"/>
      <c r="B451" s="41"/>
      <c r="C451" s="41"/>
      <c r="D451" s="41"/>
      <c r="E451" s="41"/>
      <c r="F451" s="41"/>
      <c r="G451" s="41"/>
      <c r="H451" s="41"/>
      <c r="I451" s="41"/>
      <c r="J451" s="41"/>
      <c r="K451" s="42"/>
    </row>
    <row r="452" spans="1:11" s="1" customFormat="1" ht="12.75" customHeight="1" x14ac:dyDescent="0.15">
      <c r="A452" s="40"/>
      <c r="B452" s="41"/>
      <c r="C452" s="41"/>
      <c r="D452" s="41"/>
      <c r="E452" s="41"/>
      <c r="F452" s="41"/>
      <c r="G452" s="41"/>
      <c r="H452" s="41"/>
      <c r="I452" s="41"/>
      <c r="J452" s="41"/>
      <c r="K452" s="42"/>
    </row>
    <row r="453" spans="1:11" s="1" customFormat="1" ht="12.75" customHeight="1" x14ac:dyDescent="0.15">
      <c r="A453" s="40"/>
      <c r="B453" s="41"/>
      <c r="C453" s="41"/>
      <c r="D453" s="41"/>
      <c r="E453" s="41"/>
      <c r="F453" s="41"/>
      <c r="G453" s="41"/>
      <c r="H453" s="41"/>
      <c r="I453" s="41"/>
      <c r="J453" s="41"/>
      <c r="K453" s="42"/>
    </row>
    <row r="454" spans="1:11" s="1" customFormat="1" ht="12.75" customHeight="1" x14ac:dyDescent="0.15">
      <c r="A454" s="40"/>
      <c r="B454" s="41"/>
      <c r="C454" s="41"/>
      <c r="D454" s="41"/>
      <c r="E454" s="41"/>
      <c r="F454" s="41"/>
      <c r="G454" s="41"/>
      <c r="H454" s="41"/>
      <c r="I454" s="41"/>
      <c r="J454" s="41"/>
      <c r="K454" s="42"/>
    </row>
    <row r="455" spans="1:11" s="1" customFormat="1" ht="12.75" customHeight="1" x14ac:dyDescent="0.15">
      <c r="A455" s="40"/>
      <c r="B455" s="41"/>
      <c r="C455" s="41"/>
      <c r="D455" s="41"/>
      <c r="E455" s="41"/>
      <c r="F455" s="41"/>
      <c r="G455" s="41"/>
      <c r="H455" s="41"/>
      <c r="I455" s="41"/>
      <c r="J455" s="41"/>
      <c r="K455" s="42"/>
    </row>
    <row r="456" spans="1:11" s="1" customFormat="1" ht="12.75" customHeight="1" x14ac:dyDescent="0.15">
      <c r="A456" s="40"/>
      <c r="B456" s="41"/>
      <c r="C456" s="41"/>
      <c r="D456" s="41"/>
      <c r="E456" s="41"/>
      <c r="F456" s="41"/>
      <c r="G456" s="41"/>
      <c r="H456" s="41"/>
      <c r="I456" s="41"/>
      <c r="J456" s="41"/>
      <c r="K456" s="42"/>
    </row>
    <row r="457" spans="1:11" s="1" customFormat="1" ht="12.75" customHeight="1" x14ac:dyDescent="0.15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2"/>
    </row>
    <row r="458" spans="1:11" s="1" customFormat="1" ht="12.75" customHeight="1" x14ac:dyDescent="0.15">
      <c r="A458" s="40"/>
      <c r="B458" s="41"/>
      <c r="C458" s="41"/>
      <c r="D458" s="41"/>
      <c r="E458" s="41"/>
      <c r="F458" s="41"/>
      <c r="G458" s="41"/>
      <c r="H458" s="41"/>
      <c r="I458" s="41"/>
      <c r="J458" s="41"/>
      <c r="K458" s="42"/>
    </row>
    <row r="459" spans="1:11" s="1" customFormat="1" ht="12.75" customHeight="1" x14ac:dyDescent="0.15">
      <c r="A459" s="40"/>
      <c r="B459" s="41"/>
      <c r="C459" s="41"/>
      <c r="D459" s="41"/>
      <c r="E459" s="41"/>
      <c r="F459" s="41"/>
      <c r="G459" s="41"/>
      <c r="H459" s="41"/>
      <c r="I459" s="41"/>
      <c r="J459" s="41"/>
      <c r="K459" s="42"/>
    </row>
    <row r="460" spans="1:11" s="1" customFormat="1" ht="12.75" customHeight="1" x14ac:dyDescent="0.15">
      <c r="A460" s="40"/>
      <c r="B460" s="41"/>
      <c r="C460" s="41"/>
      <c r="D460" s="41"/>
      <c r="E460" s="41"/>
      <c r="F460" s="41"/>
      <c r="G460" s="41"/>
      <c r="H460" s="41"/>
      <c r="I460" s="41"/>
      <c r="J460" s="41"/>
      <c r="K460" s="42"/>
    </row>
    <row r="461" spans="1:11" s="1" customFormat="1" ht="12.75" customHeight="1" x14ac:dyDescent="0.15">
      <c r="A461" s="40"/>
      <c r="B461" s="41"/>
      <c r="C461" s="41"/>
      <c r="D461" s="41"/>
      <c r="E461" s="41"/>
      <c r="F461" s="41"/>
      <c r="G461" s="41"/>
      <c r="H461" s="41"/>
      <c r="I461" s="41"/>
      <c r="J461" s="41"/>
      <c r="K461" s="42"/>
    </row>
    <row r="462" spans="1:11" s="1" customFormat="1" ht="12.75" customHeight="1" x14ac:dyDescent="0.15">
      <c r="A462" s="40"/>
      <c r="B462" s="41"/>
      <c r="C462" s="41"/>
      <c r="D462" s="41"/>
      <c r="E462" s="41"/>
      <c r="F462" s="41"/>
      <c r="G462" s="41"/>
      <c r="H462" s="41"/>
      <c r="I462" s="41"/>
      <c r="J462" s="41"/>
      <c r="K462" s="42"/>
    </row>
    <row r="463" spans="1:11" s="1" customFormat="1" ht="12.75" customHeight="1" x14ac:dyDescent="0.15">
      <c r="A463" s="40"/>
      <c r="B463" s="41"/>
      <c r="C463" s="41"/>
      <c r="D463" s="41"/>
      <c r="E463" s="41"/>
      <c r="F463" s="41"/>
      <c r="G463" s="41"/>
      <c r="H463" s="41"/>
      <c r="I463" s="41"/>
      <c r="J463" s="41"/>
      <c r="K463" s="42"/>
    </row>
    <row r="464" spans="1:11" s="1" customFormat="1" ht="12.75" customHeight="1" x14ac:dyDescent="0.15">
      <c r="A464" s="40"/>
      <c r="B464" s="41"/>
      <c r="C464" s="41"/>
      <c r="D464" s="41"/>
      <c r="E464" s="41"/>
      <c r="F464" s="41"/>
      <c r="G464" s="41"/>
      <c r="H464" s="41"/>
      <c r="I464" s="41"/>
      <c r="J464" s="41"/>
      <c r="K464" s="42"/>
    </row>
    <row r="465" spans="1:11" s="1" customFormat="1" ht="12.75" customHeight="1" x14ac:dyDescent="0.15">
      <c r="A465" s="40"/>
      <c r="B465" s="41"/>
      <c r="C465" s="41"/>
      <c r="D465" s="41"/>
      <c r="E465" s="41"/>
      <c r="F465" s="41"/>
      <c r="G465" s="41"/>
      <c r="H465" s="41"/>
      <c r="I465" s="41"/>
      <c r="J465" s="41"/>
      <c r="K465" s="42"/>
    </row>
    <row r="466" spans="1:11" s="1" customFormat="1" ht="12.75" customHeight="1" x14ac:dyDescent="0.15">
      <c r="A466" s="40"/>
      <c r="B466" s="41"/>
      <c r="C466" s="41"/>
      <c r="D466" s="41"/>
      <c r="E466" s="41"/>
      <c r="F466" s="41"/>
      <c r="G466" s="41"/>
      <c r="H466" s="41"/>
      <c r="I466" s="41"/>
      <c r="J466" s="41"/>
      <c r="K466" s="42"/>
    </row>
    <row r="467" spans="1:11" s="1" customFormat="1" ht="12.75" customHeight="1" x14ac:dyDescent="0.15">
      <c r="A467" s="40"/>
      <c r="B467" s="41"/>
      <c r="C467" s="41"/>
      <c r="D467" s="41"/>
      <c r="E467" s="41"/>
      <c r="F467" s="41"/>
      <c r="G467" s="41"/>
      <c r="H467" s="41"/>
      <c r="I467" s="41"/>
      <c r="J467" s="41"/>
      <c r="K467" s="42"/>
    </row>
    <row r="468" spans="1:11" s="1" customFormat="1" ht="12.75" customHeight="1" x14ac:dyDescent="0.15">
      <c r="A468" s="40"/>
      <c r="B468" s="41"/>
      <c r="C468" s="41"/>
      <c r="D468" s="41"/>
      <c r="E468" s="41"/>
      <c r="F468" s="41"/>
      <c r="G468" s="41"/>
      <c r="H468" s="41"/>
      <c r="I468" s="41"/>
      <c r="J468" s="41"/>
      <c r="K468" s="42"/>
    </row>
    <row r="469" spans="1:11" s="1" customFormat="1" ht="12.75" customHeight="1" x14ac:dyDescent="0.15">
      <c r="A469" s="40"/>
      <c r="B469" s="41"/>
      <c r="C469" s="41"/>
      <c r="D469" s="41"/>
      <c r="E469" s="41"/>
      <c r="F469" s="41"/>
      <c r="G469" s="41"/>
      <c r="H469" s="41"/>
      <c r="I469" s="41"/>
      <c r="J469" s="41"/>
      <c r="K469" s="42"/>
    </row>
    <row r="470" spans="1:11" s="1" customFormat="1" ht="12.75" customHeight="1" x14ac:dyDescent="0.15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2"/>
    </row>
    <row r="471" spans="1:11" s="1" customFormat="1" ht="12.75" customHeight="1" x14ac:dyDescent="0.15">
      <c r="A471" s="40"/>
      <c r="B471" s="41"/>
      <c r="C471" s="41"/>
      <c r="D471" s="41"/>
      <c r="E471" s="41"/>
      <c r="F471" s="41"/>
      <c r="G471" s="41"/>
      <c r="H471" s="41"/>
      <c r="I471" s="41"/>
      <c r="J471" s="41"/>
      <c r="K471" s="42"/>
    </row>
    <row r="472" spans="1:11" s="1" customFormat="1" ht="12.75" customHeight="1" x14ac:dyDescent="0.15">
      <c r="A472" s="40"/>
      <c r="B472" s="41"/>
      <c r="C472" s="41"/>
      <c r="D472" s="41"/>
      <c r="E472" s="41"/>
      <c r="F472" s="41"/>
      <c r="G472" s="41"/>
      <c r="H472" s="41"/>
      <c r="I472" s="41"/>
      <c r="J472" s="41"/>
      <c r="K472" s="42"/>
    </row>
    <row r="473" spans="1:11" s="1" customFormat="1" ht="12.75" customHeight="1" x14ac:dyDescent="0.15">
      <c r="A473" s="40"/>
      <c r="B473" s="41"/>
      <c r="C473" s="41"/>
      <c r="D473" s="41"/>
      <c r="E473" s="41"/>
      <c r="F473" s="41"/>
      <c r="G473" s="41"/>
      <c r="H473" s="41"/>
      <c r="I473" s="41"/>
      <c r="J473" s="41"/>
      <c r="K473" s="42"/>
    </row>
    <row r="474" spans="1:11" s="1" customFormat="1" ht="12.75" customHeight="1" x14ac:dyDescent="0.15">
      <c r="A474" s="40"/>
      <c r="B474" s="41"/>
      <c r="C474" s="41"/>
      <c r="D474" s="41"/>
      <c r="E474" s="41"/>
      <c r="F474" s="41"/>
      <c r="G474" s="41"/>
      <c r="H474" s="41"/>
      <c r="I474" s="41"/>
      <c r="J474" s="41"/>
      <c r="K474" s="42"/>
    </row>
    <row r="475" spans="1:11" s="1" customFormat="1" ht="12.75" customHeight="1" x14ac:dyDescent="0.15">
      <c r="A475" s="40"/>
      <c r="B475" s="41"/>
      <c r="C475" s="41"/>
      <c r="D475" s="41"/>
      <c r="E475" s="41"/>
      <c r="F475" s="41"/>
      <c r="G475" s="41"/>
      <c r="H475" s="41"/>
      <c r="I475" s="41"/>
      <c r="J475" s="41"/>
      <c r="K475" s="42"/>
    </row>
    <row r="476" spans="1:11" s="1" customFormat="1" ht="12.75" customHeight="1" x14ac:dyDescent="0.15">
      <c r="A476" s="40"/>
      <c r="B476" s="41"/>
      <c r="C476" s="41"/>
      <c r="D476" s="41"/>
      <c r="E476" s="41"/>
      <c r="F476" s="41"/>
      <c r="G476" s="41"/>
      <c r="H476" s="41"/>
      <c r="I476" s="41"/>
      <c r="J476" s="41"/>
      <c r="K476" s="42"/>
    </row>
    <row r="477" spans="1:11" s="1" customFormat="1" ht="12.75" customHeight="1" x14ac:dyDescent="0.15">
      <c r="A477" s="40"/>
      <c r="B477" s="41"/>
      <c r="C477" s="41"/>
      <c r="D477" s="41"/>
      <c r="E477" s="41"/>
      <c r="F477" s="41"/>
      <c r="G477" s="41"/>
      <c r="H477" s="41"/>
      <c r="I477" s="41"/>
      <c r="J477" s="41"/>
      <c r="K477" s="42"/>
    </row>
    <row r="478" spans="1:11" s="1" customFormat="1" ht="12.75" customHeight="1" x14ac:dyDescent="0.15">
      <c r="A478" s="40"/>
      <c r="B478" s="41"/>
      <c r="C478" s="41"/>
      <c r="D478" s="41"/>
      <c r="E478" s="41"/>
      <c r="F478" s="41"/>
      <c r="G478" s="41"/>
      <c r="H478" s="41"/>
      <c r="I478" s="41"/>
      <c r="J478" s="41"/>
      <c r="K478" s="42"/>
    </row>
    <row r="479" spans="1:11" s="1" customFormat="1" ht="12.75" customHeight="1" x14ac:dyDescent="0.15">
      <c r="A479" s="40"/>
      <c r="B479" s="41"/>
      <c r="C479" s="41"/>
      <c r="D479" s="41"/>
      <c r="E479" s="41"/>
      <c r="F479" s="41"/>
      <c r="G479" s="41"/>
      <c r="H479" s="41"/>
      <c r="I479" s="41"/>
      <c r="J479" s="41"/>
      <c r="K479" s="42"/>
    </row>
    <row r="480" spans="1:11" s="1" customFormat="1" ht="12.75" customHeight="1" x14ac:dyDescent="0.15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2"/>
    </row>
    <row r="481" spans="1:11" s="1" customFormat="1" ht="12.75" customHeight="1" x14ac:dyDescent="0.15">
      <c r="A481" s="40"/>
      <c r="B481" s="41"/>
      <c r="C481" s="41"/>
      <c r="D481" s="41"/>
      <c r="E481" s="41"/>
      <c r="F481" s="41"/>
      <c r="G481" s="41"/>
      <c r="H481" s="41"/>
      <c r="I481" s="41"/>
      <c r="J481" s="41"/>
      <c r="K481" s="42"/>
    </row>
    <row r="482" spans="1:11" s="1" customFormat="1" ht="12.75" customHeight="1" x14ac:dyDescent="0.15">
      <c r="A482" s="40"/>
      <c r="B482" s="41"/>
      <c r="C482" s="41"/>
      <c r="D482" s="41"/>
      <c r="E482" s="41"/>
      <c r="F482" s="41"/>
      <c r="G482" s="41"/>
      <c r="H482" s="41"/>
      <c r="I482" s="41"/>
      <c r="J482" s="41"/>
      <c r="K482" s="42"/>
    </row>
    <row r="483" spans="1:11" s="1" customFormat="1" ht="12.75" customHeight="1" x14ac:dyDescent="0.15">
      <c r="A483" s="40"/>
      <c r="B483" s="41"/>
      <c r="C483" s="41"/>
      <c r="D483" s="41"/>
      <c r="E483" s="41"/>
      <c r="F483" s="41"/>
      <c r="G483" s="41"/>
      <c r="H483" s="41"/>
      <c r="I483" s="41"/>
      <c r="J483" s="41"/>
      <c r="K483" s="42"/>
    </row>
    <row r="484" spans="1:11" s="1" customFormat="1" ht="12.75" customHeight="1" x14ac:dyDescent="0.15">
      <c r="A484" s="40"/>
      <c r="B484" s="41"/>
      <c r="C484" s="41"/>
      <c r="D484" s="41"/>
      <c r="E484" s="41"/>
      <c r="F484" s="41"/>
      <c r="G484" s="41"/>
      <c r="H484" s="41"/>
      <c r="I484" s="41"/>
      <c r="J484" s="41"/>
      <c r="K484" s="42"/>
    </row>
    <row r="485" spans="1:11" s="1" customFormat="1" ht="12.75" customHeight="1" x14ac:dyDescent="0.15">
      <c r="A485" s="40"/>
      <c r="B485" s="41"/>
      <c r="C485" s="41"/>
      <c r="D485" s="41"/>
      <c r="E485" s="41"/>
      <c r="F485" s="41"/>
      <c r="G485" s="41"/>
      <c r="H485" s="41"/>
      <c r="I485" s="41"/>
      <c r="J485" s="41"/>
      <c r="K485" s="42"/>
    </row>
    <row r="486" spans="1:11" s="1" customFormat="1" ht="12.75" customHeight="1" x14ac:dyDescent="0.15">
      <c r="A486" s="40"/>
      <c r="B486" s="41"/>
      <c r="C486" s="41"/>
      <c r="D486" s="41"/>
      <c r="E486" s="41"/>
      <c r="F486" s="41"/>
      <c r="G486" s="41"/>
      <c r="H486" s="41"/>
      <c r="I486" s="41"/>
      <c r="J486" s="41"/>
      <c r="K486" s="42"/>
    </row>
    <row r="487" spans="1:11" s="1" customFormat="1" ht="12.75" customHeight="1" x14ac:dyDescent="0.15">
      <c r="A487" s="40"/>
      <c r="B487" s="41"/>
      <c r="C487" s="41"/>
      <c r="D487" s="41"/>
      <c r="E487" s="41"/>
      <c r="F487" s="41"/>
      <c r="G487" s="41"/>
      <c r="H487" s="41"/>
      <c r="I487" s="41"/>
      <c r="J487" s="41"/>
      <c r="K487" s="42"/>
    </row>
    <row r="488" spans="1:11" s="1" customFormat="1" ht="12.75" customHeight="1" x14ac:dyDescent="0.15">
      <c r="A488" s="40"/>
      <c r="B488" s="41"/>
      <c r="C488" s="41"/>
      <c r="D488" s="41"/>
      <c r="E488" s="41"/>
      <c r="F488" s="41"/>
      <c r="G488" s="41"/>
      <c r="H488" s="41"/>
      <c r="I488" s="41"/>
      <c r="J488" s="41"/>
      <c r="K488" s="42"/>
    </row>
    <row r="489" spans="1:11" s="1" customFormat="1" ht="12.75" customHeight="1" x14ac:dyDescent="0.15">
      <c r="A489" s="40"/>
      <c r="B489" s="41"/>
      <c r="C489" s="41"/>
      <c r="D489" s="41"/>
      <c r="E489" s="41"/>
      <c r="F489" s="41"/>
      <c r="G489" s="41"/>
      <c r="H489" s="41"/>
      <c r="I489" s="41"/>
      <c r="J489" s="41"/>
      <c r="K489" s="42"/>
    </row>
    <row r="490" spans="1:11" s="1" customFormat="1" ht="12.75" customHeight="1" x14ac:dyDescent="0.15">
      <c r="A490" s="40"/>
      <c r="B490" s="41"/>
      <c r="C490" s="41"/>
      <c r="D490" s="41"/>
      <c r="E490" s="41"/>
      <c r="F490" s="41"/>
      <c r="G490" s="41"/>
      <c r="H490" s="41"/>
      <c r="I490" s="41"/>
      <c r="J490" s="41"/>
      <c r="K490" s="42"/>
    </row>
    <row r="491" spans="1:11" s="1" customFormat="1" ht="12.75" customHeight="1" x14ac:dyDescent="0.15">
      <c r="A491" s="40"/>
      <c r="B491" s="41"/>
      <c r="C491" s="41"/>
      <c r="D491" s="41"/>
      <c r="E491" s="41"/>
      <c r="F491" s="41"/>
      <c r="G491" s="41"/>
      <c r="H491" s="41"/>
      <c r="I491" s="41"/>
      <c r="J491" s="41"/>
      <c r="K491" s="42"/>
    </row>
    <row r="492" spans="1:11" s="1" customFormat="1" ht="12.75" customHeight="1" x14ac:dyDescent="0.15">
      <c r="A492" s="40"/>
      <c r="B492" s="41"/>
      <c r="C492" s="41"/>
      <c r="D492" s="41"/>
      <c r="E492" s="41"/>
      <c r="F492" s="41"/>
      <c r="G492" s="41"/>
      <c r="H492" s="41"/>
      <c r="I492" s="41"/>
      <c r="J492" s="41"/>
      <c r="K492" s="42"/>
    </row>
    <row r="493" spans="1:11" s="1" customFormat="1" ht="12.75" customHeight="1" x14ac:dyDescent="0.15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2"/>
    </row>
    <row r="494" spans="1:11" s="1" customFormat="1" ht="12.75" customHeight="1" x14ac:dyDescent="0.15">
      <c r="A494" s="40"/>
      <c r="B494" s="41"/>
      <c r="C494" s="41"/>
      <c r="D494" s="41"/>
      <c r="E494" s="41"/>
      <c r="F494" s="41"/>
      <c r="G494" s="41"/>
      <c r="H494" s="41"/>
      <c r="I494" s="41"/>
      <c r="J494" s="41"/>
      <c r="K494" s="42"/>
    </row>
    <row r="495" spans="1:11" s="1" customFormat="1" ht="12.75" customHeight="1" x14ac:dyDescent="0.15">
      <c r="A495" s="40"/>
      <c r="B495" s="41"/>
      <c r="C495" s="41"/>
      <c r="D495" s="41"/>
      <c r="E495" s="41"/>
      <c r="F495" s="41"/>
      <c r="G495" s="41"/>
      <c r="H495" s="41"/>
      <c r="I495" s="41"/>
      <c r="J495" s="41"/>
      <c r="K495" s="42"/>
    </row>
    <row r="496" spans="1:11" s="1" customFormat="1" ht="12.75" customHeight="1" x14ac:dyDescent="0.15">
      <c r="A496" s="40"/>
      <c r="B496" s="41"/>
      <c r="C496" s="41"/>
      <c r="D496" s="41"/>
      <c r="E496" s="41"/>
      <c r="F496" s="41"/>
      <c r="G496" s="41"/>
      <c r="H496" s="41"/>
      <c r="I496" s="41"/>
      <c r="J496" s="41"/>
      <c r="K496" s="42"/>
    </row>
    <row r="497" spans="1:11" s="1" customFormat="1" ht="12.75" customHeight="1" x14ac:dyDescent="0.15">
      <c r="A497" s="40"/>
      <c r="B497" s="41"/>
      <c r="C497" s="41"/>
      <c r="D497" s="41"/>
      <c r="E497" s="41"/>
      <c r="F497" s="41"/>
      <c r="G497" s="41"/>
      <c r="H497" s="41"/>
      <c r="I497" s="41"/>
      <c r="J497" s="41"/>
      <c r="K497" s="42"/>
    </row>
    <row r="498" spans="1:11" s="1" customFormat="1" ht="12.75" customHeight="1" x14ac:dyDescent="0.15">
      <c r="A498" s="40"/>
      <c r="B498" s="41"/>
      <c r="C498" s="41"/>
      <c r="D498" s="41"/>
      <c r="E498" s="41"/>
      <c r="F498" s="41"/>
      <c r="G498" s="41"/>
      <c r="H498" s="41"/>
      <c r="I498" s="41"/>
      <c r="J498" s="41"/>
      <c r="K498" s="42"/>
    </row>
    <row r="499" spans="1:11" s="1" customFormat="1" ht="12.75" customHeight="1" x14ac:dyDescent="0.15">
      <c r="A499" s="40"/>
      <c r="B499" s="41"/>
      <c r="C499" s="41"/>
      <c r="D499" s="41"/>
      <c r="E499" s="41"/>
      <c r="F499" s="41"/>
      <c r="G499" s="41"/>
      <c r="H499" s="41"/>
      <c r="I499" s="41"/>
      <c r="J499" s="41"/>
      <c r="K499" s="42"/>
    </row>
    <row r="500" spans="1:11" s="1" customFormat="1" ht="12.75" customHeigh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s="1" customFormat="1" ht="12.75" customHeigh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s="1" customFormat="1" ht="12.75" customHeigh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s="1" customFormat="1" ht="12.75" customHeigh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s="1" customFormat="1" ht="12.75" customHeigh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s="1" customFormat="1" ht="12.75" customHeigh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s="1" customFormat="1" ht="12.75" customHeigh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s="1" customFormat="1" ht="12.75" customHeigh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s="1" customFormat="1" ht="12.75" customHeigh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s="1" customFormat="1" ht="12.75" customHeigh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s="1" customFormat="1" ht="12.75" customHeigh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s="1" customFormat="1" ht="12.75" customHeigh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s="1" customFormat="1" ht="12.75" customHeigh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s="1" customFormat="1" ht="12.75" customHeigh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s="1" customFormat="1" ht="12.75" customHeigh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s="1" customFormat="1" ht="12.75" customHeigh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s="1" customFormat="1" ht="12.75" customHeigh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s="1" customFormat="1" ht="12.75" customHeigh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s="1" customFormat="1" ht="12.75" customHeigh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s="1" customFormat="1" ht="12.75" customHeigh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s="1" customFormat="1" ht="12.75" customHeigh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s="1" customFormat="1" ht="12.75" customHeigh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s="1" customFormat="1" ht="12.75" customHeigh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s="1" customFormat="1" ht="12.75" customHeigh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s="1" customFormat="1" ht="12.75" customHeigh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s="1" customFormat="1" ht="12.75" customHeigh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s="1" customFormat="1" ht="12.75" customHeigh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s="1" customFormat="1" ht="12.75" customHeigh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s="1" customFormat="1" ht="12.75" customHeigh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s="1" customFormat="1" ht="12.75" customHeigh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s="1" customFormat="1" ht="12.75" customHeigh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s="1" customFormat="1" ht="12.75" customHeigh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s="1" customFormat="1" ht="12.75" customHeigh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s="1" customFormat="1" ht="12.75" customHeigh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s="1" customFormat="1" ht="12.75" customHeigh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s="1" customFormat="1" ht="12.75" customHeigh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s="1" customFormat="1" ht="12.75" customHeigh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s="1" customFormat="1" ht="12.75" customHeigh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s="1" customFormat="1" ht="12.75" customHeigh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s="1" customFormat="1" ht="12.75" customHeigh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s="1" customFormat="1" ht="12.75" customHeigh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s="1" customFormat="1" ht="12.75" customHeigh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s="1" customFormat="1" ht="12.75" customHeigh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s="1" customFormat="1" ht="12.75" customHeigh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s="1" customFormat="1" ht="12.75" customHeigh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s="1" customFormat="1" ht="12.75" customHeigh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s="1" customFormat="1" ht="12.75" customHeigh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s="1" customFormat="1" ht="12.75" customHeigh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s="1" customFormat="1" ht="12.75" customHeigh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s="1" customFormat="1" ht="12.75" customHeigh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s="1" customFormat="1" ht="12.75" customHeigh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s="1" customFormat="1" ht="12.75" customHeigh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s="1" customFormat="1" ht="12.75" customHeigh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s="1" customFormat="1" ht="12.75" customHeigh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s="1" customFormat="1" ht="12.75" customHeigh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s="1" customFormat="1" ht="12.75" customHeigh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s="1" customFormat="1" ht="12.75" customHeigh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s="1" customFormat="1" ht="12.75" customHeigh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s="1" customFormat="1" ht="12.75" customHeigh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s="1" customFormat="1" ht="12.75" customHeigh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s="1" customFormat="1" ht="12.75" customHeigh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s="1" customFormat="1" ht="12.75" customHeigh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s="1" customFormat="1" ht="12.75" customHeigh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s="1" customFormat="1" ht="12.75" customHeigh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s="1" customFormat="1" ht="12.75" customHeigh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s="1" customFormat="1" ht="12.75" customHeigh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s="1" customFormat="1" ht="12.75" customHeigh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s="1" customFormat="1" ht="12.75" customHeigh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s="1" customFormat="1" ht="12.75" customHeigh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s="1" customFormat="1" ht="12.75" customHeigh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s="1" customFormat="1" ht="12.75" customHeigh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s="1" customFormat="1" ht="12.75" customHeigh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s="1" customFormat="1" ht="12.75" customHeigh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s="1" customFormat="1" ht="12.75" customHeigh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s="1" customFormat="1" ht="12.75" customHeigh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s="1" customFormat="1" ht="12.75" customHeigh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s="1" customFormat="1" ht="12.75" customHeigh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s="1" customFormat="1" ht="12.75" customHeigh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s="1" customFormat="1" ht="12.75" customHeigh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s="1" customFormat="1" ht="12.75" customHeigh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s="1" customFormat="1" ht="12.75" customHeigh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s="1" customFormat="1" ht="12.75" customHeigh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s="1" customFormat="1" ht="12.75" customHeigh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s="1" customFormat="1" ht="12.75" customHeigh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s="1" customFormat="1" ht="12.75" customHeigh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s="1" customFormat="1" ht="12.75" customHeigh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s="1" customFormat="1" ht="12.75" customHeigh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s="1" customFormat="1" ht="12.75" customHeigh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s="1" customFormat="1" ht="12.75" customHeigh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s="1" customFormat="1" ht="12.75" customHeigh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s="1" customFormat="1" ht="12.75" customHeigh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s="1" customFormat="1" ht="12.75" customHeigh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s="1" customFormat="1" ht="12.75" customHeigh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s="1" customFormat="1" ht="12.75" customHeigh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s="1" customFormat="1" ht="12.75" customHeigh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s="1" customFormat="1" ht="12.75" customHeigh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s="1" customFormat="1" ht="12.75" customHeigh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s="1" customFormat="1" ht="12.75" customHeigh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s="1" customFormat="1" ht="12.75" customHeigh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s="1" customFormat="1" ht="12.75" customHeigh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s="1" customFormat="1" ht="12.75" customHeigh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s="1" customFormat="1" ht="12.75" customHeigh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s="1" customFormat="1" ht="12.75" customHeigh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s="1" customFormat="1" ht="12.75" customHeigh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s="1" customFormat="1" ht="12.75" customHeigh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s="1" customFormat="1" ht="12.75" customHeigh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s="1" customFormat="1" ht="12.75" customHeigh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s="1" customFormat="1" ht="12.75" customHeigh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s="1" customFormat="1" ht="12.75" customHeigh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s="1" customFormat="1" ht="12.75" customHeigh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s="1" customFormat="1" ht="12.75" customHeigh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s="1" customFormat="1" ht="12.75" customHeigh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s="1" customFormat="1" ht="12.75" customHeigh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s="1" customFormat="1" ht="12.75" customHeigh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s="1" customFormat="1" ht="12.75" customHeigh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s="1" customFormat="1" ht="12.75" customHeigh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s="1" customFormat="1" ht="12.75" customHeigh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s="1" customFormat="1" ht="12.75" customHeigh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s="1" customFormat="1" ht="12.75" customHeigh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s="1" customFormat="1" ht="12.75" customHeigh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s="1" customFormat="1" ht="12.75" customHeigh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s="1" customFormat="1" ht="12.75" customHeigh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s="1" customFormat="1" ht="12.75" customHeigh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s="1" customFormat="1" ht="12.75" customHeigh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s="1" customFormat="1" ht="12.75" customHeigh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s="1" customFormat="1" ht="12.75" customHeigh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s="1" customFormat="1" ht="12.75" customHeigh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s="1" customFormat="1" ht="12.75" customHeigh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s="1" customFormat="1" ht="12.75" customHeigh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s="1" customFormat="1" ht="12.75" customHeigh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s="1" customFormat="1" ht="12.75" customHeigh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s="1" customFormat="1" ht="12.75" customHeigh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s="1" customFormat="1" ht="12.75" customHeigh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s="1" customFormat="1" ht="12.75" customHeigh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s="1" customFormat="1" ht="12.75" customHeigh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s="1" customFormat="1" ht="12.75" customHeigh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s="1" customFormat="1" ht="12.75" customHeigh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s="1" customFormat="1" ht="12.75" customHeigh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s="1" customFormat="1" ht="12.75" customHeigh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s="1" customFormat="1" ht="12.75" customHeigh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s="1" customFormat="1" ht="12.75" customHeigh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s="1" customFormat="1" ht="12.75" customHeigh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s="1" customFormat="1" ht="12.75" customHeigh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s="1" customFormat="1" ht="12.75" customHeigh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s="1" customFormat="1" ht="12.75" customHeigh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s="1" customFormat="1" ht="12.75" customHeigh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s="1" customFormat="1" ht="12.75" customHeigh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s="1" customFormat="1" ht="12.75" customHeigh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s="1" customFormat="1" ht="12.75" customHeigh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s="1" customFormat="1" ht="12.75" customHeigh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s="1" customFormat="1" ht="12.75" customHeigh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s="1" customFormat="1" ht="12.75" customHeigh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s="1" customFormat="1" ht="12.75" customHeigh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s="1" customFormat="1" ht="12.75" customHeigh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s="1" customFormat="1" ht="12.75" customHeigh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s="1" customFormat="1" ht="12.75" customHeigh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s="1" customFormat="1" ht="12.75" customHeigh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s="1" customFormat="1" ht="12.75" customHeigh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s="1" customFormat="1" ht="12.75" customHeigh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s="1" customFormat="1" ht="12.75" customHeigh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s="1" customFormat="1" ht="12.75" customHeigh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s="1" customFormat="1" ht="12.75" customHeigh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s="1" customFormat="1" ht="12.75" customHeigh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s="1" customFormat="1" ht="12.75" customHeigh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s="1" customFormat="1" ht="12.75" customHeigh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s="1" customFormat="1" ht="12.75" customHeigh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s="1" customFormat="1" ht="12.75" customHeigh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s="1" customFormat="1" ht="12.75" customHeigh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s="1" customFormat="1" ht="12.75" customHeigh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s="1" customFormat="1" ht="12.75" customHeigh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s="1" customFormat="1" ht="12.75" customHeigh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s="1" customFormat="1" ht="12.75" customHeigh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s="1" customFormat="1" ht="12.75" customHeigh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s="1" customFormat="1" ht="12.75" customHeigh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s="1" customFormat="1" ht="12.75" customHeigh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s="1" customFormat="1" ht="12.75" customHeigh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s="1" customFormat="1" ht="12.75" customHeigh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s="1" customFormat="1" ht="12.75" customHeigh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s="1" customFormat="1" ht="12.75" customHeigh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s="1" customFormat="1" ht="12.75" customHeigh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s="1" customFormat="1" ht="12.75" customHeigh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s="1" customFormat="1" ht="12.75" customHeigh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s="1" customFormat="1" ht="12.75" customHeigh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s="1" customFormat="1" ht="12.75" customHeigh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s="1" customFormat="1" ht="12.75" customHeigh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s="1" customFormat="1" ht="12.75" customHeigh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s="1" customFormat="1" ht="12.75" customHeigh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s="1" customFormat="1" ht="12.75" customHeigh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s="1" customFormat="1" ht="12.75" customHeigh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s="1" customFormat="1" ht="12.75" customHeigh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s="1" customFormat="1" ht="12.75" customHeigh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 s="1" customFormat="1" ht="12.75" customHeigh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 s="1" customFormat="1" ht="12.75" customHeigh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s="1" customFormat="1" ht="12.75" customHeigh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s="1" customFormat="1" ht="12.75" customHeigh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s="1" customFormat="1" ht="12.75" customHeigh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s="1" customFormat="1" ht="12.75" customHeigh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s="1" customFormat="1" ht="12.75" customHeigh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s="1" customFormat="1" ht="12.75" customHeigh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s="1" customFormat="1" ht="12.75" customHeigh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s="1" customFormat="1" ht="12.75" customHeigh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s="1" customFormat="1" ht="12.75" customHeigh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s="1" customFormat="1" ht="12.75" customHeigh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s="1" customFormat="1" ht="12.75" customHeigh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s="1" customFormat="1" ht="12.75" customHeigh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s="1" customFormat="1" ht="12.75" customHeigh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s="1" customFormat="1" ht="12.75" customHeigh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s="1" customFormat="1" ht="12.75" customHeigh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s="1" customFormat="1" ht="12.75" customHeigh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s="1" customFormat="1" ht="12.75" customHeigh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s="1" customFormat="1" ht="12.75" customHeigh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s="1" customFormat="1" ht="12.75" customHeigh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s="1" customFormat="1" ht="12.75" customHeigh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s="1" customFormat="1" ht="12.75" customHeigh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s="1" customFormat="1" ht="12.75" customHeigh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s="1" customFormat="1" ht="12.75" customHeigh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s="1" customFormat="1" ht="12.75" customHeigh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s="1" customFormat="1" ht="12.75" customHeigh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s="1" customFormat="1" ht="12.75" customHeigh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s="1" customFormat="1" ht="12.75" customHeigh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s="1" customFormat="1" ht="12.75" customHeigh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s="1" customFormat="1" ht="12.75" customHeigh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s="1" customFormat="1" ht="12.75" customHeigh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 s="1" customFormat="1" ht="12.75" customHeigh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s="1" customFormat="1" ht="12.75" customHeigh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s="1" customFormat="1" ht="12.75" customHeigh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s="1" customFormat="1" ht="12.75" customHeigh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s="1" customFormat="1" ht="12.75" customHeigh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 s="1" customFormat="1" ht="12.75" customHeigh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s="1" customFormat="1" ht="12.75" customHeigh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s="1" customFormat="1" ht="12.75" customHeigh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s="1" customFormat="1" ht="12.75" customHeigh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s="1" customFormat="1" ht="12.75" customHeigh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 s="1" customFormat="1" ht="12.75" customHeigh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s="1" customFormat="1" ht="12.75" customHeigh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s="1" customFormat="1" ht="12.75" customHeigh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s="1" customFormat="1" ht="12.75" customHeigh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s="1" customFormat="1" ht="12.75" customHeigh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 s="1" customFormat="1" ht="12.75" customHeigh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s="1" customFormat="1" ht="12.75" customHeigh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s="1" customFormat="1" ht="12.75" customHeigh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s="1" customFormat="1" ht="12.75" customHeigh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s="1" customFormat="1" ht="12.75" customHeigh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 s="1" customFormat="1" ht="12.75" customHeigh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s="1" customFormat="1" ht="12.75" customHeigh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s="1" customFormat="1" ht="12.75" customHeigh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s="1" customFormat="1" ht="12.75" customHeigh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s="1" customFormat="1" ht="12.75" customHeigh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 s="1" customFormat="1" ht="12.75" customHeigh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s="1" customFormat="1" ht="12.75" customHeigh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s="1" customFormat="1" ht="12.75" customHeigh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s="1" customFormat="1" ht="12.75" customHeigh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s="1" customFormat="1" ht="12.75" customHeigh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 s="1" customFormat="1" ht="12.75" customHeigh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s="1" customFormat="1" ht="12.75" customHeigh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s="1" customFormat="1" ht="12.75" customHeigh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s="1" customFormat="1" ht="12.75" customHeigh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s="1" customFormat="1" ht="12.75" customHeigh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 s="1" customFormat="1" ht="12.75" customHeigh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 s="1" customFormat="1" ht="12.75" customHeigh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 s="1" customFormat="1" ht="12.75" customHeigh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s="1" customFormat="1" ht="12.75" customHeigh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s="1" customFormat="1" ht="12.75" customHeigh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s="1" customFormat="1" ht="12.75" customHeigh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s="1" customFormat="1" ht="12.75" customHeigh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 s="1" customFormat="1" ht="12.75" customHeigh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s="1" customFormat="1" ht="12.75" customHeigh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s="1" customFormat="1" ht="12.75" customHeigh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s="1" customFormat="1" ht="12.75" customHeigh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s="1" customFormat="1" ht="12.75" customHeigh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 s="1" customFormat="1" ht="12.75" customHeigh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s="1" customFormat="1" ht="12.75" customHeigh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s="1" customFormat="1" ht="12.75" customHeigh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s="1" customFormat="1" ht="12.75" customHeigh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s="1" customFormat="1" ht="12.75" customHeigh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 s="1" customFormat="1" ht="12.75" customHeigh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s="1" customFormat="1" ht="12.75" customHeigh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s="1" customFormat="1" ht="12.75" customHeigh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s="1" customFormat="1" ht="12.75" customHeigh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s="1" customFormat="1" ht="12.75" customHeigh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 s="1" customFormat="1" ht="12.75" customHeigh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s="1" customFormat="1" ht="12.75" customHeigh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s="1" customFormat="1" ht="12.75" customHeigh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s="1" customFormat="1" ht="12.75" customHeigh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s="1" customFormat="1" ht="12.75" customHeigh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 s="1" customFormat="1" ht="12.75" customHeigh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 s="1" customFormat="1" ht="12.75" customHeigh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 s="1" customFormat="1" ht="12.75" customHeigh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 s="1" customFormat="1" ht="12.75" customHeigh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 s="1" customFormat="1" ht="12.75" customHeigh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 s="1" customFormat="1" ht="12.75" customHeigh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 s="1" customFormat="1" ht="12.75" customHeigh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 s="1" customFormat="1" ht="12.75" customHeigh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 s="1" customFormat="1" ht="12.75" customHeigh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 s="1" customFormat="1" ht="12.75" customHeigh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 s="1" customFormat="1" ht="12.75" customHeigh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 s="1" customFormat="1" ht="12.75" customHeigh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 s="1" customFormat="1" ht="12.75" customHeigh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 s="1" customFormat="1" ht="12.75" customHeigh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 s="1" customFormat="1" ht="12.75" customHeigh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 s="1" customFormat="1" ht="12.75" customHeigh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 s="1" customFormat="1" ht="12.75" customHeigh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 s="1" customFormat="1" ht="12.75" customHeigh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 s="1" customFormat="1" ht="12.75" customHeigh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 s="1" customFormat="1" ht="12.75" customHeigh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 s="1" customFormat="1" ht="12.75" customHeigh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 s="1" customFormat="1" ht="12.75" customHeigh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 s="1" customFormat="1" ht="12.75" customHeigh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 s="1" customFormat="1" ht="12.75" customHeigh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 s="1" customFormat="1" ht="12.75" customHeigh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 s="1" customFormat="1" ht="12.75" customHeigh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 s="1" customFormat="1" ht="12.75" customHeigh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 s="1" customFormat="1" ht="12.75" customHeigh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 s="1" customFormat="1" ht="12.75" customHeigh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 s="1" customFormat="1" ht="12.75" customHeigh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 s="1" customFormat="1" ht="12.75" customHeigh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 s="1" customFormat="1" ht="12.75" customHeigh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 s="1" customFormat="1" ht="12.75" customHeigh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 s="1" customFormat="1" ht="12.75" customHeigh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 s="1" customFormat="1" ht="12.75" customHeigh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 s="1" customFormat="1" ht="12.75" customHeigh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 s="1" customFormat="1" ht="12.75" customHeigh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 s="1" customFormat="1" ht="12.75" customHeigh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 s="1" customFormat="1" ht="12.75" customHeigh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 s="1" customFormat="1" ht="12.75" customHeigh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 s="1" customFormat="1" ht="12.75" customHeigh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 s="1" customFormat="1" ht="12.75" customHeigh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 s="1" customFormat="1" ht="12.75" customHeigh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 s="1" customFormat="1" ht="12.75" customHeigh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 s="1" customFormat="1" ht="12.75" customHeigh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 s="1" customFormat="1" ht="12.75" customHeigh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 s="1" customFormat="1" ht="12.75" customHeigh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 s="1" customFormat="1" ht="12.75" customHeigh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 s="1" customFormat="1" ht="12.75" customHeigh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 s="1" customFormat="1" ht="12.75" customHeigh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 s="1" customFormat="1" ht="12.75" customHeigh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 s="1" customFormat="1" ht="12.75" customHeigh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 s="1" customFormat="1" ht="12.75" customHeigh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 s="1" customFormat="1" ht="12.75" customHeigh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s="1" customFormat="1" ht="12.75" customHeigh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s="1" customFormat="1" ht="12.75" customHeigh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s="1" customFormat="1" ht="12.75" customHeigh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 s="1" customFormat="1" ht="12.75" customHeigh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 s="1" customFormat="1" ht="12.75" customHeigh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 s="1" customFormat="1" ht="12.75" customHeigh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 s="1" customFormat="1" ht="12.75" customHeigh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 s="1" customFormat="1" ht="12.75" customHeigh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 s="1" customFormat="1" ht="12.75" customHeigh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 s="1" customFormat="1" ht="12.75" customHeigh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 s="1" customFormat="1" ht="12.75" customHeigh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 s="1" customFormat="1" ht="12.75" customHeigh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 s="1" customFormat="1" ht="12.75" customHeigh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s="1" customFormat="1" ht="12.75" customHeigh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s="1" customFormat="1" ht="12.75" customHeigh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s="1" customFormat="1" ht="12.75" customHeigh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 s="1" customFormat="1" ht="12.75" customHeigh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 s="1" customFormat="1" ht="12.75" customHeigh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 s="1" customFormat="1" ht="12.75" customHeigh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 s="1" customFormat="1" ht="12.75" customHeigh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 s="1" customFormat="1" ht="12.75" customHeigh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 s="1" customFormat="1" ht="12.75" customHeigh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s="1" customFormat="1" ht="12.75" customHeigh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s="1" customFormat="1" ht="12.75" customHeigh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 s="1" customFormat="1" ht="12.75" customHeigh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 s="1" customFormat="1" ht="12.75" customHeigh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 s="1" customFormat="1" ht="12.75" customHeigh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 s="1" customFormat="1" ht="12.75" customHeigh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 s="1" customFormat="1" ht="12.75" customHeigh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 s="1" customFormat="1" ht="12.75" customHeigh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 s="1" customFormat="1" ht="12.75" customHeigh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 s="1" customFormat="1" ht="12.75" customHeigh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 s="1" customFormat="1" ht="12.75" customHeigh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 s="1" customFormat="1" ht="12.75" customHeigh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 s="1" customFormat="1" ht="12.75" customHeigh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 s="1" customFormat="1" ht="12.75" customHeigh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 s="1" customFormat="1" ht="12.75" customHeigh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 s="1" customFormat="1" ht="12.75" customHeigh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 s="1" customFormat="1" ht="12.75" customHeigh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 s="1" customFormat="1" ht="12.75" customHeigh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 s="1" customFormat="1" ht="12.75" customHeigh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 s="1" customFormat="1" ht="12.75" customHeigh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 s="1" customFormat="1" ht="12.75" customHeigh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 s="1" customFormat="1" ht="12.75" customHeigh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 s="1" customFormat="1" ht="12.75" customHeigh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 s="1" customFormat="1" ht="12.75" customHeigh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 s="1" customFormat="1" ht="12.75" customHeigh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 s="1" customFormat="1" ht="12.75" customHeigh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 s="1" customFormat="1" ht="12.75" customHeigh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 s="1" customFormat="1" ht="12.75" customHeigh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 s="1" customFormat="1" ht="12.75" customHeigh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 s="1" customFormat="1" ht="12.75" customHeigh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 s="1" customFormat="1" ht="12.75" customHeigh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 s="1" customFormat="1" ht="12.75" customHeigh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 s="1" customFormat="1" ht="12.75" customHeigh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 s="1" customFormat="1" ht="12.75" customHeigh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 s="1" customFormat="1" ht="12.75" customHeigh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 s="1" customFormat="1" ht="12.75" customHeigh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 s="1" customFormat="1" ht="12.75" customHeigh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 s="1" customFormat="1" ht="12.75" customHeigh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 s="1" customFormat="1" ht="12.75" customHeigh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 s="1" customFormat="1" ht="12.75" customHeigh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 s="1" customFormat="1" ht="12.75" customHeigh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 s="1" customFormat="1" ht="12.75" customHeigh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 s="1" customFormat="1" ht="12.75" customHeigh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 s="1" customFormat="1" ht="12.75" customHeigh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 s="1" customFormat="1" ht="12.75" customHeigh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 s="1" customFormat="1" ht="12.75" customHeigh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 s="1" customFormat="1" ht="12.75" customHeigh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 s="1" customFormat="1" ht="12.75" customHeigh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 s="1" customFormat="1" ht="12.75" customHeigh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 s="1" customFormat="1" ht="12.75" customHeigh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 s="1" customFormat="1" ht="12.75" customHeigh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 s="1" customFormat="1" ht="12.75" customHeigh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 s="1" customFormat="1" ht="12.75" customHeigh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 s="1" customFormat="1" ht="12.75" customHeigh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 s="1" customFormat="1" ht="12.75" customHeigh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 s="1" customFormat="1" ht="12.75" customHeigh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 s="1" customFormat="1" ht="12.75" customHeigh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 s="1" customFormat="1" ht="12.75" customHeigh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 s="1" customFormat="1" ht="12.75" customHeigh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 s="1" customFormat="1" ht="12.75" customHeigh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 s="1" customFormat="1" ht="12.75" customHeigh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 s="1" customFormat="1" ht="12.75" customHeigh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 s="1" customFormat="1" ht="12.75" customHeigh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 s="1" customFormat="1" ht="12.75" customHeigh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 s="1" customFormat="1" ht="12.75" customHeigh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 s="1" customFormat="1" ht="12.75" customHeigh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 s="1" customFormat="1" ht="12.75" customHeigh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 s="1" customFormat="1" ht="12.75" customHeigh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 s="1" customFormat="1" ht="12.75" customHeigh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 s="1" customFormat="1" ht="12.75" customHeigh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 s="1" customFormat="1" ht="12.75" customHeigh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 s="1" customFormat="1" ht="12.75" customHeigh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 s="1" customFormat="1" ht="12.75" customHeigh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 s="1" customFormat="1" ht="12.75" customHeigh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 s="1" customFormat="1" ht="12.75" customHeigh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 s="1" customFormat="1" ht="12.75" customHeigh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 s="1" customFormat="1" ht="12.75" customHeigh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s="1" customFormat="1" ht="12.75" customHeigh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s="1" customFormat="1" ht="12.75" customHeigh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s="1" customFormat="1" ht="12.75" customHeigh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s="1" customFormat="1" ht="12.75" customHeigh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s="1" customFormat="1" ht="12.75" customHeigh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s="1" customFormat="1" ht="12.75" customHeigh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s="1" customFormat="1" ht="12.75" customHeigh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s="1" customFormat="1" ht="12.75" customHeigh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s="1" customFormat="1" ht="12.75" customHeigh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s="1" customFormat="1" ht="12.75" customHeigh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s="1" customFormat="1" ht="12.75" customHeigh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s="1" customFormat="1" ht="12.75" customHeigh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s="1" customFormat="1" ht="12.75" customHeigh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s="1" customFormat="1" ht="12.75" customHeigh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s="1" customFormat="1" ht="12.75" customHeigh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s="1" customFormat="1" ht="12.75" customHeigh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s="1" customFormat="1" ht="12.75" customHeigh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s="1" customFormat="1" ht="12.75" customHeigh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s="1" customFormat="1" ht="12.75" customHeigh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s="1" customFormat="1" ht="12.75" customHeigh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s="1" customFormat="1" ht="12.75" customHeigh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s="1" customFormat="1" ht="12.75" customHeigh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s="1" customFormat="1" ht="12.75" customHeigh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s="1" customFormat="1" ht="12.75" customHeigh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s="1" customFormat="1" ht="12.75" customHeigh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s="1" customFormat="1" ht="12.75" customHeigh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s="1" customFormat="1" ht="12.75" customHeigh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s="1" customFormat="1" ht="12.75" customHeigh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s="1" customFormat="1" ht="12.75" customHeigh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s="1" customFormat="1" ht="12.75" customHeigh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s="1" customFormat="1" ht="12.75" customHeigh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s="1" customFormat="1" ht="12.75" customHeigh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s="1" customFormat="1" ht="12.75" customHeigh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s="1" customFormat="1" ht="12.75" customHeigh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s="1" customFormat="1" ht="12.75" customHeigh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s="1" customFormat="1" ht="12.75" customHeigh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s="1" customFormat="1" ht="12.75" customHeigh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s="1" customFormat="1" ht="12.75" customHeigh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s="1" customFormat="1" ht="12.75" customHeigh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s="1" customFormat="1" ht="12.75" customHeigh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s="1" customFormat="1" ht="12.75" customHeigh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s="1" customFormat="1" ht="12.75" customHeigh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s="1" customFormat="1" ht="12.75" customHeigh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s="1" customFormat="1" ht="12.75" customHeigh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s="1" customFormat="1" ht="12.75" customHeigh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s="1" customFormat="1" ht="12.75" customHeigh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s="1" customFormat="1" ht="12.75" customHeigh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s="1" customFormat="1" ht="12.75" customHeigh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s="1" customFormat="1" ht="12.75" customHeigh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s="1" customFormat="1" ht="12.75" customHeigh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s="1" customFormat="1" ht="12.75" customHeigh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s="1" customFormat="1" ht="12.75" customHeigh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s="1" customFormat="1" ht="12.75" customHeigh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s="1" customFormat="1" ht="12.75" customHeigh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s="1" customFormat="1" ht="12.75" customHeigh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s="1" customFormat="1" ht="12.75" customHeigh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s="1" customFormat="1" ht="12.75" customHeigh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s="1" customFormat="1" ht="12.75" customHeigh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s="1" customFormat="1" ht="12.75" customHeigh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s="1" customFormat="1" ht="12.75" customHeigh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s="1" customFormat="1" ht="12.75" customHeigh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s="1" customFormat="1" ht="12.75" customHeigh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</sheetData>
  <mergeCells count="579">
    <mergeCell ref="A495:K495"/>
    <mergeCell ref="A496:K496"/>
    <mergeCell ref="A497:K497"/>
    <mergeCell ref="A498:K498"/>
    <mergeCell ref="A499:K499"/>
    <mergeCell ref="A489:K489"/>
    <mergeCell ref="A490:K490"/>
    <mergeCell ref="A491:K491"/>
    <mergeCell ref="A492:K492"/>
    <mergeCell ref="A493:K493"/>
    <mergeCell ref="A494:K494"/>
    <mergeCell ref="A483:K483"/>
    <mergeCell ref="A484:K484"/>
    <mergeCell ref="A485:K485"/>
    <mergeCell ref="A486:K486"/>
    <mergeCell ref="A487:K487"/>
    <mergeCell ref="A488:K488"/>
    <mergeCell ref="A477:K477"/>
    <mergeCell ref="A478:K478"/>
    <mergeCell ref="A479:K479"/>
    <mergeCell ref="A480:K480"/>
    <mergeCell ref="A481:K481"/>
    <mergeCell ref="A482:K482"/>
    <mergeCell ref="A471:K471"/>
    <mergeCell ref="A472:K472"/>
    <mergeCell ref="A473:K473"/>
    <mergeCell ref="A474:K474"/>
    <mergeCell ref="A475:K475"/>
    <mergeCell ref="A476:K476"/>
    <mergeCell ref="A465:K465"/>
    <mergeCell ref="A466:K466"/>
    <mergeCell ref="A467:K467"/>
    <mergeCell ref="A468:K468"/>
    <mergeCell ref="A469:K469"/>
    <mergeCell ref="A470:K470"/>
    <mergeCell ref="A459:K459"/>
    <mergeCell ref="A460:K460"/>
    <mergeCell ref="A461:K461"/>
    <mergeCell ref="A462:K462"/>
    <mergeCell ref="A463:K463"/>
    <mergeCell ref="A464:K464"/>
    <mergeCell ref="A453:K453"/>
    <mergeCell ref="A454:K454"/>
    <mergeCell ref="A455:K455"/>
    <mergeCell ref="A456:K456"/>
    <mergeCell ref="A457:K457"/>
    <mergeCell ref="A458:K458"/>
    <mergeCell ref="A447:K447"/>
    <mergeCell ref="A448:K448"/>
    <mergeCell ref="A449:K449"/>
    <mergeCell ref="A450:K450"/>
    <mergeCell ref="A451:K451"/>
    <mergeCell ref="A452:K452"/>
    <mergeCell ref="A441:K441"/>
    <mergeCell ref="A442:K442"/>
    <mergeCell ref="A443:K443"/>
    <mergeCell ref="A444:K444"/>
    <mergeCell ref="A445:K445"/>
    <mergeCell ref="A446:K446"/>
    <mergeCell ref="A435:K435"/>
    <mergeCell ref="A436:K436"/>
    <mergeCell ref="A437:K437"/>
    <mergeCell ref="A438:K438"/>
    <mergeCell ref="A439:K439"/>
    <mergeCell ref="A440:K440"/>
    <mergeCell ref="A429:K429"/>
    <mergeCell ref="A430:K430"/>
    <mergeCell ref="A431:K431"/>
    <mergeCell ref="A432:K432"/>
    <mergeCell ref="A433:K433"/>
    <mergeCell ref="A434:K434"/>
    <mergeCell ref="A423:K423"/>
    <mergeCell ref="A424:K424"/>
    <mergeCell ref="A425:K425"/>
    <mergeCell ref="A426:K426"/>
    <mergeCell ref="A427:K427"/>
    <mergeCell ref="A428:K428"/>
    <mergeCell ref="A417:K417"/>
    <mergeCell ref="A418:K418"/>
    <mergeCell ref="A419:K419"/>
    <mergeCell ref="A420:K420"/>
    <mergeCell ref="A421:K421"/>
    <mergeCell ref="A422:K422"/>
    <mergeCell ref="A411:K411"/>
    <mergeCell ref="A412:K412"/>
    <mergeCell ref="A413:K413"/>
    <mergeCell ref="A414:K414"/>
    <mergeCell ref="A415:K415"/>
    <mergeCell ref="A416:K416"/>
    <mergeCell ref="A405:K405"/>
    <mergeCell ref="A406:K406"/>
    <mergeCell ref="A407:K407"/>
    <mergeCell ref="A408:K408"/>
    <mergeCell ref="A409:K409"/>
    <mergeCell ref="A410:K410"/>
    <mergeCell ref="A399:K399"/>
    <mergeCell ref="A400:K400"/>
    <mergeCell ref="A401:K401"/>
    <mergeCell ref="A402:K402"/>
    <mergeCell ref="A403:K403"/>
    <mergeCell ref="A404:K404"/>
    <mergeCell ref="A393:K393"/>
    <mergeCell ref="A394:K394"/>
    <mergeCell ref="A395:K395"/>
    <mergeCell ref="A396:K396"/>
    <mergeCell ref="A397:K397"/>
    <mergeCell ref="A398:K398"/>
    <mergeCell ref="A387:K387"/>
    <mergeCell ref="A388:K388"/>
    <mergeCell ref="A389:K389"/>
    <mergeCell ref="A390:K390"/>
    <mergeCell ref="A391:K391"/>
    <mergeCell ref="A392:K392"/>
    <mergeCell ref="A381:K381"/>
    <mergeCell ref="A382:K382"/>
    <mergeCell ref="A383:K383"/>
    <mergeCell ref="A384:K384"/>
    <mergeCell ref="A385:K385"/>
    <mergeCell ref="A386:K386"/>
    <mergeCell ref="A375:K375"/>
    <mergeCell ref="A376:K376"/>
    <mergeCell ref="A377:K377"/>
    <mergeCell ref="A378:K378"/>
    <mergeCell ref="A379:K379"/>
    <mergeCell ref="A380:K380"/>
    <mergeCell ref="A369:K369"/>
    <mergeCell ref="A370:K370"/>
    <mergeCell ref="A371:K371"/>
    <mergeCell ref="A372:K372"/>
    <mergeCell ref="A373:K373"/>
    <mergeCell ref="A374:K374"/>
    <mergeCell ref="A363:K363"/>
    <mergeCell ref="A364:K364"/>
    <mergeCell ref="A365:K365"/>
    <mergeCell ref="A366:K366"/>
    <mergeCell ref="A367:K367"/>
    <mergeCell ref="A368:K368"/>
    <mergeCell ref="A357:K357"/>
    <mergeCell ref="A358:K358"/>
    <mergeCell ref="A359:K359"/>
    <mergeCell ref="A360:K360"/>
    <mergeCell ref="A361:K361"/>
    <mergeCell ref="A362:K362"/>
    <mergeCell ref="A351:K351"/>
    <mergeCell ref="A352:K352"/>
    <mergeCell ref="A353:K353"/>
    <mergeCell ref="A354:K354"/>
    <mergeCell ref="A355:K355"/>
    <mergeCell ref="A356:K356"/>
    <mergeCell ref="A345:K345"/>
    <mergeCell ref="A346:K346"/>
    <mergeCell ref="A347:K347"/>
    <mergeCell ref="A348:K348"/>
    <mergeCell ref="A349:K349"/>
    <mergeCell ref="A350:K350"/>
    <mergeCell ref="A339:K339"/>
    <mergeCell ref="A340:K340"/>
    <mergeCell ref="A341:K341"/>
    <mergeCell ref="A342:K342"/>
    <mergeCell ref="A343:K343"/>
    <mergeCell ref="A344:K344"/>
    <mergeCell ref="A333:K333"/>
    <mergeCell ref="A334:K334"/>
    <mergeCell ref="A335:K335"/>
    <mergeCell ref="A336:K336"/>
    <mergeCell ref="A337:K337"/>
    <mergeCell ref="A338:K338"/>
    <mergeCell ref="A327:K327"/>
    <mergeCell ref="A328:K328"/>
    <mergeCell ref="A329:K329"/>
    <mergeCell ref="A330:K330"/>
    <mergeCell ref="A331:K331"/>
    <mergeCell ref="A332:K332"/>
    <mergeCell ref="A321:K321"/>
    <mergeCell ref="A322:K322"/>
    <mergeCell ref="A323:K323"/>
    <mergeCell ref="A324:K324"/>
    <mergeCell ref="A325:K325"/>
    <mergeCell ref="A326:K326"/>
    <mergeCell ref="A315:K315"/>
    <mergeCell ref="A316:K316"/>
    <mergeCell ref="A317:K317"/>
    <mergeCell ref="A318:K318"/>
    <mergeCell ref="A319:K319"/>
    <mergeCell ref="A320:K320"/>
    <mergeCell ref="A309:K309"/>
    <mergeCell ref="A310:K310"/>
    <mergeCell ref="A311:K311"/>
    <mergeCell ref="A312:K312"/>
    <mergeCell ref="A313:K313"/>
    <mergeCell ref="A314:K314"/>
    <mergeCell ref="A303:K303"/>
    <mergeCell ref="A304:K304"/>
    <mergeCell ref="A305:K305"/>
    <mergeCell ref="A306:K306"/>
    <mergeCell ref="A307:K307"/>
    <mergeCell ref="A308:K308"/>
    <mergeCell ref="A297:K297"/>
    <mergeCell ref="A298:K298"/>
    <mergeCell ref="A299:K299"/>
    <mergeCell ref="A300:K300"/>
    <mergeCell ref="A301:K301"/>
    <mergeCell ref="A302:K302"/>
    <mergeCell ref="A291:K291"/>
    <mergeCell ref="A292:K292"/>
    <mergeCell ref="A293:K293"/>
    <mergeCell ref="A294:K294"/>
    <mergeCell ref="A295:K295"/>
    <mergeCell ref="A296:K296"/>
    <mergeCell ref="A285:K285"/>
    <mergeCell ref="A286:K286"/>
    <mergeCell ref="A287:K287"/>
    <mergeCell ref="A288:K288"/>
    <mergeCell ref="A289:K289"/>
    <mergeCell ref="A290:K290"/>
    <mergeCell ref="A279:K279"/>
    <mergeCell ref="A280:K280"/>
    <mergeCell ref="A281:K281"/>
    <mergeCell ref="A282:K282"/>
    <mergeCell ref="A283:K283"/>
    <mergeCell ref="A284:K284"/>
    <mergeCell ref="A273:K273"/>
    <mergeCell ref="A274:K274"/>
    <mergeCell ref="A275:K275"/>
    <mergeCell ref="A276:K276"/>
    <mergeCell ref="A277:K277"/>
    <mergeCell ref="A278:K278"/>
    <mergeCell ref="A267:K267"/>
    <mergeCell ref="A268:K268"/>
    <mergeCell ref="A269:K269"/>
    <mergeCell ref="A270:K270"/>
    <mergeCell ref="A271:K271"/>
    <mergeCell ref="A272:K272"/>
    <mergeCell ref="A261:K261"/>
    <mergeCell ref="A262:K262"/>
    <mergeCell ref="A263:K263"/>
    <mergeCell ref="A264:K264"/>
    <mergeCell ref="A265:K265"/>
    <mergeCell ref="A266:K266"/>
    <mergeCell ref="A255:K255"/>
    <mergeCell ref="A256:K256"/>
    <mergeCell ref="A257:K257"/>
    <mergeCell ref="A258:K258"/>
    <mergeCell ref="A259:K259"/>
    <mergeCell ref="A260:K260"/>
    <mergeCell ref="A249:K249"/>
    <mergeCell ref="A250:K250"/>
    <mergeCell ref="A251:K251"/>
    <mergeCell ref="A252:K252"/>
    <mergeCell ref="A253:K253"/>
    <mergeCell ref="A254:K254"/>
    <mergeCell ref="A243:K243"/>
    <mergeCell ref="A244:K244"/>
    <mergeCell ref="A245:K245"/>
    <mergeCell ref="A246:K246"/>
    <mergeCell ref="A247:K247"/>
    <mergeCell ref="A248:K248"/>
    <mergeCell ref="A237:K237"/>
    <mergeCell ref="A238:K238"/>
    <mergeCell ref="A239:K239"/>
    <mergeCell ref="A240:K240"/>
    <mergeCell ref="A241:K241"/>
    <mergeCell ref="A242:K242"/>
    <mergeCell ref="A231:K231"/>
    <mergeCell ref="A232:K232"/>
    <mergeCell ref="A233:K233"/>
    <mergeCell ref="A234:K234"/>
    <mergeCell ref="A235:K235"/>
    <mergeCell ref="A236:K236"/>
    <mergeCell ref="A225:K225"/>
    <mergeCell ref="A226:K226"/>
    <mergeCell ref="A227:K227"/>
    <mergeCell ref="A228:K228"/>
    <mergeCell ref="A229:K229"/>
    <mergeCell ref="A230:K230"/>
    <mergeCell ref="A219:K219"/>
    <mergeCell ref="A220:K220"/>
    <mergeCell ref="A221:K221"/>
    <mergeCell ref="A222:K222"/>
    <mergeCell ref="A223:K223"/>
    <mergeCell ref="A224:K224"/>
    <mergeCell ref="A213:K213"/>
    <mergeCell ref="A214:K214"/>
    <mergeCell ref="A215:K215"/>
    <mergeCell ref="A216:K216"/>
    <mergeCell ref="A217:K217"/>
    <mergeCell ref="A218:K218"/>
    <mergeCell ref="A207:K207"/>
    <mergeCell ref="A208:K208"/>
    <mergeCell ref="A209:K209"/>
    <mergeCell ref="A210:K210"/>
    <mergeCell ref="A211:K211"/>
    <mergeCell ref="A212:K212"/>
    <mergeCell ref="A201:K201"/>
    <mergeCell ref="A202:K202"/>
    <mergeCell ref="A203:K203"/>
    <mergeCell ref="A204:K204"/>
    <mergeCell ref="A205:K205"/>
    <mergeCell ref="A206:K206"/>
    <mergeCell ref="A195:K195"/>
    <mergeCell ref="A196:K196"/>
    <mergeCell ref="A197:K197"/>
    <mergeCell ref="A198:K198"/>
    <mergeCell ref="A199:K199"/>
    <mergeCell ref="A200:K200"/>
    <mergeCell ref="A189:K189"/>
    <mergeCell ref="A190:K190"/>
    <mergeCell ref="A191:K191"/>
    <mergeCell ref="A192:K192"/>
    <mergeCell ref="A193:K193"/>
    <mergeCell ref="A194:K194"/>
    <mergeCell ref="A183:K183"/>
    <mergeCell ref="A184:K184"/>
    <mergeCell ref="A185:K185"/>
    <mergeCell ref="A186:K186"/>
    <mergeCell ref="A187:K187"/>
    <mergeCell ref="A188:K188"/>
    <mergeCell ref="A177:K177"/>
    <mergeCell ref="A178:K178"/>
    <mergeCell ref="A179:K179"/>
    <mergeCell ref="A180:K180"/>
    <mergeCell ref="A181:K181"/>
    <mergeCell ref="A182:K182"/>
    <mergeCell ref="A171:K171"/>
    <mergeCell ref="A172:K172"/>
    <mergeCell ref="A173:K173"/>
    <mergeCell ref="A174:K174"/>
    <mergeCell ref="A175:K175"/>
    <mergeCell ref="A176:K176"/>
    <mergeCell ref="A165:K165"/>
    <mergeCell ref="A166:K166"/>
    <mergeCell ref="A167:K167"/>
    <mergeCell ref="A168:K168"/>
    <mergeCell ref="A169:K169"/>
    <mergeCell ref="A170:K170"/>
    <mergeCell ref="A159:K159"/>
    <mergeCell ref="A160:K160"/>
    <mergeCell ref="A161:K161"/>
    <mergeCell ref="A162:K162"/>
    <mergeCell ref="A163:K163"/>
    <mergeCell ref="A164:K164"/>
    <mergeCell ref="A153:K153"/>
    <mergeCell ref="A154:K154"/>
    <mergeCell ref="A155:K155"/>
    <mergeCell ref="A156:K156"/>
    <mergeCell ref="A157:K157"/>
    <mergeCell ref="A158:K158"/>
    <mergeCell ref="A147:K147"/>
    <mergeCell ref="A148:K148"/>
    <mergeCell ref="A149:K149"/>
    <mergeCell ref="A150:K150"/>
    <mergeCell ref="A151:K151"/>
    <mergeCell ref="A152:K152"/>
    <mergeCell ref="A141:K141"/>
    <mergeCell ref="A142:K142"/>
    <mergeCell ref="A143:K143"/>
    <mergeCell ref="A144:K144"/>
    <mergeCell ref="A145:K145"/>
    <mergeCell ref="A146:K146"/>
    <mergeCell ref="A135:K135"/>
    <mergeCell ref="A136:K136"/>
    <mergeCell ref="A137:K137"/>
    <mergeCell ref="A138:K138"/>
    <mergeCell ref="A139:K139"/>
    <mergeCell ref="A140:K140"/>
    <mergeCell ref="A129:K129"/>
    <mergeCell ref="A130:K130"/>
    <mergeCell ref="A131:K131"/>
    <mergeCell ref="A132:K132"/>
    <mergeCell ref="A133:K133"/>
    <mergeCell ref="A134:K134"/>
    <mergeCell ref="A123:K123"/>
    <mergeCell ref="A124:K124"/>
    <mergeCell ref="A125:K125"/>
    <mergeCell ref="A126:K126"/>
    <mergeCell ref="A127:K127"/>
    <mergeCell ref="A128:K128"/>
    <mergeCell ref="A117:K117"/>
    <mergeCell ref="A118:K118"/>
    <mergeCell ref="A119:K119"/>
    <mergeCell ref="A120:K120"/>
    <mergeCell ref="A121:K121"/>
    <mergeCell ref="A122:K122"/>
    <mergeCell ref="A111:K111"/>
    <mergeCell ref="A112:K112"/>
    <mergeCell ref="A113:K113"/>
    <mergeCell ref="A114:K114"/>
    <mergeCell ref="A115:K115"/>
    <mergeCell ref="A116:K116"/>
    <mergeCell ref="A105:K105"/>
    <mergeCell ref="A106:K106"/>
    <mergeCell ref="A107:K107"/>
    <mergeCell ref="A108:K108"/>
    <mergeCell ref="A109:K109"/>
    <mergeCell ref="A110:K110"/>
    <mergeCell ref="A99:K99"/>
    <mergeCell ref="A100:K100"/>
    <mergeCell ref="A101:K101"/>
    <mergeCell ref="A102:K102"/>
    <mergeCell ref="A103:K103"/>
    <mergeCell ref="A104:K104"/>
    <mergeCell ref="A93:K93"/>
    <mergeCell ref="A94:K94"/>
    <mergeCell ref="A95:K95"/>
    <mergeCell ref="A96:K96"/>
    <mergeCell ref="A97:K97"/>
    <mergeCell ref="A98:K98"/>
    <mergeCell ref="A87:K87"/>
    <mergeCell ref="A88:K88"/>
    <mergeCell ref="A89:K89"/>
    <mergeCell ref="A90:K90"/>
    <mergeCell ref="A91:K91"/>
    <mergeCell ref="A92:K92"/>
    <mergeCell ref="A81:K81"/>
    <mergeCell ref="A82:K82"/>
    <mergeCell ref="A83:K83"/>
    <mergeCell ref="A84:K84"/>
    <mergeCell ref="A85:K85"/>
    <mergeCell ref="A86:K86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3:C73"/>
    <mergeCell ref="D73:E73"/>
    <mergeCell ref="F73:G73"/>
    <mergeCell ref="H73:I73"/>
    <mergeCell ref="J73:K73"/>
    <mergeCell ref="B74:C74"/>
    <mergeCell ref="D74:E74"/>
    <mergeCell ref="F74:G74"/>
    <mergeCell ref="H74:I74"/>
    <mergeCell ref="J74:K74"/>
    <mergeCell ref="B71:C71"/>
    <mergeCell ref="D71:E71"/>
    <mergeCell ref="F71:G71"/>
    <mergeCell ref="H71:I71"/>
    <mergeCell ref="J71:K71"/>
    <mergeCell ref="B72:C72"/>
    <mergeCell ref="D72:E72"/>
    <mergeCell ref="F72:G72"/>
    <mergeCell ref="H72:I72"/>
    <mergeCell ref="J72:K72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A59:E59"/>
    <mergeCell ref="F59:K59"/>
    <mergeCell ref="A60:K60"/>
    <mergeCell ref="A61:K61"/>
    <mergeCell ref="B62:C62"/>
    <mergeCell ref="D62:E62"/>
    <mergeCell ref="F62:G62"/>
    <mergeCell ref="H62:I62"/>
    <mergeCell ref="J62:K62"/>
    <mergeCell ref="A56:B56"/>
    <mergeCell ref="F56:K56"/>
    <mergeCell ref="A57:D57"/>
    <mergeCell ref="F57:K57"/>
    <mergeCell ref="A58:B58"/>
    <mergeCell ref="F58:K58"/>
    <mergeCell ref="A48:K48"/>
    <mergeCell ref="A49:K49"/>
    <mergeCell ref="A50:K53"/>
    <mergeCell ref="A54:K54"/>
    <mergeCell ref="A55:E55"/>
    <mergeCell ref="F55:K55"/>
    <mergeCell ref="A42:J42"/>
    <mergeCell ref="A43:K43"/>
    <mergeCell ref="A44:K44"/>
    <mergeCell ref="A45:K45"/>
    <mergeCell ref="A46:J46"/>
    <mergeCell ref="A47:K47"/>
    <mergeCell ref="A37:H37"/>
    <mergeCell ref="J37:K37"/>
    <mergeCell ref="A38:J38"/>
    <mergeCell ref="A39:J39"/>
    <mergeCell ref="A40:J40"/>
    <mergeCell ref="A41:J41"/>
    <mergeCell ref="A31:K31"/>
    <mergeCell ref="A32:K32"/>
    <mergeCell ref="A33:K33"/>
    <mergeCell ref="A34:K34"/>
    <mergeCell ref="A35:K35"/>
    <mergeCell ref="A36:I36"/>
    <mergeCell ref="J36:K36"/>
    <mergeCell ref="A25:K25"/>
    <mergeCell ref="A26:K26"/>
    <mergeCell ref="A27:K27"/>
    <mergeCell ref="A28:K28"/>
    <mergeCell ref="A29:K29"/>
    <mergeCell ref="A30:K30"/>
    <mergeCell ref="A19:K19"/>
    <mergeCell ref="A20:K20"/>
    <mergeCell ref="A21:K21"/>
    <mergeCell ref="A22:K22"/>
    <mergeCell ref="A23:K23"/>
    <mergeCell ref="A24:K24"/>
    <mergeCell ref="A13:K13"/>
    <mergeCell ref="A14:K14"/>
    <mergeCell ref="A15:K15"/>
    <mergeCell ref="A16:K16"/>
    <mergeCell ref="A17:K17"/>
    <mergeCell ref="A18:K18"/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  <mergeCell ref="A6:K6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B5CB3-538F-4C8E-A728-58BDE615917D}">
  <dimension ref="B1:L51"/>
  <sheetViews>
    <sheetView topLeftCell="E1" zoomScale="190" zoomScaleNormal="190" workbookViewId="0">
      <selection activeCell="I10" sqref="I10"/>
    </sheetView>
  </sheetViews>
  <sheetFormatPr defaultRowHeight="12.75" x14ac:dyDescent="0.2"/>
  <cols>
    <col min="1" max="1" width="1.42578125" customWidth="1"/>
    <col min="3" max="3" width="18.42578125" customWidth="1"/>
    <col min="4" max="4" width="20.140625" bestFit="1" customWidth="1"/>
    <col min="5" max="5" width="20.5703125" bestFit="1" customWidth="1"/>
    <col min="6" max="6" width="14.5703125" bestFit="1" customWidth="1"/>
    <col min="7" max="7" width="17.140625" bestFit="1" customWidth="1"/>
    <col min="8" max="8" width="17.140625" customWidth="1"/>
    <col min="9" max="9" width="13.28515625" bestFit="1" customWidth="1"/>
    <col min="11" max="11" width="12.42578125" bestFit="1" customWidth="1"/>
    <col min="12" max="12" width="16.140625" bestFit="1" customWidth="1"/>
  </cols>
  <sheetData>
    <row r="1" spans="2:12" x14ac:dyDescent="0.2">
      <c r="G1" s="77">
        <v>0.08</v>
      </c>
      <c r="H1" s="78">
        <f>1-((1-G1)^(1/12))</f>
        <v>6.9243826282994192E-3</v>
      </c>
    </row>
    <row r="2" spans="2:12" x14ac:dyDescent="0.2">
      <c r="B2" s="75" t="s">
        <v>73</v>
      </c>
      <c r="C2" s="75" t="s">
        <v>74</v>
      </c>
      <c r="D2" s="75" t="s">
        <v>75</v>
      </c>
      <c r="E2" s="75" t="s">
        <v>76</v>
      </c>
      <c r="F2" s="75" t="s">
        <v>77</v>
      </c>
      <c r="G2" s="75" t="s">
        <v>85</v>
      </c>
      <c r="H2" s="75"/>
      <c r="J2" s="75" t="s">
        <v>82</v>
      </c>
      <c r="K2" s="75" t="s">
        <v>83</v>
      </c>
      <c r="L2" s="75" t="s">
        <v>84</v>
      </c>
    </row>
    <row r="3" spans="2:12" x14ac:dyDescent="0.2">
      <c r="B3">
        <v>0</v>
      </c>
      <c r="C3" s="76">
        <f>((0.1*FINAME_30_10_2023!J36)+((FINAME_30_10_2023!F57+FINAME_30_10_2023!F58)*(-1)))*(-1)</f>
        <v>-751833.91003460228</v>
      </c>
      <c r="D3" s="76">
        <f>FINAME_30_10_2023!J63</f>
        <v>0</v>
      </c>
      <c r="E3" s="76">
        <v>-123000</v>
      </c>
      <c r="F3" s="76">
        <v>0</v>
      </c>
      <c r="G3" s="76">
        <f>E3+C3</f>
        <v>-874833.91003460228</v>
      </c>
      <c r="H3" s="76">
        <f>G3</f>
        <v>-874833.91003460228</v>
      </c>
      <c r="I3" s="75" t="s">
        <v>78</v>
      </c>
      <c r="J3">
        <v>117</v>
      </c>
      <c r="K3" s="76">
        <v>780</v>
      </c>
      <c r="L3" s="76">
        <f>J3*K3</f>
        <v>91260</v>
      </c>
    </row>
    <row r="4" spans="2:12" x14ac:dyDescent="0.2">
      <c r="B4">
        <f>B3+1</f>
        <v>1</v>
      </c>
      <c r="C4" s="76">
        <v>0</v>
      </c>
      <c r="D4" s="76">
        <f>FINAME_30_10_2023!J64</f>
        <v>0</v>
      </c>
      <c r="E4" s="76">
        <v>-254000</v>
      </c>
      <c r="F4" s="76">
        <f t="shared" ref="F4:F39" si="0">$L$7</f>
        <v>567188</v>
      </c>
      <c r="G4" s="76">
        <f>(F4+E4+D4)</f>
        <v>313188</v>
      </c>
      <c r="H4" s="76">
        <f>G4/((1+$H$1)^B4)</f>
        <v>311034.27963727404</v>
      </c>
      <c r="I4" s="75" t="s">
        <v>79</v>
      </c>
      <c r="J4">
        <v>145</v>
      </c>
      <c r="K4" s="76">
        <v>890</v>
      </c>
      <c r="L4" s="76">
        <f t="shared" ref="L4:L6" si="1">J4*K4</f>
        <v>129050</v>
      </c>
    </row>
    <row r="5" spans="2:12" x14ac:dyDescent="0.2">
      <c r="B5">
        <f t="shared" ref="B5:B39" si="2">B4+1</f>
        <v>2</v>
      </c>
      <c r="C5" s="76">
        <f>C4</f>
        <v>0</v>
      </c>
      <c r="D5" s="76">
        <f>FINAME_30_10_2023!J65</f>
        <v>0</v>
      </c>
      <c r="E5" s="76">
        <f t="shared" ref="E5:E39" si="3">E4</f>
        <v>-254000</v>
      </c>
      <c r="F5" s="76">
        <f t="shared" si="0"/>
        <v>567188</v>
      </c>
      <c r="G5" s="76">
        <f>(F5+E5+D5)+G4</f>
        <v>626376</v>
      </c>
      <c r="H5" s="79">
        <f t="shared" ref="H5:H7" si="4">G5/((1+$H$1)^B5)</f>
        <v>617790.73980789795</v>
      </c>
      <c r="I5" s="75" t="s">
        <v>80</v>
      </c>
      <c r="J5">
        <v>234</v>
      </c>
      <c r="K5" s="76">
        <v>567</v>
      </c>
      <c r="L5" s="76">
        <f t="shared" si="1"/>
        <v>132678</v>
      </c>
    </row>
    <row r="6" spans="2:12" x14ac:dyDescent="0.2">
      <c r="B6">
        <f t="shared" si="2"/>
        <v>3</v>
      </c>
      <c r="C6" s="76">
        <f t="shared" ref="C6:C39" si="5">C5</f>
        <v>0</v>
      </c>
      <c r="D6" s="76">
        <f>FINAME_30_10_2023!J66</f>
        <v>-58203.970479520038</v>
      </c>
      <c r="E6" s="76">
        <f t="shared" si="3"/>
        <v>-254000</v>
      </c>
      <c r="F6" s="76">
        <f t="shared" si="0"/>
        <v>567188</v>
      </c>
      <c r="G6" s="76">
        <f t="shared" ref="G6:G39" si="6">(F6+E6+D6)+G5</f>
        <v>881360.02952047996</v>
      </c>
      <c r="H6" s="76">
        <f t="shared" si="4"/>
        <v>863302.06305002701</v>
      </c>
      <c r="I6" s="75" t="s">
        <v>81</v>
      </c>
      <c r="J6">
        <v>210</v>
      </c>
      <c r="K6" s="76">
        <v>1020</v>
      </c>
      <c r="L6" s="76">
        <f t="shared" si="1"/>
        <v>214200</v>
      </c>
    </row>
    <row r="7" spans="2:12" x14ac:dyDescent="0.2">
      <c r="B7">
        <f t="shared" si="2"/>
        <v>4</v>
      </c>
      <c r="C7" s="76">
        <f t="shared" si="5"/>
        <v>0</v>
      </c>
      <c r="D7" s="76">
        <f>FINAME_30_10_2023!J67</f>
        <v>0</v>
      </c>
      <c r="E7" s="76">
        <f t="shared" si="3"/>
        <v>-254000</v>
      </c>
      <c r="F7" s="76">
        <f t="shared" si="0"/>
        <v>567188</v>
      </c>
      <c r="G7" s="76">
        <f t="shared" si="6"/>
        <v>1194548.02952048</v>
      </c>
      <c r="H7" s="76">
        <f t="shared" si="4"/>
        <v>1162026.9130306239</v>
      </c>
      <c r="I7" s="75"/>
      <c r="L7" s="76">
        <f>SUM(L3:L6)</f>
        <v>567188</v>
      </c>
    </row>
    <row r="8" spans="2:12" x14ac:dyDescent="0.2">
      <c r="B8">
        <f t="shared" si="2"/>
        <v>5</v>
      </c>
      <c r="C8" s="76">
        <f t="shared" si="5"/>
        <v>0</v>
      </c>
      <c r="D8" s="76">
        <f>FINAME_30_10_2023!J68</f>
        <v>0</v>
      </c>
      <c r="E8" s="76">
        <f t="shared" si="3"/>
        <v>-254000</v>
      </c>
      <c r="F8" s="76">
        <f t="shared" si="0"/>
        <v>567188</v>
      </c>
      <c r="G8" s="76">
        <f t="shared" si="6"/>
        <v>1507736.02952048</v>
      </c>
      <c r="H8" s="76"/>
      <c r="I8" s="75"/>
    </row>
    <row r="9" spans="2:12" x14ac:dyDescent="0.2">
      <c r="B9">
        <f t="shared" si="2"/>
        <v>6</v>
      </c>
      <c r="C9" s="76">
        <f t="shared" si="5"/>
        <v>0</v>
      </c>
      <c r="D9" s="76">
        <f>FINAME_30_10_2023!J69</f>
        <v>-478203.97047952004</v>
      </c>
      <c r="E9" s="76">
        <f t="shared" si="3"/>
        <v>-254000</v>
      </c>
      <c r="F9" s="76">
        <f t="shared" si="0"/>
        <v>567188</v>
      </c>
      <c r="G9" s="76">
        <f t="shared" si="6"/>
        <v>1342720.0590409599</v>
      </c>
      <c r="H9" s="76"/>
      <c r="I9" s="75"/>
    </row>
    <row r="10" spans="2:12" x14ac:dyDescent="0.2">
      <c r="B10">
        <f t="shared" si="2"/>
        <v>7</v>
      </c>
      <c r="C10" s="76">
        <f t="shared" si="5"/>
        <v>0</v>
      </c>
      <c r="D10" s="76">
        <f>FINAME_30_10_2023!J70</f>
        <v>-437716.52135375887</v>
      </c>
      <c r="E10" s="76">
        <f t="shared" si="3"/>
        <v>-254000</v>
      </c>
      <c r="F10" s="76">
        <f t="shared" si="0"/>
        <v>567188</v>
      </c>
      <c r="G10" s="76">
        <f t="shared" si="6"/>
        <v>1218191.5376872011</v>
      </c>
      <c r="H10" s="76"/>
      <c r="I10" s="80">
        <f>NPV(H1,H4:H5)+H3</f>
        <v>43384.611127360957</v>
      </c>
    </row>
    <row r="11" spans="2:12" x14ac:dyDescent="0.2">
      <c r="B11">
        <f t="shared" si="2"/>
        <v>8</v>
      </c>
      <c r="C11" s="76">
        <f t="shared" si="5"/>
        <v>0</v>
      </c>
      <c r="D11" s="76">
        <f>FINAME_30_10_2023!J71</f>
        <v>-436105.92850341648</v>
      </c>
      <c r="E11" s="76">
        <f t="shared" si="3"/>
        <v>-254000</v>
      </c>
      <c r="F11" s="76">
        <f t="shared" si="0"/>
        <v>567188</v>
      </c>
      <c r="G11" s="76">
        <f t="shared" si="6"/>
        <v>1095273.6091837846</v>
      </c>
      <c r="H11" s="76"/>
    </row>
    <row r="12" spans="2:12" x14ac:dyDescent="0.2">
      <c r="B12">
        <f t="shared" si="2"/>
        <v>9</v>
      </c>
      <c r="C12" s="76">
        <f t="shared" si="5"/>
        <v>0</v>
      </c>
      <c r="D12" s="76">
        <f>FINAME_30_10_2023!J72</f>
        <v>-434495.33565307502</v>
      </c>
      <c r="E12" s="76">
        <f t="shared" si="3"/>
        <v>-254000</v>
      </c>
      <c r="F12" s="76">
        <f t="shared" si="0"/>
        <v>567188</v>
      </c>
      <c r="G12" s="76">
        <f t="shared" si="6"/>
        <v>973966.27353070956</v>
      </c>
      <c r="H12" s="76"/>
    </row>
    <row r="13" spans="2:12" x14ac:dyDescent="0.2">
      <c r="B13">
        <f t="shared" si="2"/>
        <v>10</v>
      </c>
      <c r="C13" s="76">
        <f t="shared" si="5"/>
        <v>0</v>
      </c>
      <c r="D13" s="76">
        <f>FINAME_30_10_2023!J73</f>
        <v>-432884.74280273356</v>
      </c>
      <c r="E13" s="76">
        <f t="shared" si="3"/>
        <v>-254000</v>
      </c>
      <c r="F13" s="76">
        <f t="shared" si="0"/>
        <v>567188</v>
      </c>
      <c r="G13" s="76">
        <f t="shared" si="6"/>
        <v>854269.530727976</v>
      </c>
      <c r="H13" s="76"/>
    </row>
    <row r="14" spans="2:12" x14ac:dyDescent="0.2">
      <c r="B14">
        <f t="shared" si="2"/>
        <v>11</v>
      </c>
      <c r="C14" s="76">
        <f t="shared" si="5"/>
        <v>0</v>
      </c>
      <c r="D14" s="76">
        <f>FINAME_30_10_2023!J74</f>
        <v>-431274.14995239209</v>
      </c>
      <c r="E14" s="76">
        <f t="shared" si="3"/>
        <v>-254000</v>
      </c>
      <c r="F14" s="76">
        <f t="shared" si="0"/>
        <v>567188</v>
      </c>
      <c r="G14" s="76">
        <f t="shared" si="6"/>
        <v>736183.38077558391</v>
      </c>
      <c r="H14" s="76"/>
    </row>
    <row r="15" spans="2:12" x14ac:dyDescent="0.2">
      <c r="B15">
        <f t="shared" si="2"/>
        <v>12</v>
      </c>
      <c r="C15" s="76">
        <f t="shared" si="5"/>
        <v>0</v>
      </c>
      <c r="D15" s="76">
        <f>FINAME_30_10_2023!J75</f>
        <v>-429663.55710205017</v>
      </c>
      <c r="E15" s="76">
        <f t="shared" si="3"/>
        <v>-254000</v>
      </c>
      <c r="F15" s="76">
        <f t="shared" si="0"/>
        <v>567188</v>
      </c>
      <c r="G15" s="76">
        <f t="shared" si="6"/>
        <v>619707.82367353374</v>
      </c>
      <c r="H15" s="76"/>
    </row>
    <row r="16" spans="2:12" x14ac:dyDescent="0.2">
      <c r="B16">
        <f t="shared" si="2"/>
        <v>13</v>
      </c>
      <c r="C16" s="76">
        <f t="shared" si="5"/>
        <v>0</v>
      </c>
      <c r="D16" s="76">
        <f>FINAME_30_10_2023!J76</f>
        <v>-428052.96425170824</v>
      </c>
      <c r="E16" s="76">
        <f t="shared" si="3"/>
        <v>-254000</v>
      </c>
      <c r="F16" s="76">
        <f t="shared" si="0"/>
        <v>567188</v>
      </c>
      <c r="G16" s="76">
        <f t="shared" si="6"/>
        <v>504842.8594218255</v>
      </c>
      <c r="H16" s="76"/>
    </row>
    <row r="17" spans="2:8" x14ac:dyDescent="0.2">
      <c r="B17">
        <f t="shared" si="2"/>
        <v>14</v>
      </c>
      <c r="C17" s="76">
        <f t="shared" si="5"/>
        <v>0</v>
      </c>
      <c r="D17" s="76">
        <f>FINAME_30_10_2023!J77</f>
        <v>-426442.37140136678</v>
      </c>
      <c r="E17" s="76">
        <f t="shared" si="3"/>
        <v>-254000</v>
      </c>
      <c r="F17" s="76">
        <f t="shared" si="0"/>
        <v>567188</v>
      </c>
      <c r="G17" s="76">
        <f t="shared" si="6"/>
        <v>391588.48802045872</v>
      </c>
      <c r="H17" s="76"/>
    </row>
    <row r="18" spans="2:8" x14ac:dyDescent="0.2">
      <c r="B18">
        <f t="shared" si="2"/>
        <v>15</v>
      </c>
      <c r="C18" s="76">
        <f t="shared" si="5"/>
        <v>0</v>
      </c>
      <c r="D18" s="76">
        <f>FINAME_30_10_2023!J78</f>
        <v>-424831.77855102508</v>
      </c>
      <c r="E18" s="76">
        <f t="shared" si="3"/>
        <v>-254000</v>
      </c>
      <c r="F18" s="76">
        <f t="shared" si="0"/>
        <v>567188</v>
      </c>
      <c r="G18" s="76">
        <f t="shared" si="6"/>
        <v>279944.70946943364</v>
      </c>
      <c r="H18" s="76"/>
    </row>
    <row r="19" spans="2:8" x14ac:dyDescent="0.2">
      <c r="B19">
        <f t="shared" si="2"/>
        <v>16</v>
      </c>
      <c r="C19" s="76">
        <f t="shared" si="5"/>
        <v>0</v>
      </c>
      <c r="D19" s="76">
        <f>FINAME_30_10_2023!J79</f>
        <v>-423221.18570068339</v>
      </c>
      <c r="E19" s="76">
        <f t="shared" si="3"/>
        <v>-254000</v>
      </c>
      <c r="F19" s="76">
        <f t="shared" si="0"/>
        <v>567188</v>
      </c>
      <c r="G19" s="76">
        <f t="shared" si="6"/>
        <v>169911.52376875025</v>
      </c>
      <c r="H19" s="76"/>
    </row>
    <row r="20" spans="2:8" x14ac:dyDescent="0.2">
      <c r="B20">
        <f t="shared" si="2"/>
        <v>17</v>
      </c>
      <c r="C20" s="76">
        <f t="shared" si="5"/>
        <v>0</v>
      </c>
      <c r="D20" s="76">
        <f>FINAME_30_10_2023!J80</f>
        <v>-421610.59285034169</v>
      </c>
      <c r="E20" s="76">
        <f t="shared" si="3"/>
        <v>-254000</v>
      </c>
      <c r="F20" s="76">
        <f t="shared" si="0"/>
        <v>567188</v>
      </c>
      <c r="G20" s="76">
        <f t="shared" si="6"/>
        <v>61488.930918408558</v>
      </c>
      <c r="H20" s="76"/>
    </row>
    <row r="21" spans="2:8" x14ac:dyDescent="0.2">
      <c r="B21">
        <f t="shared" si="2"/>
        <v>18</v>
      </c>
      <c r="C21" s="76">
        <f t="shared" si="5"/>
        <v>0</v>
      </c>
      <c r="D21" s="76">
        <f>FINAME_30_10_2023!J81</f>
        <v>0</v>
      </c>
      <c r="E21" s="76">
        <f t="shared" si="3"/>
        <v>-254000</v>
      </c>
      <c r="F21" s="76">
        <f t="shared" si="0"/>
        <v>567188</v>
      </c>
      <c r="G21" s="76">
        <f t="shared" si="6"/>
        <v>374676.93091840856</v>
      </c>
      <c r="H21" s="76"/>
    </row>
    <row r="22" spans="2:8" x14ac:dyDescent="0.2">
      <c r="B22">
        <f t="shared" si="2"/>
        <v>19</v>
      </c>
      <c r="C22" s="76">
        <f t="shared" si="5"/>
        <v>0</v>
      </c>
      <c r="D22" s="76">
        <f>FINAME_30_10_2023!J82</f>
        <v>0</v>
      </c>
      <c r="E22" s="76">
        <f t="shared" si="3"/>
        <v>-254000</v>
      </c>
      <c r="F22" s="76">
        <f t="shared" si="0"/>
        <v>567188</v>
      </c>
      <c r="G22" s="76">
        <f t="shared" si="6"/>
        <v>687864.93091840856</v>
      </c>
      <c r="H22" s="76"/>
    </row>
    <row r="23" spans="2:8" x14ac:dyDescent="0.2">
      <c r="B23">
        <f t="shared" si="2"/>
        <v>20</v>
      </c>
      <c r="C23" s="76">
        <f t="shared" si="5"/>
        <v>0</v>
      </c>
      <c r="D23" s="76">
        <f>FINAME_30_10_2023!J83</f>
        <v>0</v>
      </c>
      <c r="E23" s="76">
        <f t="shared" si="3"/>
        <v>-254000</v>
      </c>
      <c r="F23" s="76">
        <f t="shared" si="0"/>
        <v>567188</v>
      </c>
      <c r="G23" s="76">
        <f t="shared" si="6"/>
        <v>1001052.9309184086</v>
      </c>
      <c r="H23" s="76"/>
    </row>
    <row r="24" spans="2:8" x14ac:dyDescent="0.2">
      <c r="B24">
        <f t="shared" si="2"/>
        <v>21</v>
      </c>
      <c r="C24" s="76">
        <f t="shared" si="5"/>
        <v>0</v>
      </c>
      <c r="D24" s="76">
        <f>FINAME_30_10_2023!J84</f>
        <v>0</v>
      </c>
      <c r="E24" s="76">
        <f t="shared" si="3"/>
        <v>-254000</v>
      </c>
      <c r="F24" s="76">
        <f t="shared" si="0"/>
        <v>567188</v>
      </c>
      <c r="G24" s="76">
        <f t="shared" si="6"/>
        <v>1314240.9309184086</v>
      </c>
      <c r="H24" s="76"/>
    </row>
    <row r="25" spans="2:8" x14ac:dyDescent="0.2">
      <c r="B25">
        <f t="shared" si="2"/>
        <v>22</v>
      </c>
      <c r="C25" s="76">
        <f t="shared" si="5"/>
        <v>0</v>
      </c>
      <c r="D25" s="76">
        <f>FINAME_30_10_2023!J85</f>
        <v>0</v>
      </c>
      <c r="E25" s="76">
        <f t="shared" si="3"/>
        <v>-254000</v>
      </c>
      <c r="F25" s="76">
        <f t="shared" si="0"/>
        <v>567188</v>
      </c>
      <c r="G25" s="76">
        <f t="shared" si="6"/>
        <v>1627428.9309184086</v>
      </c>
      <c r="H25" s="76"/>
    </row>
    <row r="26" spans="2:8" x14ac:dyDescent="0.2">
      <c r="B26">
        <f t="shared" si="2"/>
        <v>23</v>
      </c>
      <c r="C26" s="76">
        <f t="shared" si="5"/>
        <v>0</v>
      </c>
      <c r="D26" s="76">
        <f>FINAME_30_10_2023!J86</f>
        <v>0</v>
      </c>
      <c r="E26" s="76">
        <f t="shared" si="3"/>
        <v>-254000</v>
      </c>
      <c r="F26" s="76">
        <f t="shared" si="0"/>
        <v>567188</v>
      </c>
      <c r="G26" s="76">
        <f t="shared" si="6"/>
        <v>1940616.9309184086</v>
      </c>
      <c r="H26" s="76"/>
    </row>
    <row r="27" spans="2:8" x14ac:dyDescent="0.2">
      <c r="B27">
        <f t="shared" si="2"/>
        <v>24</v>
      </c>
      <c r="C27" s="76">
        <f t="shared" si="5"/>
        <v>0</v>
      </c>
      <c r="D27" s="76">
        <f>FINAME_30_10_2023!J87</f>
        <v>0</v>
      </c>
      <c r="E27" s="76">
        <f t="shared" si="3"/>
        <v>-254000</v>
      </c>
      <c r="F27" s="76">
        <f t="shared" si="0"/>
        <v>567188</v>
      </c>
      <c r="G27" s="76">
        <f t="shared" si="6"/>
        <v>2253804.9309184086</v>
      </c>
      <c r="H27" s="76"/>
    </row>
    <row r="28" spans="2:8" x14ac:dyDescent="0.2">
      <c r="B28">
        <f t="shared" si="2"/>
        <v>25</v>
      </c>
      <c r="C28" s="76">
        <f t="shared" si="5"/>
        <v>0</v>
      </c>
      <c r="D28" s="76">
        <f>FINAME_30_10_2023!J88</f>
        <v>0</v>
      </c>
      <c r="E28" s="76">
        <f t="shared" si="3"/>
        <v>-254000</v>
      </c>
      <c r="F28" s="76">
        <f t="shared" si="0"/>
        <v>567188</v>
      </c>
      <c r="G28" s="76">
        <f t="shared" si="6"/>
        <v>2566992.9309184086</v>
      </c>
      <c r="H28" s="76"/>
    </row>
    <row r="29" spans="2:8" x14ac:dyDescent="0.2">
      <c r="B29">
        <f t="shared" si="2"/>
        <v>26</v>
      </c>
      <c r="C29" s="76">
        <f t="shared" si="5"/>
        <v>0</v>
      </c>
      <c r="D29" s="76">
        <f>FINAME_30_10_2023!J89</f>
        <v>0</v>
      </c>
      <c r="E29" s="76">
        <f t="shared" si="3"/>
        <v>-254000</v>
      </c>
      <c r="F29" s="76">
        <f t="shared" si="0"/>
        <v>567188</v>
      </c>
      <c r="G29" s="76">
        <f t="shared" si="6"/>
        <v>2880180.9309184086</v>
      </c>
      <c r="H29" s="76"/>
    </row>
    <row r="30" spans="2:8" x14ac:dyDescent="0.2">
      <c r="B30">
        <f t="shared" si="2"/>
        <v>27</v>
      </c>
      <c r="C30" s="76">
        <f t="shared" si="5"/>
        <v>0</v>
      </c>
      <c r="D30" s="76">
        <f>FINAME_30_10_2023!J90</f>
        <v>0</v>
      </c>
      <c r="E30" s="76">
        <f t="shared" si="3"/>
        <v>-254000</v>
      </c>
      <c r="F30" s="76">
        <f t="shared" si="0"/>
        <v>567188</v>
      </c>
      <c r="G30" s="76">
        <f t="shared" si="6"/>
        <v>3193368.9309184086</v>
      </c>
      <c r="H30" s="76"/>
    </row>
    <row r="31" spans="2:8" x14ac:dyDescent="0.2">
      <c r="B31">
        <f t="shared" si="2"/>
        <v>28</v>
      </c>
      <c r="C31" s="76">
        <f t="shared" si="5"/>
        <v>0</v>
      </c>
      <c r="D31" s="76">
        <f>FINAME_30_10_2023!J91</f>
        <v>0</v>
      </c>
      <c r="E31" s="76">
        <f t="shared" si="3"/>
        <v>-254000</v>
      </c>
      <c r="F31" s="76">
        <f t="shared" si="0"/>
        <v>567188</v>
      </c>
      <c r="G31" s="76">
        <f t="shared" si="6"/>
        <v>3506556.9309184086</v>
      </c>
      <c r="H31" s="76"/>
    </row>
    <row r="32" spans="2:8" x14ac:dyDescent="0.2">
      <c r="B32">
        <f t="shared" si="2"/>
        <v>29</v>
      </c>
      <c r="C32" s="76">
        <f t="shared" si="5"/>
        <v>0</v>
      </c>
      <c r="D32" s="76">
        <f>FINAME_30_10_2023!J92</f>
        <v>0</v>
      </c>
      <c r="E32" s="76">
        <f t="shared" si="3"/>
        <v>-254000</v>
      </c>
      <c r="F32" s="76">
        <f t="shared" si="0"/>
        <v>567188</v>
      </c>
      <c r="G32" s="76">
        <f t="shared" si="6"/>
        <v>3819744.9309184086</v>
      </c>
      <c r="H32" s="76"/>
    </row>
    <row r="33" spans="2:8" x14ac:dyDescent="0.2">
      <c r="B33">
        <f t="shared" si="2"/>
        <v>30</v>
      </c>
      <c r="C33" s="76">
        <f t="shared" si="5"/>
        <v>0</v>
      </c>
      <c r="D33" s="76">
        <f>FINAME_30_10_2023!J93</f>
        <v>0</v>
      </c>
      <c r="E33" s="76">
        <f t="shared" si="3"/>
        <v>-254000</v>
      </c>
      <c r="F33" s="76">
        <f t="shared" si="0"/>
        <v>567188</v>
      </c>
      <c r="G33" s="76">
        <f t="shared" si="6"/>
        <v>4132932.9309184086</v>
      </c>
      <c r="H33" s="76"/>
    </row>
    <row r="34" spans="2:8" x14ac:dyDescent="0.2">
      <c r="B34">
        <f t="shared" si="2"/>
        <v>31</v>
      </c>
      <c r="C34" s="76">
        <f t="shared" si="5"/>
        <v>0</v>
      </c>
      <c r="D34" s="76">
        <f>FINAME_30_10_2023!J94</f>
        <v>0</v>
      </c>
      <c r="E34" s="76">
        <f t="shared" si="3"/>
        <v>-254000</v>
      </c>
      <c r="F34" s="76">
        <f t="shared" si="0"/>
        <v>567188</v>
      </c>
      <c r="G34" s="76">
        <f t="shared" si="6"/>
        <v>4446120.9309184086</v>
      </c>
      <c r="H34" s="76"/>
    </row>
    <row r="35" spans="2:8" x14ac:dyDescent="0.2">
      <c r="B35">
        <f t="shared" si="2"/>
        <v>32</v>
      </c>
      <c r="C35" s="76">
        <f t="shared" si="5"/>
        <v>0</v>
      </c>
      <c r="D35" s="76">
        <f>FINAME_30_10_2023!J95</f>
        <v>0</v>
      </c>
      <c r="E35" s="76">
        <f t="shared" si="3"/>
        <v>-254000</v>
      </c>
      <c r="F35" s="76">
        <f t="shared" si="0"/>
        <v>567188</v>
      </c>
      <c r="G35" s="76">
        <f t="shared" si="6"/>
        <v>4759308.9309184086</v>
      </c>
      <c r="H35" s="76"/>
    </row>
    <row r="36" spans="2:8" x14ac:dyDescent="0.2">
      <c r="B36">
        <f t="shared" si="2"/>
        <v>33</v>
      </c>
      <c r="C36" s="76">
        <f t="shared" si="5"/>
        <v>0</v>
      </c>
      <c r="D36" s="76">
        <f>FINAME_30_10_2023!J96</f>
        <v>0</v>
      </c>
      <c r="E36" s="76">
        <f t="shared" si="3"/>
        <v>-254000</v>
      </c>
      <c r="F36" s="76">
        <f t="shared" si="0"/>
        <v>567188</v>
      </c>
      <c r="G36" s="76">
        <f t="shared" si="6"/>
        <v>5072496.9309184086</v>
      </c>
      <c r="H36" s="76"/>
    </row>
    <row r="37" spans="2:8" x14ac:dyDescent="0.2">
      <c r="B37">
        <f t="shared" si="2"/>
        <v>34</v>
      </c>
      <c r="C37" s="76">
        <f t="shared" si="5"/>
        <v>0</v>
      </c>
      <c r="D37" s="76">
        <f>FINAME_30_10_2023!J97</f>
        <v>0</v>
      </c>
      <c r="E37" s="76">
        <f t="shared" si="3"/>
        <v>-254000</v>
      </c>
      <c r="F37" s="76">
        <f t="shared" si="0"/>
        <v>567188</v>
      </c>
      <c r="G37" s="76">
        <f t="shared" si="6"/>
        <v>5385684.9309184086</v>
      </c>
      <c r="H37" s="76"/>
    </row>
    <row r="38" spans="2:8" x14ac:dyDescent="0.2">
      <c r="B38">
        <f t="shared" si="2"/>
        <v>35</v>
      </c>
      <c r="C38" s="76">
        <f t="shared" si="5"/>
        <v>0</v>
      </c>
      <c r="D38" s="76">
        <f>FINAME_30_10_2023!J98</f>
        <v>0</v>
      </c>
      <c r="E38" s="76">
        <f t="shared" si="3"/>
        <v>-254000</v>
      </c>
      <c r="F38" s="76">
        <f t="shared" si="0"/>
        <v>567188</v>
      </c>
      <c r="G38" s="76">
        <f t="shared" si="6"/>
        <v>5698872.9309184086</v>
      </c>
      <c r="H38" s="76"/>
    </row>
    <row r="39" spans="2:8" x14ac:dyDescent="0.2">
      <c r="B39">
        <f t="shared" si="2"/>
        <v>36</v>
      </c>
      <c r="C39" s="76">
        <f t="shared" si="5"/>
        <v>0</v>
      </c>
      <c r="D39" s="76">
        <f>FINAME_30_10_2023!J99</f>
        <v>0</v>
      </c>
      <c r="E39" s="76">
        <f t="shared" si="3"/>
        <v>-254000</v>
      </c>
      <c r="F39" s="76">
        <f t="shared" si="0"/>
        <v>567188</v>
      </c>
      <c r="G39" s="76">
        <f t="shared" si="6"/>
        <v>6012060.9309184086</v>
      </c>
      <c r="H39" s="76"/>
    </row>
    <row r="40" spans="2:8" x14ac:dyDescent="0.2">
      <c r="E40" s="76"/>
      <c r="F40" s="76"/>
      <c r="G40" s="76"/>
      <c r="H40" s="76"/>
    </row>
    <row r="41" spans="2:8" x14ac:dyDescent="0.2">
      <c r="E41" s="76"/>
      <c r="F41" s="76"/>
      <c r="G41" s="76"/>
      <c r="H41" s="76"/>
    </row>
    <row r="42" spans="2:8" x14ac:dyDescent="0.2">
      <c r="E42" s="76"/>
      <c r="F42" s="76"/>
      <c r="G42" s="76"/>
      <c r="H42" s="76"/>
    </row>
    <row r="43" spans="2:8" x14ac:dyDescent="0.2">
      <c r="E43" s="76"/>
      <c r="F43" s="76"/>
      <c r="G43" s="76"/>
      <c r="H43" s="76"/>
    </row>
    <row r="44" spans="2:8" x14ac:dyDescent="0.2">
      <c r="E44" s="76"/>
      <c r="F44" s="76"/>
      <c r="G44" s="76"/>
      <c r="H44" s="76"/>
    </row>
    <row r="45" spans="2:8" x14ac:dyDescent="0.2">
      <c r="E45" s="76"/>
      <c r="F45" s="76"/>
      <c r="G45" s="76"/>
      <c r="H45" s="76"/>
    </row>
    <row r="46" spans="2:8" x14ac:dyDescent="0.2">
      <c r="E46" s="76"/>
      <c r="F46" s="76"/>
      <c r="G46" s="76"/>
      <c r="H46" s="76"/>
    </row>
    <row r="47" spans="2:8" x14ac:dyDescent="0.2">
      <c r="E47" s="76"/>
      <c r="F47" s="76"/>
      <c r="G47" s="76"/>
      <c r="H47" s="76"/>
    </row>
    <row r="48" spans="2:8" x14ac:dyDescent="0.2">
      <c r="E48" s="76"/>
      <c r="F48" s="76"/>
      <c r="G48" s="76"/>
      <c r="H48" s="76"/>
    </row>
    <row r="49" spans="5:8" x14ac:dyDescent="0.2">
      <c r="E49" s="76"/>
      <c r="F49" s="76"/>
      <c r="G49" s="76"/>
      <c r="H49" s="76"/>
    </row>
    <row r="50" spans="5:8" x14ac:dyDescent="0.2">
      <c r="E50" s="76"/>
      <c r="F50" s="76"/>
      <c r="G50" s="76"/>
      <c r="H50" s="76"/>
    </row>
    <row r="51" spans="5:8" x14ac:dyDescent="0.2">
      <c r="E51" s="76"/>
      <c r="F51" s="76"/>
      <c r="G51" s="76"/>
      <c r="H51" s="76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608D2-3D00-4B16-9873-A49924F598A9}">
  <dimension ref="A1:L999"/>
  <sheetViews>
    <sheetView showGridLines="0" tabSelected="1" topLeftCell="A53" zoomScale="190" zoomScaleNormal="190" workbookViewId="0">
      <selection activeCell="F64" sqref="F64:G64"/>
    </sheetView>
  </sheetViews>
  <sheetFormatPr defaultRowHeight="12.75" x14ac:dyDescent="0.2"/>
  <cols>
    <col min="1" max="1" width="7.7109375" style="8" customWidth="1"/>
    <col min="2" max="2" width="10.42578125" style="8" customWidth="1"/>
    <col min="3" max="3" width="6" style="8" customWidth="1"/>
    <col min="4" max="9" width="7.7109375" style="8" customWidth="1"/>
    <col min="10" max="10" width="6.140625" style="8" customWidth="1"/>
    <col min="11" max="11" width="8.42578125" style="8" customWidth="1"/>
    <col min="12" max="12" width="13.7109375" bestFit="1" customWidth="1"/>
  </cols>
  <sheetData>
    <row r="1" spans="1:11" s="1" customFormat="1" ht="12.75" customHeight="1" x14ac:dyDescent="0.1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12.75" customHeight="1" x14ac:dyDescent="0.1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 x14ac:dyDescent="0.15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s="1" customFormat="1" ht="12.75" customHeight="1" x14ac:dyDescent="0.15">
      <c r="A4" s="70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 s="1" customFormat="1" ht="12.75" customHeight="1" x14ac:dyDescent="0.15">
      <c r="A5" s="73" t="s">
        <v>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1" customFormat="1" ht="12.75" customHeight="1" x14ac:dyDescent="0.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s="1" customFormat="1" ht="12.75" customHeight="1" x14ac:dyDescent="0.15">
      <c r="A7" s="44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s="1" customFormat="1" ht="12.75" customHeight="1" x14ac:dyDescent="0.15">
      <c r="A8" s="70" t="s">
        <v>6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 s="1" customFormat="1" ht="12.75" customHeight="1" x14ac:dyDescent="0.15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71"/>
      <c r="K9" s="72"/>
    </row>
    <row r="10" spans="1:11" s="1" customFormat="1" ht="12.75" customHeight="1" x14ac:dyDescent="0.15">
      <c r="A10" s="70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s="1" customFormat="1" ht="12.7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s="1" customFormat="1" ht="12.75" customHeight="1" x14ac:dyDescent="0.15">
      <c r="A12" s="48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1" customFormat="1" ht="12.7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1" customFormat="1" ht="12.75" customHeight="1" x14ac:dyDescent="0.15">
      <c r="A14" s="48" t="s">
        <v>46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s="1" customFormat="1" ht="12.75" customHeight="1" x14ac:dyDescent="0.15">
      <c r="A15" s="70" t="s">
        <v>10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s="1" customFormat="1" ht="12.75" customHeight="1" x14ac:dyDescent="0.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s="1" customFormat="1" ht="12.75" customHeight="1" x14ac:dyDescent="0.15">
      <c r="A17" s="48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</row>
    <row r="18" spans="1:11" s="1" customFormat="1" ht="12.75" customHeight="1" x14ac:dyDescent="0.15">
      <c r="A18" s="70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spans="1:11" s="1" customFormat="1" ht="12.75" customHeight="1" x14ac:dyDescent="0.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1" customFormat="1" ht="12.75" customHeight="1" x14ac:dyDescent="0.15">
      <c r="A20" s="48" t="s">
        <v>47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s="1" customFormat="1" ht="12.75" customHeight="1" x14ac:dyDescent="0.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s="1" customFormat="1" ht="12.75" customHeight="1" x14ac:dyDescent="0.15">
      <c r="A22" s="48" t="s">
        <v>13</v>
      </c>
      <c r="B22" s="49"/>
      <c r="C22" s="49"/>
      <c r="D22" s="49"/>
      <c r="E22" s="49"/>
      <c r="F22" s="49"/>
      <c r="G22" s="49"/>
      <c r="H22" s="49"/>
      <c r="I22" s="49"/>
      <c r="J22" s="49"/>
      <c r="K22" s="50"/>
    </row>
    <row r="23" spans="1:11" s="1" customFormat="1" ht="12.75" customHeight="1" x14ac:dyDescent="0.15">
      <c r="A23" s="70" t="s">
        <v>14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s="1" customFormat="1" ht="12.75" customHeight="1" x14ac:dyDescent="0.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s="1" customFormat="1" ht="12.75" customHeight="1" x14ac:dyDescent="0.15">
      <c r="A25" s="48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50"/>
    </row>
    <row r="26" spans="1:11" s="1" customFormat="1" ht="12.75" customHeight="1" x14ac:dyDescent="0.15">
      <c r="A26" s="48" t="s">
        <v>15</v>
      </c>
      <c r="B26" s="49"/>
      <c r="C26" s="49"/>
      <c r="D26" s="49"/>
      <c r="E26" s="49"/>
      <c r="F26" s="49"/>
      <c r="G26" s="49"/>
      <c r="H26" s="49"/>
      <c r="I26" s="49"/>
      <c r="J26" s="49"/>
      <c r="K26" s="50"/>
    </row>
    <row r="27" spans="1:11" s="1" customFormat="1" ht="12.75" customHeight="1" x14ac:dyDescent="0.15">
      <c r="A27" s="48" t="s">
        <v>16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s="1" customFormat="1" ht="12.75" customHeight="1" x14ac:dyDescent="0.15">
      <c r="A28" s="48" t="s">
        <v>17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</row>
    <row r="29" spans="1:11" s="1" customFormat="1" ht="12.75" customHeight="1" x14ac:dyDescent="0.15">
      <c r="A29" s="66" t="s">
        <v>18</v>
      </c>
      <c r="B29" s="67"/>
      <c r="C29" s="67"/>
      <c r="D29" s="67"/>
      <c r="E29" s="67"/>
      <c r="F29" s="67"/>
      <c r="G29" s="67"/>
      <c r="H29" s="67"/>
      <c r="I29" s="67"/>
      <c r="J29" s="67"/>
      <c r="K29" s="68"/>
    </row>
    <row r="30" spans="1:11" s="1" customFormat="1" ht="12.75" customHeight="1" x14ac:dyDescent="0.15">
      <c r="A30" s="48" t="s">
        <v>49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</row>
    <row r="31" spans="1:11" s="1" customFormat="1" ht="12.75" customHeight="1" x14ac:dyDescent="0.15">
      <c r="A31" s="48" t="s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50"/>
    </row>
    <row r="32" spans="1:11" s="1" customFormat="1" ht="12.75" customHeight="1" x14ac:dyDescent="0.15">
      <c r="A32" s="62" t="s">
        <v>20</v>
      </c>
      <c r="B32" s="63"/>
      <c r="C32" s="63"/>
      <c r="D32" s="63"/>
      <c r="E32" s="63"/>
      <c r="F32" s="63"/>
      <c r="G32" s="63"/>
      <c r="H32" s="63"/>
      <c r="I32" s="63"/>
      <c r="J32" s="63"/>
      <c r="K32" s="64"/>
    </row>
    <row r="33" spans="1:12" s="1" customFormat="1" ht="12.75" customHeight="1" x14ac:dyDescent="0.15">
      <c r="A33" s="48" t="s">
        <v>21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</row>
    <row r="34" spans="1:12" s="1" customFormat="1" ht="12.75" customHeight="1" x14ac:dyDescent="0.15">
      <c r="A34" s="48" t="s">
        <v>22</v>
      </c>
      <c r="B34" s="49"/>
      <c r="C34" s="49"/>
      <c r="D34" s="49"/>
      <c r="E34" s="49"/>
      <c r="F34" s="49"/>
      <c r="G34" s="49"/>
      <c r="H34" s="49"/>
      <c r="I34" s="49"/>
      <c r="J34" s="49"/>
      <c r="K34" s="50"/>
    </row>
    <row r="35" spans="1:12" s="1" customFormat="1" ht="12.75" customHeight="1" x14ac:dyDescent="0.15">
      <c r="A35" s="48" t="s">
        <v>23</v>
      </c>
      <c r="B35" s="49"/>
      <c r="C35" s="49"/>
      <c r="D35" s="49"/>
      <c r="E35" s="49"/>
      <c r="F35" s="49"/>
      <c r="G35" s="49"/>
      <c r="H35" s="49"/>
      <c r="I35" s="49"/>
      <c r="J35" s="49"/>
      <c r="K35" s="50"/>
    </row>
    <row r="36" spans="1:12" s="1" customFormat="1" ht="12.75" customHeight="1" x14ac:dyDescent="0.15">
      <c r="A36" s="48" t="s">
        <v>69</v>
      </c>
      <c r="B36" s="49"/>
      <c r="C36" s="49"/>
      <c r="D36" s="49"/>
      <c r="E36" s="49"/>
      <c r="F36" s="49"/>
      <c r="G36" s="49"/>
      <c r="H36" s="49"/>
      <c r="I36" s="50"/>
      <c r="J36" s="65">
        <f>(4100000/0.82)*1.12</f>
        <v>5600000.0000000009</v>
      </c>
      <c r="K36" s="65"/>
    </row>
    <row r="37" spans="1:12" s="1" customFormat="1" ht="12.75" customHeight="1" x14ac:dyDescent="0.15">
      <c r="A37" s="48" t="s">
        <v>51</v>
      </c>
      <c r="B37" s="49"/>
      <c r="C37" s="49"/>
      <c r="D37" s="49"/>
      <c r="E37" s="49"/>
      <c r="F37" s="49"/>
      <c r="G37" s="49"/>
      <c r="H37" s="50"/>
      <c r="I37" s="11">
        <v>0.9</v>
      </c>
      <c r="J37" s="43">
        <f>I37*J36</f>
        <v>5040000.0000000009</v>
      </c>
      <c r="K37" s="43"/>
      <c r="L37" s="74"/>
    </row>
    <row r="38" spans="1:12" s="1" customFormat="1" ht="12.75" customHeight="1" x14ac:dyDescent="0.15">
      <c r="A38" s="48" t="s">
        <v>52</v>
      </c>
      <c r="B38" s="49"/>
      <c r="C38" s="49"/>
      <c r="D38" s="49"/>
      <c r="E38" s="49"/>
      <c r="F38" s="49"/>
      <c r="G38" s="49"/>
      <c r="H38" s="49"/>
      <c r="I38" s="49"/>
      <c r="J38" s="50"/>
      <c r="K38" s="11">
        <v>4.5499999999999999E-2</v>
      </c>
      <c r="L38" s="74"/>
    </row>
    <row r="39" spans="1:12" s="1" customFormat="1" ht="12.75" customHeight="1" x14ac:dyDescent="0.15">
      <c r="A39" s="48" t="s">
        <v>53</v>
      </c>
      <c r="B39" s="49"/>
      <c r="C39" s="49"/>
      <c r="D39" s="49"/>
      <c r="E39" s="49"/>
      <c r="F39" s="49"/>
      <c r="G39" s="49"/>
      <c r="H39" s="49"/>
      <c r="I39" s="49"/>
      <c r="J39" s="50"/>
      <c r="K39" s="11">
        <v>1.5E-3</v>
      </c>
      <c r="L39" s="74"/>
    </row>
    <row r="40" spans="1:12" s="1" customFormat="1" ht="12.75" customHeight="1" x14ac:dyDescent="0.15">
      <c r="A40" s="61" t="s">
        <v>24</v>
      </c>
      <c r="B40" s="61"/>
      <c r="C40" s="61"/>
      <c r="D40" s="61"/>
      <c r="E40" s="61"/>
      <c r="F40" s="61"/>
      <c r="G40" s="61"/>
      <c r="H40" s="61"/>
      <c r="I40" s="61"/>
      <c r="J40" s="61"/>
      <c r="K40" s="2">
        <f>K38+K39</f>
        <v>4.7E-2</v>
      </c>
    </row>
    <row r="41" spans="1:12" s="1" customFormat="1" ht="12.75" customHeight="1" x14ac:dyDescent="0.15">
      <c r="A41" s="48" t="s">
        <v>25</v>
      </c>
      <c r="B41" s="49"/>
      <c r="C41" s="49"/>
      <c r="D41" s="49"/>
      <c r="E41" s="49"/>
      <c r="F41" s="49"/>
      <c r="G41" s="49"/>
      <c r="H41" s="49"/>
      <c r="I41" s="49"/>
      <c r="J41" s="50"/>
      <c r="K41" s="11">
        <v>0.01</v>
      </c>
    </row>
    <row r="42" spans="1:12" s="1" customFormat="1" ht="12.75" customHeight="1" x14ac:dyDescent="0.15">
      <c r="A42" s="44" t="s">
        <v>26</v>
      </c>
      <c r="B42" s="44"/>
      <c r="C42" s="44"/>
      <c r="D42" s="44"/>
      <c r="E42" s="44"/>
      <c r="F42" s="44"/>
      <c r="G42" s="44"/>
      <c r="H42" s="44"/>
      <c r="I42" s="44"/>
      <c r="J42" s="44"/>
      <c r="K42" s="11">
        <v>0.03</v>
      </c>
    </row>
    <row r="43" spans="1:12" s="1" customFormat="1" ht="12.75" customHeight="1" x14ac:dyDescent="0.15">
      <c r="A43" s="44" t="s">
        <v>50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2" s="1" customFormat="1" ht="12.75" customHeight="1" x14ac:dyDescent="0.15">
      <c r="A44" s="44" t="s">
        <v>27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2" s="1" customFormat="1" ht="12.75" customHeight="1" x14ac:dyDescent="0.15">
      <c r="A45" s="48" t="s">
        <v>28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2" s="1" customFormat="1" ht="12.75" customHeight="1" x14ac:dyDescent="0.15">
      <c r="A46" s="44" t="s">
        <v>70</v>
      </c>
      <c r="B46" s="44"/>
      <c r="C46" s="44"/>
      <c r="D46" s="44"/>
      <c r="E46" s="44"/>
      <c r="F46" s="44"/>
      <c r="G46" s="44"/>
      <c r="H46" s="44"/>
      <c r="I46" s="44"/>
      <c r="J46" s="44"/>
      <c r="K46" s="10">
        <v>20</v>
      </c>
    </row>
    <row r="47" spans="1:12" s="1" customFormat="1" ht="12.75" customHeight="1" x14ac:dyDescent="0.15">
      <c r="A47" s="48" t="s">
        <v>30</v>
      </c>
      <c r="B47" s="49"/>
      <c r="C47" s="49"/>
      <c r="D47" s="49"/>
      <c r="E47" s="49"/>
      <c r="F47" s="49"/>
      <c r="G47" s="49"/>
      <c r="H47" s="49"/>
      <c r="I47" s="49"/>
      <c r="J47" s="49"/>
      <c r="K47" s="50"/>
    </row>
    <row r="48" spans="1:12" s="1" customFormat="1" ht="12.7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50"/>
    </row>
    <row r="49" spans="1:12" s="1" customFormat="1" ht="12.75" customHeight="1" x14ac:dyDescent="0.15">
      <c r="A49" s="48" t="s">
        <v>31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2" s="1" customFormat="1" ht="6" customHeight="1" x14ac:dyDescent="0.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4"/>
    </row>
    <row r="51" spans="1:12" s="1" customFormat="1" ht="6" customHeight="1" x14ac:dyDescent="0.1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7"/>
    </row>
    <row r="52" spans="1:12" s="1" customFormat="1" ht="6" customHeight="1" x14ac:dyDescent="0.15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7"/>
    </row>
    <row r="53" spans="1:12" s="1" customFormat="1" ht="6" customHeight="1" x14ac:dyDescent="0.1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60"/>
    </row>
    <row r="54" spans="1:12" s="1" customFormat="1" ht="12.75" customHeight="1" x14ac:dyDescent="0.15">
      <c r="A54" s="48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50"/>
    </row>
    <row r="55" spans="1:12" s="1" customFormat="1" ht="12.75" customHeight="1" x14ac:dyDescent="0.15">
      <c r="A55" s="48" t="s">
        <v>33</v>
      </c>
      <c r="B55" s="49"/>
      <c r="C55" s="49"/>
      <c r="D55" s="49"/>
      <c r="E55" s="50"/>
      <c r="F55" s="43">
        <f>J37</f>
        <v>5040000.0000000009</v>
      </c>
      <c r="G55" s="51"/>
      <c r="H55" s="51"/>
      <c r="I55" s="51"/>
      <c r="J55" s="51"/>
      <c r="K55" s="51"/>
    </row>
    <row r="56" spans="1:12" s="1" customFormat="1" ht="12.75" customHeight="1" x14ac:dyDescent="0.15">
      <c r="A56" s="48" t="s">
        <v>34</v>
      </c>
      <c r="B56" s="50"/>
      <c r="C56" s="9" t="s">
        <v>35</v>
      </c>
      <c r="D56" s="4">
        <f>1/(1-E56)</f>
        <v>1.0380622837370241</v>
      </c>
      <c r="E56" s="2">
        <f>E57+E58</f>
        <v>3.6666666666666667E-2</v>
      </c>
      <c r="F56" s="45">
        <f>F55*D56</f>
        <v>5231833.9100346025</v>
      </c>
      <c r="G56" s="46"/>
      <c r="H56" s="46"/>
      <c r="I56" s="46"/>
      <c r="J56" s="46"/>
      <c r="K56" s="47"/>
    </row>
    <row r="57" spans="1:12" s="1" customFormat="1" ht="12.75" customHeight="1" x14ac:dyDescent="0.15">
      <c r="A57" s="44" t="s">
        <v>36</v>
      </c>
      <c r="B57" s="44"/>
      <c r="C57" s="44"/>
      <c r="D57" s="44"/>
      <c r="E57" s="2">
        <f>K42</f>
        <v>0.03</v>
      </c>
      <c r="F57" s="45">
        <f>-(F56*E57)</f>
        <v>-156955.01730103808</v>
      </c>
      <c r="G57" s="46"/>
      <c r="H57" s="46"/>
      <c r="I57" s="46"/>
      <c r="J57" s="46"/>
      <c r="K57" s="47"/>
      <c r="L57" s="74"/>
    </row>
    <row r="58" spans="1:12" s="1" customFormat="1" ht="12.75" customHeight="1" x14ac:dyDescent="0.15">
      <c r="A58" s="51" t="s">
        <v>37</v>
      </c>
      <c r="B58" s="51"/>
      <c r="C58" s="2">
        <f>K41</f>
        <v>0.01</v>
      </c>
      <c r="D58" s="6">
        <f>K46</f>
        <v>20</v>
      </c>
      <c r="E58" s="2">
        <f>(20/30)*C58</f>
        <v>6.6666666666666662E-3</v>
      </c>
      <c r="F58" s="45">
        <f>-(E58*F56)</f>
        <v>-34878.892733564011</v>
      </c>
      <c r="G58" s="46"/>
      <c r="H58" s="46"/>
      <c r="I58" s="46"/>
      <c r="J58" s="46"/>
      <c r="K58" s="47"/>
      <c r="L58" s="74"/>
    </row>
    <row r="59" spans="1:12" s="1" customFormat="1" ht="12.75" customHeight="1" x14ac:dyDescent="0.15">
      <c r="A59" s="44" t="s">
        <v>38</v>
      </c>
      <c r="B59" s="44"/>
      <c r="C59" s="44"/>
      <c r="D59" s="44"/>
      <c r="E59" s="44"/>
      <c r="F59" s="45">
        <f>F56+(F57+F58)</f>
        <v>5040000</v>
      </c>
      <c r="G59" s="46"/>
      <c r="H59" s="46"/>
      <c r="I59" s="46"/>
      <c r="J59" s="46"/>
      <c r="K59" s="47"/>
      <c r="L59" s="5"/>
    </row>
    <row r="60" spans="1:12" s="1" customFormat="1" ht="12.75" customHeight="1" x14ac:dyDescent="0.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50"/>
    </row>
    <row r="61" spans="1:12" s="1" customFormat="1" ht="12.75" customHeight="1" x14ac:dyDescent="0.15">
      <c r="A61" s="48" t="s">
        <v>39</v>
      </c>
      <c r="B61" s="49"/>
      <c r="C61" s="49"/>
      <c r="D61" s="49"/>
      <c r="E61" s="49"/>
      <c r="F61" s="49"/>
      <c r="G61" s="49"/>
      <c r="H61" s="49"/>
      <c r="I61" s="49"/>
      <c r="J61" s="49"/>
      <c r="K61" s="50"/>
    </row>
    <row r="62" spans="1:12" s="1" customFormat="1" ht="12.75" customHeight="1" x14ac:dyDescent="0.15">
      <c r="A62" s="9" t="s">
        <v>40</v>
      </c>
      <c r="B62" s="51" t="s">
        <v>41</v>
      </c>
      <c r="C62" s="51"/>
      <c r="D62" s="51" t="s">
        <v>72</v>
      </c>
      <c r="E62" s="51"/>
      <c r="F62" s="51" t="s">
        <v>43</v>
      </c>
      <c r="G62" s="51"/>
      <c r="H62" s="51" t="s">
        <v>44</v>
      </c>
      <c r="I62" s="51"/>
      <c r="J62" s="51" t="s">
        <v>45</v>
      </c>
      <c r="K62" s="51"/>
    </row>
    <row r="63" spans="1:12" s="1" customFormat="1" ht="12.75" customHeight="1" x14ac:dyDescent="0.15">
      <c r="A63" s="9">
        <v>0</v>
      </c>
      <c r="B63" s="43">
        <f>$F$59</f>
        <v>5040000</v>
      </c>
      <c r="C63" s="43"/>
      <c r="D63" s="43">
        <f>$B$63/18</f>
        <v>280000</v>
      </c>
      <c r="E63" s="43"/>
      <c r="F63" s="43">
        <v>0</v>
      </c>
      <c r="G63" s="43"/>
      <c r="H63" s="43">
        <f>D63+F63</f>
        <v>280000</v>
      </c>
      <c r="I63" s="43"/>
      <c r="J63" s="43">
        <f t="shared" ref="J63:J65" si="0">H63*(-1)</f>
        <v>-280000</v>
      </c>
      <c r="K63" s="43"/>
    </row>
    <row r="64" spans="1:12" s="1" customFormat="1" ht="12.75" customHeight="1" x14ac:dyDescent="0.15">
      <c r="A64" s="9">
        <v>1</v>
      </c>
      <c r="B64" s="43">
        <f>B63-D63</f>
        <v>4760000</v>
      </c>
      <c r="C64" s="43"/>
      <c r="D64" s="43">
        <f t="shared" ref="D64:D81" si="1">$B$63/18</f>
        <v>280000</v>
      </c>
      <c r="E64" s="43"/>
      <c r="F64" s="43">
        <f>(B63-((1+$K$40)^(1/12)*B63))*(-1)</f>
        <v>19327.114204100333</v>
      </c>
      <c r="G64" s="43"/>
      <c r="H64" s="43">
        <f t="shared" ref="H64:H81" si="2">D64+F64</f>
        <v>299327.11420410033</v>
      </c>
      <c r="I64" s="43"/>
      <c r="J64" s="43">
        <f t="shared" si="0"/>
        <v>-299327.11420410033</v>
      </c>
      <c r="K64" s="43"/>
    </row>
    <row r="65" spans="1:12" s="1" customFormat="1" ht="12.75" customHeight="1" x14ac:dyDescent="0.15">
      <c r="A65" s="9">
        <v>2</v>
      </c>
      <c r="B65" s="43">
        <f t="shared" ref="B65:B81" si="3">B64-D64</f>
        <v>4480000</v>
      </c>
      <c r="C65" s="43"/>
      <c r="D65" s="43">
        <f t="shared" si="1"/>
        <v>280000</v>
      </c>
      <c r="E65" s="43"/>
      <c r="F65" s="43">
        <f t="shared" ref="F65:F81" si="4">(B64-((1+$K$40)^(1/12)*B64))*(-1)</f>
        <v>18253.385637206025</v>
      </c>
      <c r="G65" s="43"/>
      <c r="H65" s="43">
        <f t="shared" si="2"/>
        <v>298253.38563720603</v>
      </c>
      <c r="I65" s="43"/>
      <c r="J65" s="43">
        <f t="shared" si="0"/>
        <v>-298253.38563720603</v>
      </c>
      <c r="K65" s="43"/>
    </row>
    <row r="66" spans="1:12" s="1" customFormat="1" ht="12.75" customHeight="1" x14ac:dyDescent="0.15">
      <c r="A66" s="9">
        <v>3</v>
      </c>
      <c r="B66" s="43">
        <f t="shared" si="3"/>
        <v>4200000</v>
      </c>
      <c r="C66" s="43"/>
      <c r="D66" s="43">
        <f t="shared" si="1"/>
        <v>280000</v>
      </c>
      <c r="E66" s="43"/>
      <c r="F66" s="43">
        <f t="shared" si="4"/>
        <v>17179.657070311718</v>
      </c>
      <c r="G66" s="43"/>
      <c r="H66" s="43">
        <f t="shared" si="2"/>
        <v>297179.65707031172</v>
      </c>
      <c r="I66" s="43"/>
      <c r="J66" s="43">
        <f>H66*(-1)</f>
        <v>-297179.65707031172</v>
      </c>
      <c r="K66" s="43"/>
      <c r="L66" s="1" t="s">
        <v>71</v>
      </c>
    </row>
    <row r="67" spans="1:12" s="1" customFormat="1" ht="12.75" customHeight="1" x14ac:dyDescent="0.15">
      <c r="A67" s="9">
        <v>4</v>
      </c>
      <c r="B67" s="43">
        <f t="shared" si="3"/>
        <v>3920000</v>
      </c>
      <c r="C67" s="43"/>
      <c r="D67" s="43">
        <f t="shared" si="1"/>
        <v>280000</v>
      </c>
      <c r="E67" s="43"/>
      <c r="F67" s="43">
        <f t="shared" si="4"/>
        <v>16105.928503416479</v>
      </c>
      <c r="G67" s="43"/>
      <c r="H67" s="43">
        <f t="shared" si="2"/>
        <v>296105.92850341648</v>
      </c>
      <c r="I67" s="43"/>
      <c r="J67" s="43">
        <f t="shared" ref="J67:J80" si="5">H67*(-1)</f>
        <v>-296105.92850341648</v>
      </c>
      <c r="K67" s="43"/>
    </row>
    <row r="68" spans="1:12" s="1" customFormat="1" ht="12.75" customHeight="1" x14ac:dyDescent="0.15">
      <c r="A68" s="9">
        <v>5</v>
      </c>
      <c r="B68" s="43">
        <f t="shared" si="3"/>
        <v>3640000</v>
      </c>
      <c r="C68" s="43"/>
      <c r="D68" s="43">
        <f t="shared" si="1"/>
        <v>280000</v>
      </c>
      <c r="E68" s="43"/>
      <c r="F68" s="43">
        <f t="shared" si="4"/>
        <v>15032.199936522637</v>
      </c>
      <c r="G68" s="43"/>
      <c r="H68" s="43">
        <f t="shared" si="2"/>
        <v>295032.19993652264</v>
      </c>
      <c r="I68" s="43"/>
      <c r="J68" s="43">
        <f t="shared" si="5"/>
        <v>-295032.19993652264</v>
      </c>
      <c r="K68" s="43"/>
    </row>
    <row r="69" spans="1:12" s="1" customFormat="1" ht="12.75" customHeight="1" x14ac:dyDescent="0.15">
      <c r="A69" s="9">
        <v>6</v>
      </c>
      <c r="B69" s="43">
        <f t="shared" si="3"/>
        <v>3360000</v>
      </c>
      <c r="C69" s="43"/>
      <c r="D69" s="43">
        <f t="shared" si="1"/>
        <v>280000</v>
      </c>
      <c r="E69" s="43"/>
      <c r="F69" s="43">
        <f t="shared" si="4"/>
        <v>13958.471369627863</v>
      </c>
      <c r="G69" s="43"/>
      <c r="H69" s="43">
        <f t="shared" si="2"/>
        <v>293958.47136962786</v>
      </c>
      <c r="I69" s="43"/>
      <c r="J69" s="43">
        <f t="shared" si="5"/>
        <v>-293958.47136962786</v>
      </c>
      <c r="K69" s="43"/>
    </row>
    <row r="70" spans="1:12" s="1" customFormat="1" ht="12.75" customHeight="1" x14ac:dyDescent="0.15">
      <c r="A70" s="9">
        <v>7</v>
      </c>
      <c r="B70" s="43">
        <f t="shared" si="3"/>
        <v>3080000</v>
      </c>
      <c r="C70" s="43"/>
      <c r="D70" s="43">
        <f t="shared" si="1"/>
        <v>280000</v>
      </c>
      <c r="E70" s="43"/>
      <c r="F70" s="43">
        <f t="shared" si="4"/>
        <v>12884.742802733555</v>
      </c>
      <c r="G70" s="43"/>
      <c r="H70" s="43">
        <f t="shared" si="2"/>
        <v>292884.74280273356</v>
      </c>
      <c r="I70" s="43"/>
      <c r="J70" s="43">
        <f t="shared" si="5"/>
        <v>-292884.74280273356</v>
      </c>
      <c r="K70" s="43"/>
    </row>
    <row r="71" spans="1:12" s="1" customFormat="1" ht="12.75" customHeight="1" x14ac:dyDescent="0.15">
      <c r="A71" s="9">
        <v>8</v>
      </c>
      <c r="B71" s="43">
        <f t="shared" si="3"/>
        <v>2800000</v>
      </c>
      <c r="C71" s="43"/>
      <c r="D71" s="43">
        <f t="shared" si="1"/>
        <v>280000</v>
      </c>
      <c r="E71" s="43"/>
      <c r="F71" s="43">
        <f t="shared" si="4"/>
        <v>11811.014235839248</v>
      </c>
      <c r="G71" s="43"/>
      <c r="H71" s="43">
        <f t="shared" si="2"/>
        <v>291811.01423583925</v>
      </c>
      <c r="I71" s="43"/>
      <c r="J71" s="43">
        <f t="shared" si="5"/>
        <v>-291811.01423583925</v>
      </c>
      <c r="K71" s="43"/>
    </row>
    <row r="72" spans="1:12" s="1" customFormat="1" ht="12.75" customHeight="1" x14ac:dyDescent="0.15">
      <c r="A72" s="9">
        <v>9</v>
      </c>
      <c r="B72" s="43">
        <f t="shared" si="3"/>
        <v>2520000</v>
      </c>
      <c r="C72" s="43"/>
      <c r="D72" s="43">
        <f t="shared" si="1"/>
        <v>280000</v>
      </c>
      <c r="E72" s="43"/>
      <c r="F72" s="43">
        <f t="shared" si="4"/>
        <v>10737.285668944474</v>
      </c>
      <c r="G72" s="43"/>
      <c r="H72" s="43">
        <f t="shared" si="2"/>
        <v>290737.28566894447</v>
      </c>
      <c r="I72" s="43"/>
      <c r="J72" s="43">
        <f t="shared" si="5"/>
        <v>-290737.28566894447</v>
      </c>
      <c r="K72" s="43"/>
    </row>
    <row r="73" spans="1:12" s="1" customFormat="1" ht="12.75" customHeight="1" x14ac:dyDescent="0.15">
      <c r="A73" s="9">
        <v>10</v>
      </c>
      <c r="B73" s="43">
        <f t="shared" si="3"/>
        <v>2240000</v>
      </c>
      <c r="C73" s="43"/>
      <c r="D73" s="43">
        <f t="shared" si="1"/>
        <v>280000</v>
      </c>
      <c r="E73" s="43"/>
      <c r="F73" s="43">
        <f t="shared" si="4"/>
        <v>9663.5571020501666</v>
      </c>
      <c r="G73" s="43"/>
      <c r="H73" s="43">
        <f t="shared" si="2"/>
        <v>289663.55710205017</v>
      </c>
      <c r="I73" s="43"/>
      <c r="J73" s="43">
        <f t="shared" si="5"/>
        <v>-289663.55710205017</v>
      </c>
      <c r="K73" s="43"/>
    </row>
    <row r="74" spans="1:12" s="1" customFormat="1" ht="12.75" customHeight="1" x14ac:dyDescent="0.15">
      <c r="A74" s="9">
        <v>11</v>
      </c>
      <c r="B74" s="43">
        <f t="shared" si="3"/>
        <v>1960000</v>
      </c>
      <c r="C74" s="43"/>
      <c r="D74" s="43">
        <f t="shared" si="1"/>
        <v>280000</v>
      </c>
      <c r="E74" s="43"/>
      <c r="F74" s="43">
        <f t="shared" si="4"/>
        <v>8589.8285351558588</v>
      </c>
      <c r="G74" s="43"/>
      <c r="H74" s="43">
        <f t="shared" si="2"/>
        <v>288589.82853515586</v>
      </c>
      <c r="I74" s="43"/>
      <c r="J74" s="43">
        <f t="shared" si="5"/>
        <v>-288589.82853515586</v>
      </c>
      <c r="K74" s="43"/>
    </row>
    <row r="75" spans="1:12" s="1" customFormat="1" ht="12.75" customHeight="1" x14ac:dyDescent="0.15">
      <c r="A75" s="9">
        <v>12</v>
      </c>
      <c r="B75" s="43">
        <f t="shared" si="3"/>
        <v>1680000</v>
      </c>
      <c r="C75" s="43"/>
      <c r="D75" s="43">
        <f t="shared" si="1"/>
        <v>280000</v>
      </c>
      <c r="E75" s="43"/>
      <c r="F75" s="43">
        <f t="shared" si="4"/>
        <v>7516.0999682613183</v>
      </c>
      <c r="G75" s="43"/>
      <c r="H75" s="43">
        <f t="shared" si="2"/>
        <v>287516.09996826132</v>
      </c>
      <c r="I75" s="43"/>
      <c r="J75" s="43">
        <f t="shared" si="5"/>
        <v>-287516.09996826132</v>
      </c>
      <c r="K75" s="43"/>
    </row>
    <row r="76" spans="1:12" s="1" customFormat="1" ht="12.75" customHeight="1" x14ac:dyDescent="0.15">
      <c r="A76" s="9">
        <v>13</v>
      </c>
      <c r="B76" s="43">
        <f t="shared" si="3"/>
        <v>1400000</v>
      </c>
      <c r="C76" s="43"/>
      <c r="D76" s="43">
        <f t="shared" si="1"/>
        <v>280000</v>
      </c>
      <c r="E76" s="43"/>
      <c r="F76" s="43">
        <f t="shared" si="4"/>
        <v>6442.3714013667777</v>
      </c>
      <c r="G76" s="43"/>
      <c r="H76" s="43">
        <f t="shared" si="2"/>
        <v>286442.37140136678</v>
      </c>
      <c r="I76" s="43"/>
      <c r="J76" s="43">
        <f t="shared" si="5"/>
        <v>-286442.37140136678</v>
      </c>
      <c r="K76" s="43"/>
    </row>
    <row r="77" spans="1:12" s="1" customFormat="1" ht="12.75" customHeight="1" x14ac:dyDescent="0.15">
      <c r="A77" s="9">
        <v>14</v>
      </c>
      <c r="B77" s="43">
        <f t="shared" si="3"/>
        <v>1120000</v>
      </c>
      <c r="C77" s="43"/>
      <c r="D77" s="43">
        <f t="shared" si="1"/>
        <v>280000</v>
      </c>
      <c r="E77" s="43"/>
      <c r="F77" s="43">
        <f t="shared" si="4"/>
        <v>5368.6428344722372</v>
      </c>
      <c r="G77" s="43"/>
      <c r="H77" s="43">
        <f t="shared" si="2"/>
        <v>285368.64283447224</v>
      </c>
      <c r="I77" s="43"/>
      <c r="J77" s="43">
        <f t="shared" si="5"/>
        <v>-285368.64283447224</v>
      </c>
      <c r="K77" s="43"/>
    </row>
    <row r="78" spans="1:12" s="1" customFormat="1" ht="12.75" customHeight="1" x14ac:dyDescent="0.15">
      <c r="A78" s="9">
        <v>15</v>
      </c>
      <c r="B78" s="43">
        <f t="shared" si="3"/>
        <v>840000</v>
      </c>
      <c r="C78" s="43"/>
      <c r="D78" s="43">
        <f t="shared" si="1"/>
        <v>280000</v>
      </c>
      <c r="E78" s="43"/>
      <c r="F78" s="43">
        <f t="shared" si="4"/>
        <v>4294.9142675779294</v>
      </c>
      <c r="G78" s="43"/>
      <c r="H78" s="43">
        <f t="shared" si="2"/>
        <v>284294.91426757793</v>
      </c>
      <c r="I78" s="43"/>
      <c r="J78" s="43">
        <f t="shared" si="5"/>
        <v>-284294.91426757793</v>
      </c>
      <c r="K78" s="43"/>
    </row>
    <row r="79" spans="1:12" s="1" customFormat="1" ht="12.75" customHeight="1" x14ac:dyDescent="0.15">
      <c r="A79" s="9">
        <v>16</v>
      </c>
      <c r="B79" s="43">
        <f t="shared" si="3"/>
        <v>560000</v>
      </c>
      <c r="C79" s="43"/>
      <c r="D79" s="43">
        <f t="shared" si="1"/>
        <v>280000</v>
      </c>
      <c r="E79" s="43"/>
      <c r="F79" s="43">
        <f t="shared" si="4"/>
        <v>3221.1857006833889</v>
      </c>
      <c r="G79" s="43"/>
      <c r="H79" s="43">
        <f t="shared" si="2"/>
        <v>283221.18570068339</v>
      </c>
      <c r="I79" s="43"/>
      <c r="J79" s="43">
        <f t="shared" si="5"/>
        <v>-283221.18570068339</v>
      </c>
      <c r="K79" s="43"/>
    </row>
    <row r="80" spans="1:12" s="1" customFormat="1" ht="12.75" customHeight="1" x14ac:dyDescent="0.15">
      <c r="A80" s="9">
        <v>17</v>
      </c>
      <c r="B80" s="43">
        <f t="shared" si="3"/>
        <v>280000</v>
      </c>
      <c r="C80" s="43"/>
      <c r="D80" s="43">
        <f t="shared" si="1"/>
        <v>280000</v>
      </c>
      <c r="E80" s="43"/>
      <c r="F80" s="43">
        <f t="shared" si="4"/>
        <v>2147.4571337889647</v>
      </c>
      <c r="G80" s="43"/>
      <c r="H80" s="43">
        <f t="shared" si="2"/>
        <v>282147.45713378896</v>
      </c>
      <c r="I80" s="43"/>
      <c r="J80" s="43">
        <f t="shared" si="5"/>
        <v>-282147.45713378896</v>
      </c>
      <c r="K80" s="43"/>
    </row>
    <row r="81" spans="1:11" s="1" customFormat="1" ht="12.75" customHeight="1" x14ac:dyDescent="0.15">
      <c r="A81" s="9">
        <v>17</v>
      </c>
      <c r="B81" s="43">
        <f t="shared" si="3"/>
        <v>0</v>
      </c>
      <c r="C81" s="43"/>
      <c r="D81" s="43">
        <f t="shared" si="1"/>
        <v>280000</v>
      </c>
      <c r="E81" s="43"/>
      <c r="F81" s="43">
        <f t="shared" si="4"/>
        <v>1073.7285668944824</v>
      </c>
      <c r="G81" s="43"/>
      <c r="H81" s="43">
        <f t="shared" si="2"/>
        <v>281073.72856689448</v>
      </c>
      <c r="I81" s="43"/>
      <c r="J81" s="43">
        <f t="shared" ref="J81" si="6">H81*(-1)</f>
        <v>-281073.72856689448</v>
      </c>
      <c r="K81" s="43"/>
    </row>
    <row r="82" spans="1:11" s="1" customFormat="1" ht="12.75" customHeight="1" x14ac:dyDescent="0.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2"/>
    </row>
    <row r="83" spans="1:11" s="1" customFormat="1" ht="12.75" customHeight="1" x14ac:dyDescent="0.1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2"/>
    </row>
    <row r="84" spans="1:11" s="1" customFormat="1" ht="12.75" customHeight="1" x14ac:dyDescent="0.1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2"/>
    </row>
    <row r="85" spans="1:11" s="1" customFormat="1" ht="12.75" customHeight="1" x14ac:dyDescent="0.1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2"/>
    </row>
    <row r="86" spans="1:11" s="1" customFormat="1" ht="12.75" customHeight="1" x14ac:dyDescent="0.1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2"/>
    </row>
    <row r="87" spans="1:11" s="1" customFormat="1" ht="12.75" customHeight="1" x14ac:dyDescent="0.1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2"/>
    </row>
    <row r="88" spans="1:11" s="1" customFormat="1" ht="12.75" customHeight="1" x14ac:dyDescent="0.15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2"/>
    </row>
    <row r="89" spans="1:11" s="1" customFormat="1" ht="12.75" customHeight="1" x14ac:dyDescent="0.1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2"/>
    </row>
    <row r="90" spans="1:11" s="1" customFormat="1" ht="12.75" customHeight="1" x14ac:dyDescent="0.1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2"/>
    </row>
    <row r="91" spans="1:11" s="1" customFormat="1" ht="12.75" customHeight="1" x14ac:dyDescent="0.1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2"/>
    </row>
    <row r="92" spans="1:11" s="1" customFormat="1" ht="12.75" customHeight="1" x14ac:dyDescent="0.1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2"/>
    </row>
    <row r="93" spans="1:11" s="1" customFormat="1" ht="12.75" customHeight="1" x14ac:dyDescent="0.1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2"/>
    </row>
    <row r="94" spans="1:11" s="1" customFormat="1" ht="12.75" customHeight="1" x14ac:dyDescent="0.1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2"/>
    </row>
    <row r="95" spans="1:11" s="1" customFormat="1" ht="12.75" customHeight="1" x14ac:dyDescent="0.1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2"/>
    </row>
    <row r="96" spans="1:11" s="1" customFormat="1" ht="12.75" customHeight="1" x14ac:dyDescent="0.1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2"/>
    </row>
    <row r="97" spans="1:11" s="1" customFormat="1" ht="12.75" customHeight="1" x14ac:dyDescent="0.1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2"/>
    </row>
    <row r="98" spans="1:11" s="1" customFormat="1" ht="12.75" customHeight="1" x14ac:dyDescent="0.1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2"/>
    </row>
    <row r="99" spans="1:11" s="1" customFormat="1" ht="12.75" customHeight="1" x14ac:dyDescent="0.1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2"/>
    </row>
    <row r="100" spans="1:11" s="1" customFormat="1" ht="12.75" customHeight="1" x14ac:dyDescent="0.1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2"/>
    </row>
    <row r="101" spans="1:11" s="1" customFormat="1" ht="12.75" customHeight="1" x14ac:dyDescent="0.1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2"/>
    </row>
    <row r="102" spans="1:11" s="1" customFormat="1" ht="12.75" customHeight="1" x14ac:dyDescent="0.1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2"/>
    </row>
    <row r="103" spans="1:11" s="1" customFormat="1" ht="12.75" customHeight="1" x14ac:dyDescent="0.1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2"/>
    </row>
    <row r="104" spans="1:11" s="1" customFormat="1" ht="12.75" customHeight="1" x14ac:dyDescent="0.1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2"/>
    </row>
    <row r="105" spans="1:11" s="1" customFormat="1" ht="12.75" customHeight="1" x14ac:dyDescent="0.1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2"/>
    </row>
    <row r="106" spans="1:11" s="1" customFormat="1" ht="12.75" customHeight="1" x14ac:dyDescent="0.15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2"/>
    </row>
    <row r="107" spans="1:11" s="1" customFormat="1" ht="12.75" customHeight="1" x14ac:dyDescent="0.1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2"/>
    </row>
    <row r="108" spans="1:11" s="1" customFormat="1" ht="12.75" customHeight="1" x14ac:dyDescent="0.1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2"/>
    </row>
    <row r="109" spans="1:11" s="1" customFormat="1" ht="12.75" customHeight="1" x14ac:dyDescent="0.1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2"/>
    </row>
    <row r="110" spans="1:11" s="1" customFormat="1" ht="12.75" customHeight="1" x14ac:dyDescent="0.1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2"/>
    </row>
    <row r="111" spans="1:11" s="1" customFormat="1" ht="12.75" customHeight="1" x14ac:dyDescent="0.1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2"/>
    </row>
    <row r="112" spans="1:11" s="1" customFormat="1" ht="12.75" customHeight="1" x14ac:dyDescent="0.1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2"/>
    </row>
    <row r="113" spans="1:11" s="1" customFormat="1" ht="12.75" customHeight="1" x14ac:dyDescent="0.1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2"/>
    </row>
    <row r="114" spans="1:11" s="1" customFormat="1" ht="12.75" customHeight="1" x14ac:dyDescent="0.1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2"/>
    </row>
    <row r="115" spans="1:11" s="1" customFormat="1" ht="12.75" customHeight="1" x14ac:dyDescent="0.1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2"/>
    </row>
    <row r="116" spans="1:11" s="1" customFormat="1" ht="12.75" customHeight="1" x14ac:dyDescent="0.1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2"/>
    </row>
    <row r="117" spans="1:11" s="1" customFormat="1" ht="12.75" customHeight="1" x14ac:dyDescent="0.1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2"/>
    </row>
    <row r="118" spans="1:11" s="1" customFormat="1" ht="12.75" customHeight="1" x14ac:dyDescent="0.1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2"/>
    </row>
    <row r="119" spans="1:11" s="1" customFormat="1" ht="12.75" customHeight="1" x14ac:dyDescent="0.15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2"/>
    </row>
    <row r="120" spans="1:11" s="1" customFormat="1" ht="12.75" customHeight="1" x14ac:dyDescent="0.1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2"/>
    </row>
    <row r="121" spans="1:11" s="1" customFormat="1" ht="12.75" customHeight="1" x14ac:dyDescent="0.1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2"/>
    </row>
    <row r="122" spans="1:11" s="1" customFormat="1" ht="12.75" customHeight="1" x14ac:dyDescent="0.15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2"/>
    </row>
    <row r="123" spans="1:11" s="1" customFormat="1" ht="12.75" customHeight="1" x14ac:dyDescent="0.15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2"/>
    </row>
    <row r="124" spans="1:11" s="1" customFormat="1" ht="12.75" customHeight="1" x14ac:dyDescent="0.1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2"/>
    </row>
    <row r="125" spans="1:11" s="1" customFormat="1" ht="12.75" customHeight="1" x14ac:dyDescent="0.1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2"/>
    </row>
    <row r="126" spans="1:11" s="1" customFormat="1" ht="12.75" customHeight="1" x14ac:dyDescent="0.1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2"/>
    </row>
    <row r="127" spans="1:11" s="1" customFormat="1" ht="12.75" customHeight="1" x14ac:dyDescent="0.15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2"/>
    </row>
    <row r="128" spans="1:11" s="1" customFormat="1" ht="12.75" customHeight="1" x14ac:dyDescent="0.1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2"/>
    </row>
    <row r="129" spans="1:11" s="1" customFormat="1" ht="12.75" customHeight="1" x14ac:dyDescent="0.1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2"/>
    </row>
    <row r="130" spans="1:11" s="1" customFormat="1" ht="12.75" customHeight="1" x14ac:dyDescent="0.1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2"/>
    </row>
    <row r="131" spans="1:11" s="1" customFormat="1" ht="12.75" customHeight="1" x14ac:dyDescent="0.1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2"/>
    </row>
    <row r="132" spans="1:11" s="1" customFormat="1" ht="12.75" customHeight="1" x14ac:dyDescent="0.1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2"/>
    </row>
    <row r="133" spans="1:11" s="1" customFormat="1" ht="12.75" customHeight="1" x14ac:dyDescent="0.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2"/>
    </row>
    <row r="134" spans="1:11" s="1" customFormat="1" ht="12.75" customHeight="1" x14ac:dyDescent="0.1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2"/>
    </row>
    <row r="135" spans="1:11" s="1" customFormat="1" ht="12.75" customHeight="1" x14ac:dyDescent="0.1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2"/>
    </row>
    <row r="136" spans="1:11" s="1" customFormat="1" ht="12.75" customHeight="1" x14ac:dyDescent="0.1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2"/>
    </row>
    <row r="137" spans="1:11" s="1" customFormat="1" ht="12.75" customHeight="1" x14ac:dyDescent="0.15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2"/>
    </row>
    <row r="138" spans="1:11" s="1" customFormat="1" ht="12.75" customHeight="1" x14ac:dyDescent="0.1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2"/>
    </row>
    <row r="139" spans="1:11" s="1" customFormat="1" ht="12.75" customHeight="1" x14ac:dyDescent="0.1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2"/>
    </row>
    <row r="140" spans="1:11" s="1" customFormat="1" ht="12.75" customHeight="1" x14ac:dyDescent="0.15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2"/>
    </row>
    <row r="141" spans="1:11" s="1" customFormat="1" ht="12.75" customHeight="1" x14ac:dyDescent="0.15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2"/>
    </row>
    <row r="142" spans="1:11" s="1" customFormat="1" ht="12.75" customHeight="1" x14ac:dyDescent="0.15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2"/>
    </row>
    <row r="143" spans="1:11" s="1" customFormat="1" ht="12.75" customHeight="1" x14ac:dyDescent="0.1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  <row r="144" spans="1:11" s="1" customFormat="1" ht="12.75" customHeight="1" x14ac:dyDescent="0.1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2"/>
    </row>
    <row r="145" spans="1:11" s="1" customFormat="1" ht="12.75" customHeight="1" x14ac:dyDescent="0.1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2"/>
    </row>
    <row r="146" spans="1:11" s="1" customFormat="1" ht="12.75" customHeight="1" x14ac:dyDescent="0.1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2"/>
    </row>
    <row r="147" spans="1:11" s="1" customFormat="1" ht="12.75" customHeight="1" x14ac:dyDescent="0.1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2"/>
    </row>
    <row r="148" spans="1:11" s="1" customFormat="1" ht="12.75" customHeight="1" x14ac:dyDescent="0.15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2"/>
    </row>
    <row r="149" spans="1:11" s="1" customFormat="1" ht="12.75" customHeight="1" x14ac:dyDescent="0.1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2"/>
    </row>
    <row r="150" spans="1:11" s="1" customFormat="1" ht="12.75" customHeight="1" x14ac:dyDescent="0.15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2"/>
    </row>
    <row r="151" spans="1:11" s="1" customFormat="1" ht="12.75" customHeight="1" x14ac:dyDescent="0.1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2"/>
    </row>
    <row r="152" spans="1:11" s="1" customFormat="1" ht="12.75" customHeight="1" x14ac:dyDescent="0.15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2"/>
    </row>
    <row r="153" spans="1:11" s="1" customFormat="1" ht="12.75" customHeight="1" x14ac:dyDescent="0.15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2"/>
    </row>
    <row r="154" spans="1:11" s="1" customFormat="1" ht="12.75" customHeight="1" x14ac:dyDescent="0.15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2"/>
    </row>
    <row r="155" spans="1:11" s="1" customFormat="1" ht="12.75" customHeight="1" x14ac:dyDescent="0.1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2"/>
    </row>
    <row r="156" spans="1:11" s="1" customFormat="1" ht="12.75" customHeight="1" x14ac:dyDescent="0.15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2"/>
    </row>
    <row r="157" spans="1:11" s="1" customFormat="1" ht="12.75" customHeight="1" x14ac:dyDescent="0.15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2"/>
    </row>
    <row r="158" spans="1:11" s="1" customFormat="1" ht="12.75" customHeight="1" x14ac:dyDescent="0.15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s="1" customFormat="1" ht="12.75" customHeight="1" x14ac:dyDescent="0.1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2"/>
    </row>
    <row r="160" spans="1:11" s="1" customFormat="1" ht="12.75" customHeight="1" x14ac:dyDescent="0.15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2"/>
    </row>
    <row r="161" spans="1:11" s="1" customFormat="1" ht="12.75" customHeight="1" x14ac:dyDescent="0.1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2"/>
    </row>
    <row r="162" spans="1:11" s="1" customFormat="1" ht="12.75" customHeight="1" x14ac:dyDescent="0.15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2"/>
    </row>
    <row r="163" spans="1:11" s="1" customFormat="1" ht="12.75" customHeight="1" x14ac:dyDescent="0.1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2"/>
    </row>
    <row r="164" spans="1:11" s="1" customFormat="1" ht="12.75" customHeight="1" x14ac:dyDescent="0.15">
      <c r="A164" s="40"/>
      <c r="B164" s="41"/>
      <c r="C164" s="41"/>
      <c r="D164" s="41"/>
      <c r="E164" s="41"/>
      <c r="F164" s="41"/>
      <c r="G164" s="41"/>
      <c r="H164" s="41"/>
      <c r="I164" s="41"/>
      <c r="J164" s="41"/>
      <c r="K164" s="42"/>
    </row>
    <row r="165" spans="1:11" s="1" customFormat="1" ht="12.75" customHeight="1" x14ac:dyDescent="0.15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2"/>
    </row>
    <row r="166" spans="1:11" s="1" customFormat="1" ht="12.75" customHeight="1" x14ac:dyDescent="0.15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2"/>
    </row>
    <row r="167" spans="1:11" s="1" customFormat="1" ht="12.75" customHeight="1" x14ac:dyDescent="0.1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2"/>
    </row>
    <row r="168" spans="1:11" s="1" customFormat="1" ht="12.75" customHeight="1" x14ac:dyDescent="0.15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2"/>
    </row>
    <row r="169" spans="1:11" s="1" customFormat="1" ht="12.75" customHeight="1" x14ac:dyDescent="0.1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2"/>
    </row>
    <row r="170" spans="1:11" s="1" customFormat="1" ht="12.75" customHeight="1" x14ac:dyDescent="0.15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2"/>
    </row>
    <row r="171" spans="1:11" s="1" customFormat="1" ht="12.75" customHeight="1" x14ac:dyDescent="0.15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2"/>
    </row>
    <row r="172" spans="1:11" s="1" customFormat="1" ht="12.75" customHeight="1" x14ac:dyDescent="0.15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2"/>
    </row>
    <row r="173" spans="1:11" s="1" customFormat="1" ht="12.75" customHeight="1" x14ac:dyDescent="0.15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2"/>
    </row>
    <row r="174" spans="1:11" s="1" customFormat="1" ht="12.75" customHeight="1" x14ac:dyDescent="0.15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2"/>
    </row>
    <row r="175" spans="1:11" s="1" customFormat="1" ht="12.75" customHeight="1" x14ac:dyDescent="0.15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2"/>
    </row>
    <row r="176" spans="1:11" s="1" customFormat="1" ht="12.75" customHeight="1" x14ac:dyDescent="0.15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2"/>
    </row>
    <row r="177" spans="1:11" s="1" customFormat="1" ht="12.75" customHeight="1" x14ac:dyDescent="0.15">
      <c r="A177" s="40"/>
      <c r="B177" s="41"/>
      <c r="C177" s="41"/>
      <c r="D177" s="41"/>
      <c r="E177" s="41"/>
      <c r="F177" s="41"/>
      <c r="G177" s="41"/>
      <c r="H177" s="41"/>
      <c r="I177" s="41"/>
      <c r="J177" s="41"/>
      <c r="K177" s="42"/>
    </row>
    <row r="178" spans="1:11" s="1" customFormat="1" ht="12.75" customHeight="1" x14ac:dyDescent="0.15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2"/>
    </row>
    <row r="179" spans="1:11" s="1" customFormat="1" ht="12.75" customHeight="1" x14ac:dyDescent="0.15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2"/>
    </row>
    <row r="180" spans="1:11" s="1" customFormat="1" ht="12.75" customHeight="1" x14ac:dyDescent="0.15">
      <c r="A180" s="40"/>
      <c r="B180" s="41"/>
      <c r="C180" s="41"/>
      <c r="D180" s="41"/>
      <c r="E180" s="41"/>
      <c r="F180" s="41"/>
      <c r="G180" s="41"/>
      <c r="H180" s="41"/>
      <c r="I180" s="41"/>
      <c r="J180" s="41"/>
      <c r="K180" s="42"/>
    </row>
    <row r="181" spans="1:11" s="1" customFormat="1" ht="12.75" customHeight="1" x14ac:dyDescent="0.15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2"/>
    </row>
    <row r="182" spans="1:11" s="1" customFormat="1" ht="12.75" customHeight="1" x14ac:dyDescent="0.15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2"/>
    </row>
    <row r="183" spans="1:11" s="1" customFormat="1" ht="12.75" customHeight="1" x14ac:dyDescent="0.15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2"/>
    </row>
    <row r="184" spans="1:11" s="1" customFormat="1" ht="12.75" customHeight="1" x14ac:dyDescent="0.15">
      <c r="A184" s="40"/>
      <c r="B184" s="41"/>
      <c r="C184" s="41"/>
      <c r="D184" s="41"/>
      <c r="E184" s="41"/>
      <c r="F184" s="41"/>
      <c r="G184" s="41"/>
      <c r="H184" s="41"/>
      <c r="I184" s="41"/>
      <c r="J184" s="41"/>
      <c r="K184" s="42"/>
    </row>
    <row r="185" spans="1:11" s="1" customFormat="1" ht="12.75" customHeight="1" x14ac:dyDescent="0.15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2"/>
    </row>
    <row r="186" spans="1:11" s="1" customFormat="1" ht="12.75" customHeight="1" x14ac:dyDescent="0.1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2"/>
    </row>
    <row r="187" spans="1:11" s="1" customFormat="1" ht="12.75" customHeight="1" x14ac:dyDescent="0.1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42"/>
    </row>
    <row r="188" spans="1:11" s="1" customFormat="1" ht="12.75" customHeight="1" x14ac:dyDescent="0.15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2"/>
    </row>
    <row r="189" spans="1:11" s="1" customFormat="1" ht="12.75" customHeight="1" x14ac:dyDescent="0.15">
      <c r="A189" s="40"/>
      <c r="B189" s="41"/>
      <c r="C189" s="41"/>
      <c r="D189" s="41"/>
      <c r="E189" s="41"/>
      <c r="F189" s="41"/>
      <c r="G189" s="41"/>
      <c r="H189" s="41"/>
      <c r="I189" s="41"/>
      <c r="J189" s="41"/>
      <c r="K189" s="42"/>
    </row>
    <row r="190" spans="1:11" s="1" customFormat="1" ht="12.75" customHeight="1" x14ac:dyDescent="0.15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2"/>
    </row>
    <row r="191" spans="1:11" s="1" customFormat="1" ht="12.75" customHeight="1" x14ac:dyDescent="0.15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2"/>
    </row>
    <row r="192" spans="1:11" s="1" customFormat="1" ht="12.75" customHeight="1" x14ac:dyDescent="0.15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2"/>
    </row>
    <row r="193" spans="1:11" s="1" customFormat="1" ht="12.75" customHeight="1" x14ac:dyDescent="0.1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2"/>
    </row>
    <row r="194" spans="1:11" s="1" customFormat="1" ht="12.75" customHeight="1" x14ac:dyDescent="0.15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2"/>
    </row>
    <row r="195" spans="1:11" s="1" customFormat="1" ht="12.75" customHeight="1" x14ac:dyDescent="0.15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2"/>
    </row>
    <row r="196" spans="1:11" s="1" customFormat="1" ht="12.75" customHeight="1" x14ac:dyDescent="0.15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2"/>
    </row>
    <row r="197" spans="1:11" s="1" customFormat="1" ht="12.75" customHeight="1" x14ac:dyDescent="0.15">
      <c r="A197" s="40"/>
      <c r="B197" s="41"/>
      <c r="C197" s="41"/>
      <c r="D197" s="41"/>
      <c r="E197" s="41"/>
      <c r="F197" s="41"/>
      <c r="G197" s="41"/>
      <c r="H197" s="41"/>
      <c r="I197" s="41"/>
      <c r="J197" s="41"/>
      <c r="K197" s="42"/>
    </row>
    <row r="198" spans="1:11" s="1" customFormat="1" ht="12.75" customHeight="1" x14ac:dyDescent="0.15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2"/>
    </row>
    <row r="199" spans="1:11" s="1" customFormat="1" ht="12.75" customHeight="1" x14ac:dyDescent="0.1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2"/>
    </row>
    <row r="200" spans="1:11" s="1" customFormat="1" ht="12.75" customHeight="1" x14ac:dyDescent="0.15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2"/>
    </row>
    <row r="201" spans="1:11" s="1" customFormat="1" ht="12.75" customHeight="1" x14ac:dyDescent="0.15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2"/>
    </row>
    <row r="202" spans="1:11" s="1" customFormat="1" ht="12.75" customHeight="1" x14ac:dyDescent="0.15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2"/>
    </row>
    <row r="203" spans="1:11" s="1" customFormat="1" ht="12.75" customHeight="1" x14ac:dyDescent="0.15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2"/>
    </row>
    <row r="204" spans="1:11" s="1" customFormat="1" ht="12.75" customHeight="1" x14ac:dyDescent="0.1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2"/>
    </row>
    <row r="205" spans="1:11" s="1" customFormat="1" ht="12.75" customHeight="1" x14ac:dyDescent="0.15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2"/>
    </row>
    <row r="206" spans="1:11" s="1" customFormat="1" ht="12.75" customHeight="1" x14ac:dyDescent="0.15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2"/>
    </row>
    <row r="207" spans="1:11" s="1" customFormat="1" ht="12.75" customHeight="1" x14ac:dyDescent="0.15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2"/>
    </row>
    <row r="208" spans="1:11" s="1" customFormat="1" ht="12.75" customHeight="1" x14ac:dyDescent="0.15">
      <c r="A208" s="40"/>
      <c r="B208" s="41"/>
      <c r="C208" s="41"/>
      <c r="D208" s="41"/>
      <c r="E208" s="41"/>
      <c r="F208" s="41"/>
      <c r="G208" s="41"/>
      <c r="H208" s="41"/>
      <c r="I208" s="41"/>
      <c r="J208" s="41"/>
      <c r="K208" s="42"/>
    </row>
    <row r="209" spans="1:11" s="1" customFormat="1" ht="12.75" customHeight="1" x14ac:dyDescent="0.15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2"/>
    </row>
    <row r="210" spans="1:11" s="1" customFormat="1" ht="12.75" customHeight="1" x14ac:dyDescent="0.15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2"/>
    </row>
    <row r="211" spans="1:11" s="1" customFormat="1" ht="12.75" customHeight="1" x14ac:dyDescent="0.1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42"/>
    </row>
    <row r="212" spans="1:11" s="1" customFormat="1" ht="12.75" customHeight="1" x14ac:dyDescent="0.15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2"/>
    </row>
    <row r="213" spans="1:11" s="1" customFormat="1" ht="12.75" customHeight="1" x14ac:dyDescent="0.15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2"/>
    </row>
    <row r="214" spans="1:11" s="1" customFormat="1" ht="12.75" customHeight="1" x14ac:dyDescent="0.15">
      <c r="A214" s="40"/>
      <c r="B214" s="41"/>
      <c r="C214" s="41"/>
      <c r="D214" s="41"/>
      <c r="E214" s="41"/>
      <c r="F214" s="41"/>
      <c r="G214" s="41"/>
      <c r="H214" s="41"/>
      <c r="I214" s="41"/>
      <c r="J214" s="41"/>
      <c r="K214" s="42"/>
    </row>
    <row r="215" spans="1:11" s="1" customFormat="1" ht="12.75" customHeight="1" x14ac:dyDescent="0.15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2"/>
    </row>
    <row r="216" spans="1:11" s="1" customFormat="1" ht="12.75" customHeight="1" x14ac:dyDescent="0.15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2"/>
    </row>
    <row r="217" spans="1:11" s="1" customFormat="1" ht="12.75" customHeight="1" x14ac:dyDescent="0.15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2"/>
    </row>
    <row r="218" spans="1:11" s="1" customFormat="1" ht="12.75" customHeight="1" x14ac:dyDescent="0.1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2"/>
    </row>
    <row r="219" spans="1:11" s="1" customFormat="1" ht="12.75" customHeight="1" x14ac:dyDescent="0.15">
      <c r="A219" s="40"/>
      <c r="B219" s="41"/>
      <c r="C219" s="41"/>
      <c r="D219" s="41"/>
      <c r="E219" s="41"/>
      <c r="F219" s="41"/>
      <c r="G219" s="41"/>
      <c r="H219" s="41"/>
      <c r="I219" s="41"/>
      <c r="J219" s="41"/>
      <c r="K219" s="42"/>
    </row>
    <row r="220" spans="1:11" s="1" customFormat="1" ht="12.75" customHeight="1" x14ac:dyDescent="0.15">
      <c r="A220" s="40"/>
      <c r="B220" s="41"/>
      <c r="C220" s="41"/>
      <c r="D220" s="41"/>
      <c r="E220" s="41"/>
      <c r="F220" s="41"/>
      <c r="G220" s="41"/>
      <c r="H220" s="41"/>
      <c r="I220" s="41"/>
      <c r="J220" s="41"/>
      <c r="K220" s="42"/>
    </row>
    <row r="221" spans="1:11" s="1" customFormat="1" ht="12.75" customHeight="1" x14ac:dyDescent="0.15">
      <c r="A221" s="40"/>
      <c r="B221" s="41"/>
      <c r="C221" s="41"/>
      <c r="D221" s="41"/>
      <c r="E221" s="41"/>
      <c r="F221" s="41"/>
      <c r="G221" s="41"/>
      <c r="H221" s="41"/>
      <c r="I221" s="41"/>
      <c r="J221" s="41"/>
      <c r="K221" s="42"/>
    </row>
    <row r="222" spans="1:11" s="1" customFormat="1" ht="12.75" customHeight="1" x14ac:dyDescent="0.15">
      <c r="A222" s="40"/>
      <c r="B222" s="41"/>
      <c r="C222" s="41"/>
      <c r="D222" s="41"/>
      <c r="E222" s="41"/>
      <c r="F222" s="41"/>
      <c r="G222" s="41"/>
      <c r="H222" s="41"/>
      <c r="I222" s="41"/>
      <c r="J222" s="41"/>
      <c r="K222" s="42"/>
    </row>
    <row r="223" spans="1:11" s="1" customFormat="1" ht="12.75" customHeight="1" x14ac:dyDescent="0.15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2"/>
    </row>
    <row r="224" spans="1:11" s="1" customFormat="1" ht="12.75" customHeight="1" x14ac:dyDescent="0.1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42"/>
    </row>
    <row r="225" spans="1:11" s="1" customFormat="1" ht="12.75" customHeight="1" x14ac:dyDescent="0.15">
      <c r="A225" s="40"/>
      <c r="B225" s="41"/>
      <c r="C225" s="41"/>
      <c r="D225" s="41"/>
      <c r="E225" s="41"/>
      <c r="F225" s="41"/>
      <c r="G225" s="41"/>
      <c r="H225" s="41"/>
      <c r="I225" s="41"/>
      <c r="J225" s="41"/>
      <c r="K225" s="42"/>
    </row>
    <row r="226" spans="1:11" s="1" customFormat="1" ht="12.75" customHeight="1" x14ac:dyDescent="0.15">
      <c r="A226" s="40"/>
      <c r="B226" s="41"/>
      <c r="C226" s="41"/>
      <c r="D226" s="41"/>
      <c r="E226" s="41"/>
      <c r="F226" s="41"/>
      <c r="G226" s="41"/>
      <c r="H226" s="41"/>
      <c r="I226" s="41"/>
      <c r="J226" s="41"/>
      <c r="K226" s="42"/>
    </row>
    <row r="227" spans="1:11" s="1" customFormat="1" ht="12.75" customHeight="1" x14ac:dyDescent="0.15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2"/>
    </row>
    <row r="228" spans="1:11" s="1" customFormat="1" ht="12.75" customHeight="1" x14ac:dyDescent="0.15">
      <c r="A228" s="40"/>
      <c r="B228" s="41"/>
      <c r="C228" s="41"/>
      <c r="D228" s="41"/>
      <c r="E228" s="41"/>
      <c r="F228" s="41"/>
      <c r="G228" s="41"/>
      <c r="H228" s="41"/>
      <c r="I228" s="41"/>
      <c r="J228" s="41"/>
      <c r="K228" s="42"/>
    </row>
    <row r="229" spans="1:11" s="1" customFormat="1" ht="12.75" customHeight="1" x14ac:dyDescent="0.1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2"/>
    </row>
    <row r="230" spans="1:11" s="1" customFormat="1" ht="12.75" customHeight="1" x14ac:dyDescent="0.15">
      <c r="A230" s="40"/>
      <c r="B230" s="41"/>
      <c r="C230" s="41"/>
      <c r="D230" s="41"/>
      <c r="E230" s="41"/>
      <c r="F230" s="41"/>
      <c r="G230" s="41"/>
      <c r="H230" s="41"/>
      <c r="I230" s="41"/>
      <c r="J230" s="41"/>
      <c r="K230" s="42"/>
    </row>
    <row r="231" spans="1:11" s="1" customFormat="1" ht="12.75" customHeight="1" x14ac:dyDescent="0.15">
      <c r="A231" s="40"/>
      <c r="B231" s="41"/>
      <c r="C231" s="41"/>
      <c r="D231" s="41"/>
      <c r="E231" s="41"/>
      <c r="F231" s="41"/>
      <c r="G231" s="41"/>
      <c r="H231" s="41"/>
      <c r="I231" s="41"/>
      <c r="J231" s="41"/>
      <c r="K231" s="42"/>
    </row>
    <row r="232" spans="1:11" s="1" customFormat="1" ht="12.75" customHeight="1" x14ac:dyDescent="0.15">
      <c r="A232" s="40"/>
      <c r="B232" s="41"/>
      <c r="C232" s="41"/>
      <c r="D232" s="41"/>
      <c r="E232" s="41"/>
      <c r="F232" s="41"/>
      <c r="G232" s="41"/>
      <c r="H232" s="41"/>
      <c r="I232" s="41"/>
      <c r="J232" s="41"/>
      <c r="K232" s="42"/>
    </row>
    <row r="233" spans="1:11" s="1" customFormat="1" ht="12.75" customHeight="1" x14ac:dyDescent="0.15">
      <c r="A233" s="40"/>
      <c r="B233" s="41"/>
      <c r="C233" s="41"/>
      <c r="D233" s="41"/>
      <c r="E233" s="41"/>
      <c r="F233" s="41"/>
      <c r="G233" s="41"/>
      <c r="H233" s="41"/>
      <c r="I233" s="41"/>
      <c r="J233" s="41"/>
      <c r="K233" s="42"/>
    </row>
    <row r="234" spans="1:11" s="1" customFormat="1" ht="12.75" customHeight="1" x14ac:dyDescent="0.15">
      <c r="A234" s="40"/>
      <c r="B234" s="41"/>
      <c r="C234" s="41"/>
      <c r="D234" s="41"/>
      <c r="E234" s="41"/>
      <c r="F234" s="41"/>
      <c r="G234" s="41"/>
      <c r="H234" s="41"/>
      <c r="I234" s="41"/>
      <c r="J234" s="41"/>
      <c r="K234" s="42"/>
    </row>
    <row r="235" spans="1:11" s="1" customFormat="1" ht="12.75" customHeight="1" x14ac:dyDescent="0.15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2"/>
    </row>
    <row r="236" spans="1:11" s="1" customFormat="1" ht="12.75" customHeight="1" x14ac:dyDescent="0.15">
      <c r="A236" s="40"/>
      <c r="B236" s="41"/>
      <c r="C236" s="41"/>
      <c r="D236" s="41"/>
      <c r="E236" s="41"/>
      <c r="F236" s="41"/>
      <c r="G236" s="41"/>
      <c r="H236" s="41"/>
      <c r="I236" s="41"/>
      <c r="J236" s="41"/>
      <c r="K236" s="42"/>
    </row>
    <row r="237" spans="1:11" s="1" customFormat="1" ht="12.75" customHeight="1" x14ac:dyDescent="0.15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2"/>
    </row>
    <row r="238" spans="1:11" s="1" customFormat="1" ht="12.75" customHeight="1" x14ac:dyDescent="0.15">
      <c r="A238" s="40"/>
      <c r="B238" s="41"/>
      <c r="C238" s="41"/>
      <c r="D238" s="41"/>
      <c r="E238" s="41"/>
      <c r="F238" s="41"/>
      <c r="G238" s="41"/>
      <c r="H238" s="41"/>
      <c r="I238" s="41"/>
      <c r="J238" s="41"/>
      <c r="K238" s="42"/>
    </row>
    <row r="239" spans="1:11" s="1" customFormat="1" ht="12.75" customHeight="1" x14ac:dyDescent="0.15">
      <c r="A239" s="40"/>
      <c r="B239" s="41"/>
      <c r="C239" s="41"/>
      <c r="D239" s="41"/>
      <c r="E239" s="41"/>
      <c r="F239" s="41"/>
      <c r="G239" s="41"/>
      <c r="H239" s="41"/>
      <c r="I239" s="41"/>
      <c r="J239" s="41"/>
      <c r="K239" s="42"/>
    </row>
    <row r="240" spans="1:11" s="1" customFormat="1" ht="12.75" customHeight="1" x14ac:dyDescent="0.15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2"/>
    </row>
    <row r="241" spans="1:11" s="1" customFormat="1" ht="12.75" customHeight="1" x14ac:dyDescent="0.15">
      <c r="A241" s="40"/>
      <c r="B241" s="41"/>
      <c r="C241" s="41"/>
      <c r="D241" s="41"/>
      <c r="E241" s="41"/>
      <c r="F241" s="41"/>
      <c r="G241" s="41"/>
      <c r="H241" s="41"/>
      <c r="I241" s="41"/>
      <c r="J241" s="41"/>
      <c r="K241" s="42"/>
    </row>
    <row r="242" spans="1:11" s="1" customFormat="1" ht="12.75" customHeight="1" x14ac:dyDescent="0.15">
      <c r="A242" s="40"/>
      <c r="B242" s="41"/>
      <c r="C242" s="41"/>
      <c r="D242" s="41"/>
      <c r="E242" s="41"/>
      <c r="F242" s="41"/>
      <c r="G242" s="41"/>
      <c r="H242" s="41"/>
      <c r="I242" s="41"/>
      <c r="J242" s="41"/>
      <c r="K242" s="42"/>
    </row>
    <row r="243" spans="1:11" s="1" customFormat="1" ht="12.75" customHeight="1" x14ac:dyDescent="0.15">
      <c r="A243" s="40"/>
      <c r="B243" s="41"/>
      <c r="C243" s="41"/>
      <c r="D243" s="41"/>
      <c r="E243" s="41"/>
      <c r="F243" s="41"/>
      <c r="G243" s="41"/>
      <c r="H243" s="41"/>
      <c r="I243" s="41"/>
      <c r="J243" s="41"/>
      <c r="K243" s="42"/>
    </row>
    <row r="244" spans="1:11" s="1" customFormat="1" ht="12.75" customHeight="1" x14ac:dyDescent="0.15">
      <c r="A244" s="40"/>
      <c r="B244" s="41"/>
      <c r="C244" s="41"/>
      <c r="D244" s="41"/>
      <c r="E244" s="41"/>
      <c r="F244" s="41"/>
      <c r="G244" s="41"/>
      <c r="H244" s="41"/>
      <c r="I244" s="41"/>
      <c r="J244" s="41"/>
      <c r="K244" s="42"/>
    </row>
    <row r="245" spans="1:11" s="1" customFormat="1" ht="12.75" customHeight="1" x14ac:dyDescent="0.15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2"/>
    </row>
    <row r="246" spans="1:11" s="1" customFormat="1" ht="12.75" customHeight="1" x14ac:dyDescent="0.15">
      <c r="A246" s="40"/>
      <c r="B246" s="41"/>
      <c r="C246" s="41"/>
      <c r="D246" s="41"/>
      <c r="E246" s="41"/>
      <c r="F246" s="41"/>
      <c r="G246" s="41"/>
      <c r="H246" s="41"/>
      <c r="I246" s="41"/>
      <c r="J246" s="41"/>
      <c r="K246" s="42"/>
    </row>
    <row r="247" spans="1:11" s="1" customFormat="1" ht="12.75" customHeight="1" x14ac:dyDescent="0.15">
      <c r="A247" s="40"/>
      <c r="B247" s="41"/>
      <c r="C247" s="41"/>
      <c r="D247" s="41"/>
      <c r="E247" s="41"/>
      <c r="F247" s="41"/>
      <c r="G247" s="41"/>
      <c r="H247" s="41"/>
      <c r="I247" s="41"/>
      <c r="J247" s="41"/>
      <c r="K247" s="42"/>
    </row>
    <row r="248" spans="1:11" s="1" customFormat="1" ht="12.75" customHeight="1" x14ac:dyDescent="0.15">
      <c r="A248" s="40"/>
      <c r="B248" s="41"/>
      <c r="C248" s="41"/>
      <c r="D248" s="41"/>
      <c r="E248" s="41"/>
      <c r="F248" s="41"/>
      <c r="G248" s="41"/>
      <c r="H248" s="41"/>
      <c r="I248" s="41"/>
      <c r="J248" s="41"/>
      <c r="K248" s="42"/>
    </row>
    <row r="249" spans="1:11" s="1" customFormat="1" ht="12.75" customHeight="1" x14ac:dyDescent="0.15">
      <c r="A249" s="40"/>
      <c r="B249" s="41"/>
      <c r="C249" s="41"/>
      <c r="D249" s="41"/>
      <c r="E249" s="41"/>
      <c r="F249" s="41"/>
      <c r="G249" s="41"/>
      <c r="H249" s="41"/>
      <c r="I249" s="41"/>
      <c r="J249" s="41"/>
      <c r="K249" s="42"/>
    </row>
    <row r="250" spans="1:11" s="1" customFormat="1" ht="12.75" customHeight="1" x14ac:dyDescent="0.15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2"/>
    </row>
    <row r="251" spans="1:11" s="1" customFormat="1" ht="12.75" customHeight="1" x14ac:dyDescent="0.15">
      <c r="A251" s="40"/>
      <c r="B251" s="41"/>
      <c r="C251" s="41"/>
      <c r="D251" s="41"/>
      <c r="E251" s="41"/>
      <c r="F251" s="41"/>
      <c r="G251" s="41"/>
      <c r="H251" s="41"/>
      <c r="I251" s="41"/>
      <c r="J251" s="41"/>
      <c r="K251" s="42"/>
    </row>
    <row r="252" spans="1:11" s="1" customFormat="1" ht="12.75" customHeight="1" x14ac:dyDescent="0.15">
      <c r="A252" s="40"/>
      <c r="B252" s="41"/>
      <c r="C252" s="41"/>
      <c r="D252" s="41"/>
      <c r="E252" s="41"/>
      <c r="F252" s="41"/>
      <c r="G252" s="41"/>
      <c r="H252" s="41"/>
      <c r="I252" s="41"/>
      <c r="J252" s="41"/>
      <c r="K252" s="42"/>
    </row>
    <row r="253" spans="1:11" s="1" customFormat="1" ht="12.75" customHeight="1" x14ac:dyDescent="0.15">
      <c r="A253" s="40"/>
      <c r="B253" s="41"/>
      <c r="C253" s="41"/>
      <c r="D253" s="41"/>
      <c r="E253" s="41"/>
      <c r="F253" s="41"/>
      <c r="G253" s="41"/>
      <c r="H253" s="41"/>
      <c r="I253" s="41"/>
      <c r="J253" s="41"/>
      <c r="K253" s="42"/>
    </row>
    <row r="254" spans="1:11" s="1" customFormat="1" ht="12.75" customHeight="1" x14ac:dyDescent="0.15">
      <c r="A254" s="40"/>
      <c r="B254" s="41"/>
      <c r="C254" s="41"/>
      <c r="D254" s="41"/>
      <c r="E254" s="41"/>
      <c r="F254" s="41"/>
      <c r="G254" s="41"/>
      <c r="H254" s="41"/>
      <c r="I254" s="41"/>
      <c r="J254" s="41"/>
      <c r="K254" s="42"/>
    </row>
    <row r="255" spans="1:11" s="1" customFormat="1" ht="12.75" customHeight="1" x14ac:dyDescent="0.15">
      <c r="A255" s="40"/>
      <c r="B255" s="41"/>
      <c r="C255" s="41"/>
      <c r="D255" s="41"/>
      <c r="E255" s="41"/>
      <c r="F255" s="41"/>
      <c r="G255" s="41"/>
      <c r="H255" s="41"/>
      <c r="I255" s="41"/>
      <c r="J255" s="41"/>
      <c r="K255" s="42"/>
    </row>
    <row r="256" spans="1:11" s="1" customFormat="1" ht="12.75" customHeight="1" x14ac:dyDescent="0.15">
      <c r="A256" s="40"/>
      <c r="B256" s="41"/>
      <c r="C256" s="41"/>
      <c r="D256" s="41"/>
      <c r="E256" s="41"/>
      <c r="F256" s="41"/>
      <c r="G256" s="41"/>
      <c r="H256" s="41"/>
      <c r="I256" s="41"/>
      <c r="J256" s="41"/>
      <c r="K256" s="42"/>
    </row>
    <row r="257" spans="1:11" s="1" customFormat="1" ht="12.75" customHeight="1" x14ac:dyDescent="0.15">
      <c r="A257" s="40"/>
      <c r="B257" s="41"/>
      <c r="C257" s="41"/>
      <c r="D257" s="41"/>
      <c r="E257" s="41"/>
      <c r="F257" s="41"/>
      <c r="G257" s="41"/>
      <c r="H257" s="41"/>
      <c r="I257" s="41"/>
      <c r="J257" s="41"/>
      <c r="K257" s="42"/>
    </row>
    <row r="258" spans="1:11" s="1" customFormat="1" ht="12.75" customHeight="1" x14ac:dyDescent="0.15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2"/>
    </row>
    <row r="259" spans="1:11" s="1" customFormat="1" ht="12.75" customHeight="1" x14ac:dyDescent="0.15">
      <c r="A259" s="40"/>
      <c r="B259" s="41"/>
      <c r="C259" s="41"/>
      <c r="D259" s="41"/>
      <c r="E259" s="41"/>
      <c r="F259" s="41"/>
      <c r="G259" s="41"/>
      <c r="H259" s="41"/>
      <c r="I259" s="41"/>
      <c r="J259" s="41"/>
      <c r="K259" s="42"/>
    </row>
    <row r="260" spans="1:11" s="1" customFormat="1" ht="12.75" customHeight="1" x14ac:dyDescent="0.15">
      <c r="A260" s="40"/>
      <c r="B260" s="41"/>
      <c r="C260" s="41"/>
      <c r="D260" s="41"/>
      <c r="E260" s="41"/>
      <c r="F260" s="41"/>
      <c r="G260" s="41"/>
      <c r="H260" s="41"/>
      <c r="I260" s="41"/>
      <c r="J260" s="41"/>
      <c r="K260" s="42"/>
    </row>
    <row r="261" spans="1:11" s="1" customFormat="1" ht="12.75" customHeight="1" x14ac:dyDescent="0.15">
      <c r="A261" s="40"/>
      <c r="B261" s="41"/>
      <c r="C261" s="41"/>
      <c r="D261" s="41"/>
      <c r="E261" s="41"/>
      <c r="F261" s="41"/>
      <c r="G261" s="41"/>
      <c r="H261" s="41"/>
      <c r="I261" s="41"/>
      <c r="J261" s="41"/>
      <c r="K261" s="42"/>
    </row>
    <row r="262" spans="1:11" s="1" customFormat="1" ht="12.75" customHeight="1" x14ac:dyDescent="0.15">
      <c r="A262" s="40"/>
      <c r="B262" s="41"/>
      <c r="C262" s="41"/>
      <c r="D262" s="41"/>
      <c r="E262" s="41"/>
      <c r="F262" s="41"/>
      <c r="G262" s="41"/>
      <c r="H262" s="41"/>
      <c r="I262" s="41"/>
      <c r="J262" s="41"/>
      <c r="K262" s="42"/>
    </row>
    <row r="263" spans="1:11" s="1" customFormat="1" ht="12.75" customHeight="1" x14ac:dyDescent="0.15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2"/>
    </row>
    <row r="264" spans="1:11" s="1" customFormat="1" ht="12.75" customHeight="1" x14ac:dyDescent="0.15">
      <c r="A264" s="40"/>
      <c r="B264" s="41"/>
      <c r="C264" s="41"/>
      <c r="D264" s="41"/>
      <c r="E264" s="41"/>
      <c r="F264" s="41"/>
      <c r="G264" s="41"/>
      <c r="H264" s="41"/>
      <c r="I264" s="41"/>
      <c r="J264" s="41"/>
      <c r="K264" s="42"/>
    </row>
    <row r="265" spans="1:11" s="1" customFormat="1" ht="12.75" customHeight="1" x14ac:dyDescent="0.15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2"/>
    </row>
    <row r="266" spans="1:11" s="1" customFormat="1" ht="12.75" customHeight="1" x14ac:dyDescent="0.15">
      <c r="A266" s="40"/>
      <c r="B266" s="41"/>
      <c r="C266" s="41"/>
      <c r="D266" s="41"/>
      <c r="E266" s="41"/>
      <c r="F266" s="41"/>
      <c r="G266" s="41"/>
      <c r="H266" s="41"/>
      <c r="I266" s="41"/>
      <c r="J266" s="41"/>
      <c r="K266" s="42"/>
    </row>
    <row r="267" spans="1:11" s="1" customFormat="1" ht="12.75" customHeight="1" x14ac:dyDescent="0.15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42"/>
    </row>
    <row r="268" spans="1:11" s="1" customFormat="1" ht="12.75" customHeight="1" x14ac:dyDescent="0.15">
      <c r="A268" s="40"/>
      <c r="B268" s="41"/>
      <c r="C268" s="41"/>
      <c r="D268" s="41"/>
      <c r="E268" s="41"/>
      <c r="F268" s="41"/>
      <c r="G268" s="41"/>
      <c r="H268" s="41"/>
      <c r="I268" s="41"/>
      <c r="J268" s="41"/>
      <c r="K268" s="42"/>
    </row>
    <row r="269" spans="1:11" s="1" customFormat="1" ht="12.75" customHeight="1" x14ac:dyDescent="0.15">
      <c r="A269" s="40"/>
      <c r="B269" s="41"/>
      <c r="C269" s="41"/>
      <c r="D269" s="41"/>
      <c r="E269" s="41"/>
      <c r="F269" s="41"/>
      <c r="G269" s="41"/>
      <c r="H269" s="41"/>
      <c r="I269" s="41"/>
      <c r="J269" s="41"/>
      <c r="K269" s="42"/>
    </row>
    <row r="270" spans="1:11" s="1" customFormat="1" ht="12.75" customHeight="1" x14ac:dyDescent="0.15">
      <c r="A270" s="40"/>
      <c r="B270" s="41"/>
      <c r="C270" s="41"/>
      <c r="D270" s="41"/>
      <c r="E270" s="41"/>
      <c r="F270" s="41"/>
      <c r="G270" s="41"/>
      <c r="H270" s="41"/>
      <c r="I270" s="41"/>
      <c r="J270" s="41"/>
      <c r="K270" s="42"/>
    </row>
    <row r="271" spans="1:11" s="1" customFormat="1" ht="12.75" customHeight="1" x14ac:dyDescent="0.15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2"/>
    </row>
    <row r="272" spans="1:11" s="1" customFormat="1" ht="12.75" customHeight="1" x14ac:dyDescent="0.15">
      <c r="A272" s="40"/>
      <c r="B272" s="41"/>
      <c r="C272" s="41"/>
      <c r="D272" s="41"/>
      <c r="E272" s="41"/>
      <c r="F272" s="41"/>
      <c r="G272" s="41"/>
      <c r="H272" s="41"/>
      <c r="I272" s="41"/>
      <c r="J272" s="41"/>
      <c r="K272" s="42"/>
    </row>
    <row r="273" spans="1:11" s="1" customFormat="1" ht="12.75" customHeight="1" x14ac:dyDescent="0.15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2"/>
    </row>
    <row r="274" spans="1:11" s="1" customFormat="1" ht="12.75" customHeight="1" x14ac:dyDescent="0.15">
      <c r="A274" s="40"/>
      <c r="B274" s="41"/>
      <c r="C274" s="41"/>
      <c r="D274" s="41"/>
      <c r="E274" s="41"/>
      <c r="F274" s="41"/>
      <c r="G274" s="41"/>
      <c r="H274" s="41"/>
      <c r="I274" s="41"/>
      <c r="J274" s="41"/>
      <c r="K274" s="42"/>
    </row>
    <row r="275" spans="1:11" s="1" customFormat="1" ht="12.75" customHeight="1" x14ac:dyDescent="0.15">
      <c r="A275" s="40"/>
      <c r="B275" s="41"/>
      <c r="C275" s="41"/>
      <c r="D275" s="41"/>
      <c r="E275" s="41"/>
      <c r="F275" s="41"/>
      <c r="G275" s="41"/>
      <c r="H275" s="41"/>
      <c r="I275" s="41"/>
      <c r="J275" s="41"/>
      <c r="K275" s="42"/>
    </row>
    <row r="276" spans="1:11" s="1" customFormat="1" ht="12.75" customHeight="1" x14ac:dyDescent="0.15">
      <c r="A276" s="40"/>
      <c r="B276" s="41"/>
      <c r="C276" s="41"/>
      <c r="D276" s="41"/>
      <c r="E276" s="41"/>
      <c r="F276" s="41"/>
      <c r="G276" s="41"/>
      <c r="H276" s="41"/>
      <c r="I276" s="41"/>
      <c r="J276" s="41"/>
      <c r="K276" s="42"/>
    </row>
    <row r="277" spans="1:11" s="1" customFormat="1" ht="12.75" customHeight="1" x14ac:dyDescent="0.15">
      <c r="A277" s="40"/>
      <c r="B277" s="41"/>
      <c r="C277" s="41"/>
      <c r="D277" s="41"/>
      <c r="E277" s="41"/>
      <c r="F277" s="41"/>
      <c r="G277" s="41"/>
      <c r="H277" s="41"/>
      <c r="I277" s="41"/>
      <c r="J277" s="41"/>
      <c r="K277" s="42"/>
    </row>
    <row r="278" spans="1:11" s="1" customFormat="1" ht="12.75" customHeight="1" x14ac:dyDescent="0.15">
      <c r="A278" s="40"/>
      <c r="B278" s="41"/>
      <c r="C278" s="41"/>
      <c r="D278" s="41"/>
      <c r="E278" s="41"/>
      <c r="F278" s="41"/>
      <c r="G278" s="41"/>
      <c r="H278" s="41"/>
      <c r="I278" s="41"/>
      <c r="J278" s="41"/>
      <c r="K278" s="42"/>
    </row>
    <row r="279" spans="1:11" s="1" customFormat="1" ht="12.75" customHeight="1" x14ac:dyDescent="0.15">
      <c r="A279" s="40"/>
      <c r="B279" s="41"/>
      <c r="C279" s="41"/>
      <c r="D279" s="41"/>
      <c r="E279" s="41"/>
      <c r="F279" s="41"/>
      <c r="G279" s="41"/>
      <c r="H279" s="41"/>
      <c r="I279" s="41"/>
      <c r="J279" s="41"/>
      <c r="K279" s="42"/>
    </row>
    <row r="280" spans="1:11" s="1" customFormat="1" ht="12.75" customHeight="1" x14ac:dyDescent="0.15">
      <c r="A280" s="40"/>
      <c r="B280" s="41"/>
      <c r="C280" s="41"/>
      <c r="D280" s="41"/>
      <c r="E280" s="41"/>
      <c r="F280" s="41"/>
      <c r="G280" s="41"/>
      <c r="H280" s="41"/>
      <c r="I280" s="41"/>
      <c r="J280" s="41"/>
      <c r="K280" s="42"/>
    </row>
    <row r="281" spans="1:11" s="1" customFormat="1" ht="12.75" customHeight="1" x14ac:dyDescent="0.15">
      <c r="A281" s="40"/>
      <c r="B281" s="41"/>
      <c r="C281" s="41"/>
      <c r="D281" s="41"/>
      <c r="E281" s="41"/>
      <c r="F281" s="41"/>
      <c r="G281" s="41"/>
      <c r="H281" s="41"/>
      <c r="I281" s="41"/>
      <c r="J281" s="41"/>
      <c r="K281" s="42"/>
    </row>
    <row r="282" spans="1:11" s="1" customFormat="1" ht="12.75" customHeight="1" x14ac:dyDescent="0.15">
      <c r="A282" s="40"/>
      <c r="B282" s="41"/>
      <c r="C282" s="41"/>
      <c r="D282" s="41"/>
      <c r="E282" s="41"/>
      <c r="F282" s="41"/>
      <c r="G282" s="41"/>
      <c r="H282" s="41"/>
      <c r="I282" s="41"/>
      <c r="J282" s="41"/>
      <c r="K282" s="42"/>
    </row>
    <row r="283" spans="1:11" s="1" customFormat="1" ht="12.75" customHeight="1" x14ac:dyDescent="0.15">
      <c r="A283" s="40"/>
      <c r="B283" s="41"/>
      <c r="C283" s="41"/>
      <c r="D283" s="41"/>
      <c r="E283" s="41"/>
      <c r="F283" s="41"/>
      <c r="G283" s="41"/>
      <c r="H283" s="41"/>
      <c r="I283" s="41"/>
      <c r="J283" s="41"/>
      <c r="K283" s="42"/>
    </row>
    <row r="284" spans="1:11" s="1" customFormat="1" ht="12.75" customHeight="1" x14ac:dyDescent="0.15">
      <c r="A284" s="40"/>
      <c r="B284" s="41"/>
      <c r="C284" s="41"/>
      <c r="D284" s="41"/>
      <c r="E284" s="41"/>
      <c r="F284" s="41"/>
      <c r="G284" s="41"/>
      <c r="H284" s="41"/>
      <c r="I284" s="41"/>
      <c r="J284" s="41"/>
      <c r="K284" s="42"/>
    </row>
    <row r="285" spans="1:11" s="1" customFormat="1" ht="12.75" customHeight="1" x14ac:dyDescent="0.15">
      <c r="A285" s="40"/>
      <c r="B285" s="41"/>
      <c r="C285" s="41"/>
      <c r="D285" s="41"/>
      <c r="E285" s="41"/>
      <c r="F285" s="41"/>
      <c r="G285" s="41"/>
      <c r="H285" s="41"/>
      <c r="I285" s="41"/>
      <c r="J285" s="41"/>
      <c r="K285" s="42"/>
    </row>
    <row r="286" spans="1:11" s="1" customFormat="1" ht="12.75" customHeight="1" x14ac:dyDescent="0.15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2"/>
    </row>
    <row r="287" spans="1:11" s="1" customFormat="1" ht="12.75" customHeight="1" x14ac:dyDescent="0.15">
      <c r="A287" s="40"/>
      <c r="B287" s="41"/>
      <c r="C287" s="41"/>
      <c r="D287" s="41"/>
      <c r="E287" s="41"/>
      <c r="F287" s="41"/>
      <c r="G287" s="41"/>
      <c r="H287" s="41"/>
      <c r="I287" s="41"/>
      <c r="J287" s="41"/>
      <c r="K287" s="42"/>
    </row>
    <row r="288" spans="1:11" s="1" customFormat="1" ht="12.75" customHeight="1" x14ac:dyDescent="0.15">
      <c r="A288" s="40"/>
      <c r="B288" s="41"/>
      <c r="C288" s="41"/>
      <c r="D288" s="41"/>
      <c r="E288" s="41"/>
      <c r="F288" s="41"/>
      <c r="G288" s="41"/>
      <c r="H288" s="41"/>
      <c r="I288" s="41"/>
      <c r="J288" s="41"/>
      <c r="K288" s="42"/>
    </row>
    <row r="289" spans="1:11" s="1" customFormat="1" ht="12.75" customHeight="1" x14ac:dyDescent="0.15">
      <c r="A289" s="40"/>
      <c r="B289" s="41"/>
      <c r="C289" s="41"/>
      <c r="D289" s="41"/>
      <c r="E289" s="41"/>
      <c r="F289" s="41"/>
      <c r="G289" s="41"/>
      <c r="H289" s="41"/>
      <c r="I289" s="41"/>
      <c r="J289" s="41"/>
      <c r="K289" s="42"/>
    </row>
    <row r="290" spans="1:11" s="1" customFormat="1" ht="12.75" customHeight="1" x14ac:dyDescent="0.15">
      <c r="A290" s="40"/>
      <c r="B290" s="41"/>
      <c r="C290" s="41"/>
      <c r="D290" s="41"/>
      <c r="E290" s="41"/>
      <c r="F290" s="41"/>
      <c r="G290" s="41"/>
      <c r="H290" s="41"/>
      <c r="I290" s="41"/>
      <c r="J290" s="41"/>
      <c r="K290" s="42"/>
    </row>
    <row r="291" spans="1:11" s="1" customFormat="1" ht="12.75" customHeight="1" x14ac:dyDescent="0.15">
      <c r="A291" s="40"/>
      <c r="B291" s="41"/>
      <c r="C291" s="41"/>
      <c r="D291" s="41"/>
      <c r="E291" s="41"/>
      <c r="F291" s="41"/>
      <c r="G291" s="41"/>
      <c r="H291" s="41"/>
      <c r="I291" s="41"/>
      <c r="J291" s="41"/>
      <c r="K291" s="42"/>
    </row>
    <row r="292" spans="1:11" s="1" customFormat="1" ht="12.75" customHeight="1" x14ac:dyDescent="0.15">
      <c r="A292" s="40"/>
      <c r="B292" s="41"/>
      <c r="C292" s="41"/>
      <c r="D292" s="41"/>
      <c r="E292" s="41"/>
      <c r="F292" s="41"/>
      <c r="G292" s="41"/>
      <c r="H292" s="41"/>
      <c r="I292" s="41"/>
      <c r="J292" s="41"/>
      <c r="K292" s="42"/>
    </row>
    <row r="293" spans="1:11" s="1" customFormat="1" ht="12.75" customHeight="1" x14ac:dyDescent="0.15">
      <c r="A293" s="40"/>
      <c r="B293" s="41"/>
      <c r="C293" s="41"/>
      <c r="D293" s="41"/>
      <c r="E293" s="41"/>
      <c r="F293" s="41"/>
      <c r="G293" s="41"/>
      <c r="H293" s="41"/>
      <c r="I293" s="41"/>
      <c r="J293" s="41"/>
      <c r="K293" s="42"/>
    </row>
    <row r="294" spans="1:11" s="1" customFormat="1" ht="12.75" customHeight="1" x14ac:dyDescent="0.15">
      <c r="A294" s="40"/>
      <c r="B294" s="41"/>
      <c r="C294" s="41"/>
      <c r="D294" s="41"/>
      <c r="E294" s="41"/>
      <c r="F294" s="41"/>
      <c r="G294" s="41"/>
      <c r="H294" s="41"/>
      <c r="I294" s="41"/>
      <c r="J294" s="41"/>
      <c r="K294" s="42"/>
    </row>
    <row r="295" spans="1:11" s="1" customFormat="1" ht="12.75" customHeight="1" x14ac:dyDescent="0.15">
      <c r="A295" s="40"/>
      <c r="B295" s="41"/>
      <c r="C295" s="41"/>
      <c r="D295" s="41"/>
      <c r="E295" s="41"/>
      <c r="F295" s="41"/>
      <c r="G295" s="41"/>
      <c r="H295" s="41"/>
      <c r="I295" s="41"/>
      <c r="J295" s="41"/>
      <c r="K295" s="42"/>
    </row>
    <row r="296" spans="1:11" s="1" customFormat="1" ht="12.75" customHeight="1" x14ac:dyDescent="0.15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2"/>
    </row>
    <row r="297" spans="1:11" s="1" customFormat="1" ht="12.75" customHeight="1" x14ac:dyDescent="0.15">
      <c r="A297" s="40"/>
      <c r="B297" s="41"/>
      <c r="C297" s="41"/>
      <c r="D297" s="41"/>
      <c r="E297" s="41"/>
      <c r="F297" s="41"/>
      <c r="G297" s="41"/>
      <c r="H297" s="41"/>
      <c r="I297" s="41"/>
      <c r="J297" s="41"/>
      <c r="K297" s="42"/>
    </row>
    <row r="298" spans="1:11" s="1" customFormat="1" ht="12.75" customHeight="1" x14ac:dyDescent="0.15">
      <c r="A298" s="40"/>
      <c r="B298" s="41"/>
      <c r="C298" s="41"/>
      <c r="D298" s="41"/>
      <c r="E298" s="41"/>
      <c r="F298" s="41"/>
      <c r="G298" s="41"/>
      <c r="H298" s="41"/>
      <c r="I298" s="41"/>
      <c r="J298" s="41"/>
      <c r="K298" s="42"/>
    </row>
    <row r="299" spans="1:11" s="1" customFormat="1" ht="12.75" customHeight="1" x14ac:dyDescent="0.15">
      <c r="A299" s="40"/>
      <c r="B299" s="41"/>
      <c r="C299" s="41"/>
      <c r="D299" s="41"/>
      <c r="E299" s="41"/>
      <c r="F299" s="41"/>
      <c r="G299" s="41"/>
      <c r="H299" s="41"/>
      <c r="I299" s="41"/>
      <c r="J299" s="41"/>
      <c r="K299" s="42"/>
    </row>
    <row r="300" spans="1:11" s="1" customFormat="1" ht="12.75" customHeight="1" x14ac:dyDescent="0.15">
      <c r="A300" s="40"/>
      <c r="B300" s="41"/>
      <c r="C300" s="41"/>
      <c r="D300" s="41"/>
      <c r="E300" s="41"/>
      <c r="F300" s="41"/>
      <c r="G300" s="41"/>
      <c r="H300" s="41"/>
      <c r="I300" s="41"/>
      <c r="J300" s="41"/>
      <c r="K300" s="42"/>
    </row>
    <row r="301" spans="1:11" s="1" customFormat="1" ht="12.75" customHeight="1" x14ac:dyDescent="0.15">
      <c r="A301" s="40"/>
      <c r="B301" s="41"/>
      <c r="C301" s="41"/>
      <c r="D301" s="41"/>
      <c r="E301" s="41"/>
      <c r="F301" s="41"/>
      <c r="G301" s="41"/>
      <c r="H301" s="41"/>
      <c r="I301" s="41"/>
      <c r="J301" s="41"/>
      <c r="K301" s="42"/>
    </row>
    <row r="302" spans="1:11" s="1" customFormat="1" ht="12.75" customHeight="1" x14ac:dyDescent="0.15">
      <c r="A302" s="40"/>
      <c r="B302" s="41"/>
      <c r="C302" s="41"/>
      <c r="D302" s="41"/>
      <c r="E302" s="41"/>
      <c r="F302" s="41"/>
      <c r="G302" s="41"/>
      <c r="H302" s="41"/>
      <c r="I302" s="41"/>
      <c r="J302" s="41"/>
      <c r="K302" s="42"/>
    </row>
    <row r="303" spans="1:11" s="1" customFormat="1" ht="12.75" customHeight="1" x14ac:dyDescent="0.15">
      <c r="A303" s="40"/>
      <c r="B303" s="41"/>
      <c r="C303" s="41"/>
      <c r="D303" s="41"/>
      <c r="E303" s="41"/>
      <c r="F303" s="41"/>
      <c r="G303" s="41"/>
      <c r="H303" s="41"/>
      <c r="I303" s="41"/>
      <c r="J303" s="41"/>
      <c r="K303" s="42"/>
    </row>
    <row r="304" spans="1:11" s="1" customFormat="1" ht="12.75" customHeight="1" x14ac:dyDescent="0.15">
      <c r="A304" s="40"/>
      <c r="B304" s="41"/>
      <c r="C304" s="41"/>
      <c r="D304" s="41"/>
      <c r="E304" s="41"/>
      <c r="F304" s="41"/>
      <c r="G304" s="41"/>
      <c r="H304" s="41"/>
      <c r="I304" s="41"/>
      <c r="J304" s="41"/>
      <c r="K304" s="42"/>
    </row>
    <row r="305" spans="1:11" s="1" customFormat="1" ht="12.75" customHeight="1" x14ac:dyDescent="0.15">
      <c r="A305" s="40"/>
      <c r="B305" s="41"/>
      <c r="C305" s="41"/>
      <c r="D305" s="41"/>
      <c r="E305" s="41"/>
      <c r="F305" s="41"/>
      <c r="G305" s="41"/>
      <c r="H305" s="41"/>
      <c r="I305" s="41"/>
      <c r="J305" s="41"/>
      <c r="K305" s="42"/>
    </row>
    <row r="306" spans="1:11" s="1" customFormat="1" ht="12.75" customHeight="1" x14ac:dyDescent="0.15">
      <c r="A306" s="40"/>
      <c r="B306" s="41"/>
      <c r="C306" s="41"/>
      <c r="D306" s="41"/>
      <c r="E306" s="41"/>
      <c r="F306" s="41"/>
      <c r="G306" s="41"/>
      <c r="H306" s="41"/>
      <c r="I306" s="41"/>
      <c r="J306" s="41"/>
      <c r="K306" s="42"/>
    </row>
    <row r="307" spans="1:11" s="1" customFormat="1" ht="12.75" customHeight="1" x14ac:dyDescent="0.15">
      <c r="A307" s="40"/>
      <c r="B307" s="41"/>
      <c r="C307" s="41"/>
      <c r="D307" s="41"/>
      <c r="E307" s="41"/>
      <c r="F307" s="41"/>
      <c r="G307" s="41"/>
      <c r="H307" s="41"/>
      <c r="I307" s="41"/>
      <c r="J307" s="41"/>
      <c r="K307" s="42"/>
    </row>
    <row r="308" spans="1:11" s="1" customFormat="1" ht="12.75" customHeight="1" x14ac:dyDescent="0.15">
      <c r="A308" s="40"/>
      <c r="B308" s="41"/>
      <c r="C308" s="41"/>
      <c r="D308" s="41"/>
      <c r="E308" s="41"/>
      <c r="F308" s="41"/>
      <c r="G308" s="41"/>
      <c r="H308" s="41"/>
      <c r="I308" s="41"/>
      <c r="J308" s="41"/>
      <c r="K308" s="42"/>
    </row>
    <row r="309" spans="1:11" s="1" customFormat="1" ht="12.75" customHeight="1" x14ac:dyDescent="0.15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2"/>
    </row>
    <row r="310" spans="1:11" s="1" customFormat="1" ht="12.75" customHeight="1" x14ac:dyDescent="0.15">
      <c r="A310" s="40"/>
      <c r="B310" s="41"/>
      <c r="C310" s="41"/>
      <c r="D310" s="41"/>
      <c r="E310" s="41"/>
      <c r="F310" s="41"/>
      <c r="G310" s="41"/>
      <c r="H310" s="41"/>
      <c r="I310" s="41"/>
      <c r="J310" s="41"/>
      <c r="K310" s="42"/>
    </row>
    <row r="311" spans="1:11" s="1" customFormat="1" ht="12.75" customHeight="1" x14ac:dyDescent="0.15">
      <c r="A311" s="40"/>
      <c r="B311" s="41"/>
      <c r="C311" s="41"/>
      <c r="D311" s="41"/>
      <c r="E311" s="41"/>
      <c r="F311" s="41"/>
      <c r="G311" s="41"/>
      <c r="H311" s="41"/>
      <c r="I311" s="41"/>
      <c r="J311" s="41"/>
      <c r="K311" s="42"/>
    </row>
    <row r="312" spans="1:11" s="1" customFormat="1" ht="12.75" customHeight="1" x14ac:dyDescent="0.15">
      <c r="A312" s="40"/>
      <c r="B312" s="41"/>
      <c r="C312" s="41"/>
      <c r="D312" s="41"/>
      <c r="E312" s="41"/>
      <c r="F312" s="41"/>
      <c r="G312" s="41"/>
      <c r="H312" s="41"/>
      <c r="I312" s="41"/>
      <c r="J312" s="41"/>
      <c r="K312" s="42"/>
    </row>
    <row r="313" spans="1:11" s="1" customFormat="1" ht="12.75" customHeight="1" x14ac:dyDescent="0.15">
      <c r="A313" s="40"/>
      <c r="B313" s="41"/>
      <c r="C313" s="41"/>
      <c r="D313" s="41"/>
      <c r="E313" s="41"/>
      <c r="F313" s="41"/>
      <c r="G313" s="41"/>
      <c r="H313" s="41"/>
      <c r="I313" s="41"/>
      <c r="J313" s="41"/>
      <c r="K313" s="42"/>
    </row>
    <row r="314" spans="1:11" s="1" customFormat="1" ht="12.75" customHeight="1" x14ac:dyDescent="0.15">
      <c r="A314" s="40"/>
      <c r="B314" s="41"/>
      <c r="C314" s="41"/>
      <c r="D314" s="41"/>
      <c r="E314" s="41"/>
      <c r="F314" s="41"/>
      <c r="G314" s="41"/>
      <c r="H314" s="41"/>
      <c r="I314" s="41"/>
      <c r="J314" s="41"/>
      <c r="K314" s="42"/>
    </row>
    <row r="315" spans="1:11" s="1" customFormat="1" ht="12.75" customHeight="1" x14ac:dyDescent="0.15">
      <c r="A315" s="40"/>
      <c r="B315" s="41"/>
      <c r="C315" s="41"/>
      <c r="D315" s="41"/>
      <c r="E315" s="41"/>
      <c r="F315" s="41"/>
      <c r="G315" s="41"/>
      <c r="H315" s="41"/>
      <c r="I315" s="41"/>
      <c r="J315" s="41"/>
      <c r="K315" s="42"/>
    </row>
    <row r="316" spans="1:11" s="1" customFormat="1" ht="12.75" customHeight="1" x14ac:dyDescent="0.15">
      <c r="A316" s="40"/>
      <c r="B316" s="41"/>
      <c r="C316" s="41"/>
      <c r="D316" s="41"/>
      <c r="E316" s="41"/>
      <c r="F316" s="41"/>
      <c r="G316" s="41"/>
      <c r="H316" s="41"/>
      <c r="I316" s="41"/>
      <c r="J316" s="41"/>
      <c r="K316" s="42"/>
    </row>
    <row r="317" spans="1:11" s="1" customFormat="1" ht="12.75" customHeight="1" x14ac:dyDescent="0.15">
      <c r="A317" s="40"/>
      <c r="B317" s="41"/>
      <c r="C317" s="41"/>
      <c r="D317" s="41"/>
      <c r="E317" s="41"/>
      <c r="F317" s="41"/>
      <c r="G317" s="41"/>
      <c r="H317" s="41"/>
      <c r="I317" s="41"/>
      <c r="J317" s="41"/>
      <c r="K317" s="42"/>
    </row>
    <row r="318" spans="1:11" s="1" customFormat="1" ht="12.75" customHeight="1" x14ac:dyDescent="0.15">
      <c r="A318" s="40"/>
      <c r="B318" s="41"/>
      <c r="C318" s="41"/>
      <c r="D318" s="41"/>
      <c r="E318" s="41"/>
      <c r="F318" s="41"/>
      <c r="G318" s="41"/>
      <c r="H318" s="41"/>
      <c r="I318" s="41"/>
      <c r="J318" s="41"/>
      <c r="K318" s="42"/>
    </row>
    <row r="319" spans="1:11" s="1" customFormat="1" ht="12.75" customHeight="1" x14ac:dyDescent="0.15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2"/>
    </row>
    <row r="320" spans="1:11" s="1" customFormat="1" ht="12.75" customHeight="1" x14ac:dyDescent="0.15">
      <c r="A320" s="40"/>
      <c r="B320" s="41"/>
      <c r="C320" s="41"/>
      <c r="D320" s="41"/>
      <c r="E320" s="41"/>
      <c r="F320" s="41"/>
      <c r="G320" s="41"/>
      <c r="H320" s="41"/>
      <c r="I320" s="41"/>
      <c r="J320" s="41"/>
      <c r="K320" s="42"/>
    </row>
    <row r="321" spans="1:11" s="1" customFormat="1" ht="12.75" customHeight="1" x14ac:dyDescent="0.15">
      <c r="A321" s="40"/>
      <c r="B321" s="41"/>
      <c r="C321" s="41"/>
      <c r="D321" s="41"/>
      <c r="E321" s="41"/>
      <c r="F321" s="41"/>
      <c r="G321" s="41"/>
      <c r="H321" s="41"/>
      <c r="I321" s="41"/>
      <c r="J321" s="41"/>
      <c r="K321" s="42"/>
    </row>
    <row r="322" spans="1:11" s="1" customFormat="1" ht="12.75" customHeight="1" x14ac:dyDescent="0.15">
      <c r="A322" s="40"/>
      <c r="B322" s="41"/>
      <c r="C322" s="41"/>
      <c r="D322" s="41"/>
      <c r="E322" s="41"/>
      <c r="F322" s="41"/>
      <c r="G322" s="41"/>
      <c r="H322" s="41"/>
      <c r="I322" s="41"/>
      <c r="J322" s="41"/>
      <c r="K322" s="42"/>
    </row>
    <row r="323" spans="1:11" s="1" customFormat="1" ht="12.75" customHeight="1" x14ac:dyDescent="0.15">
      <c r="A323" s="40"/>
      <c r="B323" s="41"/>
      <c r="C323" s="41"/>
      <c r="D323" s="41"/>
      <c r="E323" s="41"/>
      <c r="F323" s="41"/>
      <c r="G323" s="41"/>
      <c r="H323" s="41"/>
      <c r="I323" s="41"/>
      <c r="J323" s="41"/>
      <c r="K323" s="42"/>
    </row>
    <row r="324" spans="1:11" s="1" customFormat="1" ht="12.75" customHeight="1" x14ac:dyDescent="0.15">
      <c r="A324" s="40"/>
      <c r="B324" s="41"/>
      <c r="C324" s="41"/>
      <c r="D324" s="41"/>
      <c r="E324" s="41"/>
      <c r="F324" s="41"/>
      <c r="G324" s="41"/>
      <c r="H324" s="41"/>
      <c r="I324" s="41"/>
      <c r="J324" s="41"/>
      <c r="K324" s="42"/>
    </row>
    <row r="325" spans="1:11" s="1" customFormat="1" ht="12.75" customHeight="1" x14ac:dyDescent="0.15">
      <c r="A325" s="40"/>
      <c r="B325" s="41"/>
      <c r="C325" s="41"/>
      <c r="D325" s="41"/>
      <c r="E325" s="41"/>
      <c r="F325" s="41"/>
      <c r="G325" s="41"/>
      <c r="H325" s="41"/>
      <c r="I325" s="41"/>
      <c r="J325" s="41"/>
      <c r="K325" s="42"/>
    </row>
    <row r="326" spans="1:11" s="1" customFormat="1" ht="12.75" customHeight="1" x14ac:dyDescent="0.15">
      <c r="A326" s="40"/>
      <c r="B326" s="41"/>
      <c r="C326" s="41"/>
      <c r="D326" s="41"/>
      <c r="E326" s="41"/>
      <c r="F326" s="41"/>
      <c r="G326" s="41"/>
      <c r="H326" s="41"/>
      <c r="I326" s="41"/>
      <c r="J326" s="41"/>
      <c r="K326" s="42"/>
    </row>
    <row r="327" spans="1:11" s="1" customFormat="1" ht="12.75" customHeight="1" x14ac:dyDescent="0.15">
      <c r="A327" s="40"/>
      <c r="B327" s="41"/>
      <c r="C327" s="41"/>
      <c r="D327" s="41"/>
      <c r="E327" s="41"/>
      <c r="F327" s="41"/>
      <c r="G327" s="41"/>
      <c r="H327" s="41"/>
      <c r="I327" s="41"/>
      <c r="J327" s="41"/>
      <c r="K327" s="42"/>
    </row>
    <row r="328" spans="1:11" s="1" customFormat="1" ht="12.75" customHeight="1" x14ac:dyDescent="0.15">
      <c r="A328" s="40"/>
      <c r="B328" s="41"/>
      <c r="C328" s="41"/>
      <c r="D328" s="41"/>
      <c r="E328" s="41"/>
      <c r="F328" s="41"/>
      <c r="G328" s="41"/>
      <c r="H328" s="41"/>
      <c r="I328" s="41"/>
      <c r="J328" s="41"/>
      <c r="K328" s="42"/>
    </row>
    <row r="329" spans="1:11" s="1" customFormat="1" ht="12.75" customHeight="1" x14ac:dyDescent="0.15">
      <c r="A329" s="40"/>
      <c r="B329" s="41"/>
      <c r="C329" s="41"/>
      <c r="D329" s="41"/>
      <c r="E329" s="41"/>
      <c r="F329" s="41"/>
      <c r="G329" s="41"/>
      <c r="H329" s="41"/>
      <c r="I329" s="41"/>
      <c r="J329" s="41"/>
      <c r="K329" s="42"/>
    </row>
    <row r="330" spans="1:11" s="1" customFormat="1" ht="12.75" customHeight="1" x14ac:dyDescent="0.15">
      <c r="A330" s="40"/>
      <c r="B330" s="41"/>
      <c r="C330" s="41"/>
      <c r="D330" s="41"/>
      <c r="E330" s="41"/>
      <c r="F330" s="41"/>
      <c r="G330" s="41"/>
      <c r="H330" s="41"/>
      <c r="I330" s="41"/>
      <c r="J330" s="41"/>
      <c r="K330" s="42"/>
    </row>
    <row r="331" spans="1:11" s="1" customFormat="1" ht="12.75" customHeight="1" x14ac:dyDescent="0.15">
      <c r="A331" s="40"/>
      <c r="B331" s="41"/>
      <c r="C331" s="41"/>
      <c r="D331" s="41"/>
      <c r="E331" s="41"/>
      <c r="F331" s="41"/>
      <c r="G331" s="41"/>
      <c r="H331" s="41"/>
      <c r="I331" s="41"/>
      <c r="J331" s="41"/>
      <c r="K331" s="42"/>
    </row>
    <row r="332" spans="1:11" s="1" customFormat="1" ht="12.75" customHeight="1" x14ac:dyDescent="0.15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2"/>
    </row>
    <row r="333" spans="1:11" s="1" customFormat="1" ht="12.75" customHeight="1" x14ac:dyDescent="0.15">
      <c r="A333" s="40"/>
      <c r="B333" s="41"/>
      <c r="C333" s="41"/>
      <c r="D333" s="41"/>
      <c r="E333" s="41"/>
      <c r="F333" s="41"/>
      <c r="G333" s="41"/>
      <c r="H333" s="41"/>
      <c r="I333" s="41"/>
      <c r="J333" s="41"/>
      <c r="K333" s="42"/>
    </row>
    <row r="334" spans="1:11" s="1" customFormat="1" ht="12.75" customHeight="1" x14ac:dyDescent="0.15">
      <c r="A334" s="40"/>
      <c r="B334" s="41"/>
      <c r="C334" s="41"/>
      <c r="D334" s="41"/>
      <c r="E334" s="41"/>
      <c r="F334" s="41"/>
      <c r="G334" s="41"/>
      <c r="H334" s="41"/>
      <c r="I334" s="41"/>
      <c r="J334" s="41"/>
      <c r="K334" s="42"/>
    </row>
    <row r="335" spans="1:11" s="1" customFormat="1" ht="12.75" customHeight="1" x14ac:dyDescent="0.15">
      <c r="A335" s="40"/>
      <c r="B335" s="41"/>
      <c r="C335" s="41"/>
      <c r="D335" s="41"/>
      <c r="E335" s="41"/>
      <c r="F335" s="41"/>
      <c r="G335" s="41"/>
      <c r="H335" s="41"/>
      <c r="I335" s="41"/>
      <c r="J335" s="41"/>
      <c r="K335" s="42"/>
    </row>
    <row r="336" spans="1:11" s="1" customFormat="1" ht="12.75" customHeight="1" x14ac:dyDescent="0.15">
      <c r="A336" s="40"/>
      <c r="B336" s="41"/>
      <c r="C336" s="41"/>
      <c r="D336" s="41"/>
      <c r="E336" s="41"/>
      <c r="F336" s="41"/>
      <c r="G336" s="41"/>
      <c r="H336" s="41"/>
      <c r="I336" s="41"/>
      <c r="J336" s="41"/>
      <c r="K336" s="42"/>
    </row>
    <row r="337" spans="1:11" s="1" customFormat="1" ht="12.75" customHeight="1" x14ac:dyDescent="0.15">
      <c r="A337" s="40"/>
      <c r="B337" s="41"/>
      <c r="C337" s="41"/>
      <c r="D337" s="41"/>
      <c r="E337" s="41"/>
      <c r="F337" s="41"/>
      <c r="G337" s="41"/>
      <c r="H337" s="41"/>
      <c r="I337" s="41"/>
      <c r="J337" s="41"/>
      <c r="K337" s="42"/>
    </row>
    <row r="338" spans="1:11" s="1" customFormat="1" ht="12.75" customHeight="1" x14ac:dyDescent="0.15">
      <c r="A338" s="40"/>
      <c r="B338" s="41"/>
      <c r="C338" s="41"/>
      <c r="D338" s="41"/>
      <c r="E338" s="41"/>
      <c r="F338" s="41"/>
      <c r="G338" s="41"/>
      <c r="H338" s="41"/>
      <c r="I338" s="41"/>
      <c r="J338" s="41"/>
      <c r="K338" s="42"/>
    </row>
    <row r="339" spans="1:11" s="1" customFormat="1" ht="12.75" customHeight="1" x14ac:dyDescent="0.15">
      <c r="A339" s="40"/>
      <c r="B339" s="41"/>
      <c r="C339" s="41"/>
      <c r="D339" s="41"/>
      <c r="E339" s="41"/>
      <c r="F339" s="41"/>
      <c r="G339" s="41"/>
      <c r="H339" s="41"/>
      <c r="I339" s="41"/>
      <c r="J339" s="41"/>
      <c r="K339" s="42"/>
    </row>
    <row r="340" spans="1:11" s="1" customFormat="1" ht="12.75" customHeight="1" x14ac:dyDescent="0.15">
      <c r="A340" s="40"/>
      <c r="B340" s="41"/>
      <c r="C340" s="41"/>
      <c r="D340" s="41"/>
      <c r="E340" s="41"/>
      <c r="F340" s="41"/>
      <c r="G340" s="41"/>
      <c r="H340" s="41"/>
      <c r="I340" s="41"/>
      <c r="J340" s="41"/>
      <c r="K340" s="42"/>
    </row>
    <row r="341" spans="1:11" s="1" customFormat="1" ht="12.75" customHeight="1" x14ac:dyDescent="0.15">
      <c r="A341" s="40"/>
      <c r="B341" s="41"/>
      <c r="C341" s="41"/>
      <c r="D341" s="41"/>
      <c r="E341" s="41"/>
      <c r="F341" s="41"/>
      <c r="G341" s="41"/>
      <c r="H341" s="41"/>
      <c r="I341" s="41"/>
      <c r="J341" s="41"/>
      <c r="K341" s="42"/>
    </row>
    <row r="342" spans="1:11" s="1" customFormat="1" ht="12.75" customHeight="1" x14ac:dyDescent="0.15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2"/>
    </row>
    <row r="343" spans="1:11" s="1" customFormat="1" ht="12.75" customHeight="1" x14ac:dyDescent="0.15">
      <c r="A343" s="40"/>
      <c r="B343" s="41"/>
      <c r="C343" s="41"/>
      <c r="D343" s="41"/>
      <c r="E343" s="41"/>
      <c r="F343" s="41"/>
      <c r="G343" s="41"/>
      <c r="H343" s="41"/>
      <c r="I343" s="41"/>
      <c r="J343" s="41"/>
      <c r="K343" s="42"/>
    </row>
    <row r="344" spans="1:11" s="1" customFormat="1" ht="12.75" customHeight="1" x14ac:dyDescent="0.15">
      <c r="A344" s="40"/>
      <c r="B344" s="41"/>
      <c r="C344" s="41"/>
      <c r="D344" s="41"/>
      <c r="E344" s="41"/>
      <c r="F344" s="41"/>
      <c r="G344" s="41"/>
      <c r="H344" s="41"/>
      <c r="I344" s="41"/>
      <c r="J344" s="41"/>
      <c r="K344" s="42"/>
    </row>
    <row r="345" spans="1:11" s="1" customFormat="1" ht="12.75" customHeight="1" x14ac:dyDescent="0.15">
      <c r="A345" s="40"/>
      <c r="B345" s="41"/>
      <c r="C345" s="41"/>
      <c r="D345" s="41"/>
      <c r="E345" s="41"/>
      <c r="F345" s="41"/>
      <c r="G345" s="41"/>
      <c r="H345" s="41"/>
      <c r="I345" s="41"/>
      <c r="J345" s="41"/>
      <c r="K345" s="42"/>
    </row>
    <row r="346" spans="1:11" s="1" customFormat="1" ht="12.75" customHeight="1" x14ac:dyDescent="0.15">
      <c r="A346" s="40"/>
      <c r="B346" s="41"/>
      <c r="C346" s="41"/>
      <c r="D346" s="41"/>
      <c r="E346" s="41"/>
      <c r="F346" s="41"/>
      <c r="G346" s="41"/>
      <c r="H346" s="41"/>
      <c r="I346" s="41"/>
      <c r="J346" s="41"/>
      <c r="K346" s="42"/>
    </row>
    <row r="347" spans="1:11" s="1" customFormat="1" ht="12.75" customHeight="1" x14ac:dyDescent="0.15">
      <c r="A347" s="40"/>
      <c r="B347" s="41"/>
      <c r="C347" s="41"/>
      <c r="D347" s="41"/>
      <c r="E347" s="41"/>
      <c r="F347" s="41"/>
      <c r="G347" s="41"/>
      <c r="H347" s="41"/>
      <c r="I347" s="41"/>
      <c r="J347" s="41"/>
      <c r="K347" s="42"/>
    </row>
    <row r="348" spans="1:11" s="1" customFormat="1" ht="12.75" customHeight="1" x14ac:dyDescent="0.15">
      <c r="A348" s="40"/>
      <c r="B348" s="41"/>
      <c r="C348" s="41"/>
      <c r="D348" s="41"/>
      <c r="E348" s="41"/>
      <c r="F348" s="41"/>
      <c r="G348" s="41"/>
      <c r="H348" s="41"/>
      <c r="I348" s="41"/>
      <c r="J348" s="41"/>
      <c r="K348" s="42"/>
    </row>
    <row r="349" spans="1:11" s="1" customFormat="1" ht="12.75" customHeight="1" x14ac:dyDescent="0.15">
      <c r="A349" s="40"/>
      <c r="B349" s="41"/>
      <c r="C349" s="41"/>
      <c r="D349" s="41"/>
      <c r="E349" s="41"/>
      <c r="F349" s="41"/>
      <c r="G349" s="41"/>
      <c r="H349" s="41"/>
      <c r="I349" s="41"/>
      <c r="J349" s="41"/>
      <c r="K349" s="42"/>
    </row>
    <row r="350" spans="1:11" s="1" customFormat="1" ht="12.75" customHeight="1" x14ac:dyDescent="0.15">
      <c r="A350" s="40"/>
      <c r="B350" s="41"/>
      <c r="C350" s="41"/>
      <c r="D350" s="41"/>
      <c r="E350" s="41"/>
      <c r="F350" s="41"/>
      <c r="G350" s="41"/>
      <c r="H350" s="41"/>
      <c r="I350" s="41"/>
      <c r="J350" s="41"/>
      <c r="K350" s="42"/>
    </row>
    <row r="351" spans="1:11" s="1" customFormat="1" ht="12.75" customHeight="1" x14ac:dyDescent="0.15">
      <c r="A351" s="40"/>
      <c r="B351" s="41"/>
      <c r="C351" s="41"/>
      <c r="D351" s="41"/>
      <c r="E351" s="41"/>
      <c r="F351" s="41"/>
      <c r="G351" s="41"/>
      <c r="H351" s="41"/>
      <c r="I351" s="41"/>
      <c r="J351" s="41"/>
      <c r="K351" s="42"/>
    </row>
    <row r="352" spans="1:11" s="1" customFormat="1" ht="12.75" customHeight="1" x14ac:dyDescent="0.15">
      <c r="A352" s="40"/>
      <c r="B352" s="41"/>
      <c r="C352" s="41"/>
      <c r="D352" s="41"/>
      <c r="E352" s="41"/>
      <c r="F352" s="41"/>
      <c r="G352" s="41"/>
      <c r="H352" s="41"/>
      <c r="I352" s="41"/>
      <c r="J352" s="41"/>
      <c r="K352" s="42"/>
    </row>
    <row r="353" spans="1:11" s="1" customFormat="1" ht="12.75" customHeight="1" x14ac:dyDescent="0.15">
      <c r="A353" s="40"/>
      <c r="B353" s="41"/>
      <c r="C353" s="41"/>
      <c r="D353" s="41"/>
      <c r="E353" s="41"/>
      <c r="F353" s="41"/>
      <c r="G353" s="41"/>
      <c r="H353" s="41"/>
      <c r="I353" s="41"/>
      <c r="J353" s="41"/>
      <c r="K353" s="42"/>
    </row>
    <row r="354" spans="1:11" s="1" customFormat="1" ht="12.75" customHeight="1" x14ac:dyDescent="0.15">
      <c r="A354" s="40"/>
      <c r="B354" s="41"/>
      <c r="C354" s="41"/>
      <c r="D354" s="41"/>
      <c r="E354" s="41"/>
      <c r="F354" s="41"/>
      <c r="G354" s="41"/>
      <c r="H354" s="41"/>
      <c r="I354" s="41"/>
      <c r="J354" s="41"/>
      <c r="K354" s="42"/>
    </row>
    <row r="355" spans="1:11" s="1" customFormat="1" ht="12.75" customHeight="1" x14ac:dyDescent="0.15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2"/>
    </row>
    <row r="356" spans="1:11" s="1" customFormat="1" ht="12.75" customHeight="1" x14ac:dyDescent="0.15">
      <c r="A356" s="40"/>
      <c r="B356" s="41"/>
      <c r="C356" s="41"/>
      <c r="D356" s="41"/>
      <c r="E356" s="41"/>
      <c r="F356" s="41"/>
      <c r="G356" s="41"/>
      <c r="H356" s="41"/>
      <c r="I356" s="41"/>
      <c r="J356" s="41"/>
      <c r="K356" s="42"/>
    </row>
    <row r="357" spans="1:11" s="1" customFormat="1" ht="12.75" customHeight="1" x14ac:dyDescent="0.15">
      <c r="A357" s="40"/>
      <c r="B357" s="41"/>
      <c r="C357" s="41"/>
      <c r="D357" s="41"/>
      <c r="E357" s="41"/>
      <c r="F357" s="41"/>
      <c r="G357" s="41"/>
      <c r="H357" s="41"/>
      <c r="I357" s="41"/>
      <c r="J357" s="41"/>
      <c r="K357" s="42"/>
    </row>
    <row r="358" spans="1:11" s="1" customFormat="1" ht="12.75" customHeight="1" x14ac:dyDescent="0.15">
      <c r="A358" s="40"/>
      <c r="B358" s="41"/>
      <c r="C358" s="41"/>
      <c r="D358" s="41"/>
      <c r="E358" s="41"/>
      <c r="F358" s="41"/>
      <c r="G358" s="41"/>
      <c r="H358" s="41"/>
      <c r="I358" s="41"/>
      <c r="J358" s="41"/>
      <c r="K358" s="42"/>
    </row>
    <row r="359" spans="1:11" s="1" customFormat="1" ht="12.75" customHeight="1" x14ac:dyDescent="0.15">
      <c r="A359" s="40"/>
      <c r="B359" s="41"/>
      <c r="C359" s="41"/>
      <c r="D359" s="41"/>
      <c r="E359" s="41"/>
      <c r="F359" s="41"/>
      <c r="G359" s="41"/>
      <c r="H359" s="41"/>
      <c r="I359" s="41"/>
      <c r="J359" s="41"/>
      <c r="K359" s="42"/>
    </row>
    <row r="360" spans="1:11" s="1" customFormat="1" ht="12.75" customHeight="1" x14ac:dyDescent="0.15">
      <c r="A360" s="40"/>
      <c r="B360" s="41"/>
      <c r="C360" s="41"/>
      <c r="D360" s="41"/>
      <c r="E360" s="41"/>
      <c r="F360" s="41"/>
      <c r="G360" s="41"/>
      <c r="H360" s="41"/>
      <c r="I360" s="41"/>
      <c r="J360" s="41"/>
      <c r="K360" s="42"/>
    </row>
    <row r="361" spans="1:11" s="1" customFormat="1" ht="12.75" customHeight="1" x14ac:dyDescent="0.15">
      <c r="A361" s="40"/>
      <c r="B361" s="41"/>
      <c r="C361" s="41"/>
      <c r="D361" s="41"/>
      <c r="E361" s="41"/>
      <c r="F361" s="41"/>
      <c r="G361" s="41"/>
      <c r="H361" s="41"/>
      <c r="I361" s="41"/>
      <c r="J361" s="41"/>
      <c r="K361" s="42"/>
    </row>
    <row r="362" spans="1:11" s="1" customFormat="1" ht="12.75" customHeight="1" x14ac:dyDescent="0.15">
      <c r="A362" s="40"/>
      <c r="B362" s="41"/>
      <c r="C362" s="41"/>
      <c r="D362" s="41"/>
      <c r="E362" s="41"/>
      <c r="F362" s="41"/>
      <c r="G362" s="41"/>
      <c r="H362" s="41"/>
      <c r="I362" s="41"/>
      <c r="J362" s="41"/>
      <c r="K362" s="42"/>
    </row>
    <row r="363" spans="1:11" s="1" customFormat="1" ht="12.75" customHeight="1" x14ac:dyDescent="0.15">
      <c r="A363" s="40"/>
      <c r="B363" s="41"/>
      <c r="C363" s="41"/>
      <c r="D363" s="41"/>
      <c r="E363" s="41"/>
      <c r="F363" s="41"/>
      <c r="G363" s="41"/>
      <c r="H363" s="41"/>
      <c r="I363" s="41"/>
      <c r="J363" s="41"/>
      <c r="K363" s="42"/>
    </row>
    <row r="364" spans="1:11" s="1" customFormat="1" ht="12.75" customHeight="1" x14ac:dyDescent="0.15">
      <c r="A364" s="40"/>
      <c r="B364" s="41"/>
      <c r="C364" s="41"/>
      <c r="D364" s="41"/>
      <c r="E364" s="41"/>
      <c r="F364" s="41"/>
      <c r="G364" s="41"/>
      <c r="H364" s="41"/>
      <c r="I364" s="41"/>
      <c r="J364" s="41"/>
      <c r="K364" s="42"/>
    </row>
    <row r="365" spans="1:11" s="1" customFormat="1" ht="12.75" customHeight="1" x14ac:dyDescent="0.15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2"/>
    </row>
    <row r="366" spans="1:11" s="1" customFormat="1" ht="12.75" customHeight="1" x14ac:dyDescent="0.15">
      <c r="A366" s="40"/>
      <c r="B366" s="41"/>
      <c r="C366" s="41"/>
      <c r="D366" s="41"/>
      <c r="E366" s="41"/>
      <c r="F366" s="41"/>
      <c r="G366" s="41"/>
      <c r="H366" s="41"/>
      <c r="I366" s="41"/>
      <c r="J366" s="41"/>
      <c r="K366" s="42"/>
    </row>
    <row r="367" spans="1:11" s="1" customFormat="1" ht="12.75" customHeight="1" x14ac:dyDescent="0.15">
      <c r="A367" s="40"/>
      <c r="B367" s="41"/>
      <c r="C367" s="41"/>
      <c r="D367" s="41"/>
      <c r="E367" s="41"/>
      <c r="F367" s="41"/>
      <c r="G367" s="41"/>
      <c r="H367" s="41"/>
      <c r="I367" s="41"/>
      <c r="J367" s="41"/>
      <c r="K367" s="42"/>
    </row>
    <row r="368" spans="1:11" s="1" customFormat="1" ht="12.75" customHeight="1" x14ac:dyDescent="0.15">
      <c r="A368" s="40"/>
      <c r="B368" s="41"/>
      <c r="C368" s="41"/>
      <c r="D368" s="41"/>
      <c r="E368" s="41"/>
      <c r="F368" s="41"/>
      <c r="G368" s="41"/>
      <c r="H368" s="41"/>
      <c r="I368" s="41"/>
      <c r="J368" s="41"/>
      <c r="K368" s="42"/>
    </row>
    <row r="369" spans="1:11" s="1" customFormat="1" ht="12.75" customHeight="1" x14ac:dyDescent="0.15">
      <c r="A369" s="40"/>
      <c r="B369" s="41"/>
      <c r="C369" s="41"/>
      <c r="D369" s="41"/>
      <c r="E369" s="41"/>
      <c r="F369" s="41"/>
      <c r="G369" s="41"/>
      <c r="H369" s="41"/>
      <c r="I369" s="41"/>
      <c r="J369" s="41"/>
      <c r="K369" s="42"/>
    </row>
    <row r="370" spans="1:11" s="1" customFormat="1" ht="12.75" customHeight="1" x14ac:dyDescent="0.15">
      <c r="A370" s="40"/>
      <c r="B370" s="41"/>
      <c r="C370" s="41"/>
      <c r="D370" s="41"/>
      <c r="E370" s="41"/>
      <c r="F370" s="41"/>
      <c r="G370" s="41"/>
      <c r="H370" s="41"/>
      <c r="I370" s="41"/>
      <c r="J370" s="41"/>
      <c r="K370" s="42"/>
    </row>
    <row r="371" spans="1:11" s="1" customFormat="1" ht="12.75" customHeight="1" x14ac:dyDescent="0.15">
      <c r="A371" s="40"/>
      <c r="B371" s="41"/>
      <c r="C371" s="41"/>
      <c r="D371" s="41"/>
      <c r="E371" s="41"/>
      <c r="F371" s="41"/>
      <c r="G371" s="41"/>
      <c r="H371" s="41"/>
      <c r="I371" s="41"/>
      <c r="J371" s="41"/>
      <c r="K371" s="42"/>
    </row>
    <row r="372" spans="1:11" s="1" customFormat="1" ht="12.75" customHeight="1" x14ac:dyDescent="0.15">
      <c r="A372" s="40"/>
      <c r="B372" s="41"/>
      <c r="C372" s="41"/>
      <c r="D372" s="41"/>
      <c r="E372" s="41"/>
      <c r="F372" s="41"/>
      <c r="G372" s="41"/>
      <c r="H372" s="41"/>
      <c r="I372" s="41"/>
      <c r="J372" s="41"/>
      <c r="K372" s="42"/>
    </row>
    <row r="373" spans="1:11" s="1" customFormat="1" ht="12.75" customHeight="1" x14ac:dyDescent="0.15">
      <c r="A373" s="40"/>
      <c r="B373" s="41"/>
      <c r="C373" s="41"/>
      <c r="D373" s="41"/>
      <c r="E373" s="41"/>
      <c r="F373" s="41"/>
      <c r="G373" s="41"/>
      <c r="H373" s="41"/>
      <c r="I373" s="41"/>
      <c r="J373" s="41"/>
      <c r="K373" s="42"/>
    </row>
    <row r="374" spans="1:11" s="1" customFormat="1" ht="12.75" customHeight="1" x14ac:dyDescent="0.15">
      <c r="A374" s="40"/>
      <c r="B374" s="41"/>
      <c r="C374" s="41"/>
      <c r="D374" s="41"/>
      <c r="E374" s="41"/>
      <c r="F374" s="41"/>
      <c r="G374" s="41"/>
      <c r="H374" s="41"/>
      <c r="I374" s="41"/>
      <c r="J374" s="41"/>
      <c r="K374" s="42"/>
    </row>
    <row r="375" spans="1:11" s="1" customFormat="1" ht="12.75" customHeight="1" x14ac:dyDescent="0.15">
      <c r="A375" s="40"/>
      <c r="B375" s="41"/>
      <c r="C375" s="41"/>
      <c r="D375" s="41"/>
      <c r="E375" s="41"/>
      <c r="F375" s="41"/>
      <c r="G375" s="41"/>
      <c r="H375" s="41"/>
      <c r="I375" s="41"/>
      <c r="J375" s="41"/>
      <c r="K375" s="42"/>
    </row>
    <row r="376" spans="1:11" s="1" customFormat="1" ht="12.75" customHeight="1" x14ac:dyDescent="0.15">
      <c r="A376" s="40"/>
      <c r="B376" s="41"/>
      <c r="C376" s="41"/>
      <c r="D376" s="41"/>
      <c r="E376" s="41"/>
      <c r="F376" s="41"/>
      <c r="G376" s="41"/>
      <c r="H376" s="41"/>
      <c r="I376" s="41"/>
      <c r="J376" s="41"/>
      <c r="K376" s="42"/>
    </row>
    <row r="377" spans="1:11" s="1" customFormat="1" ht="12.75" customHeight="1" x14ac:dyDescent="0.15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2"/>
    </row>
    <row r="378" spans="1:11" s="1" customFormat="1" ht="12.75" customHeight="1" x14ac:dyDescent="0.15">
      <c r="A378" s="40"/>
      <c r="B378" s="41"/>
      <c r="C378" s="41"/>
      <c r="D378" s="41"/>
      <c r="E378" s="41"/>
      <c r="F378" s="41"/>
      <c r="G378" s="41"/>
      <c r="H378" s="41"/>
      <c r="I378" s="41"/>
      <c r="J378" s="41"/>
      <c r="K378" s="42"/>
    </row>
    <row r="379" spans="1:11" s="1" customFormat="1" ht="12.75" customHeight="1" x14ac:dyDescent="0.15">
      <c r="A379" s="40"/>
      <c r="B379" s="41"/>
      <c r="C379" s="41"/>
      <c r="D379" s="41"/>
      <c r="E379" s="41"/>
      <c r="F379" s="41"/>
      <c r="G379" s="41"/>
      <c r="H379" s="41"/>
      <c r="I379" s="41"/>
      <c r="J379" s="41"/>
      <c r="K379" s="42"/>
    </row>
    <row r="380" spans="1:11" s="1" customFormat="1" ht="12.75" customHeight="1" x14ac:dyDescent="0.15">
      <c r="A380" s="40"/>
      <c r="B380" s="41"/>
      <c r="C380" s="41"/>
      <c r="D380" s="41"/>
      <c r="E380" s="41"/>
      <c r="F380" s="41"/>
      <c r="G380" s="41"/>
      <c r="H380" s="41"/>
      <c r="I380" s="41"/>
      <c r="J380" s="41"/>
      <c r="K380" s="42"/>
    </row>
    <row r="381" spans="1:11" s="1" customFormat="1" ht="12.75" customHeight="1" x14ac:dyDescent="0.15">
      <c r="A381" s="40"/>
      <c r="B381" s="41"/>
      <c r="C381" s="41"/>
      <c r="D381" s="41"/>
      <c r="E381" s="41"/>
      <c r="F381" s="41"/>
      <c r="G381" s="41"/>
      <c r="H381" s="41"/>
      <c r="I381" s="41"/>
      <c r="J381" s="41"/>
      <c r="K381" s="42"/>
    </row>
    <row r="382" spans="1:11" s="1" customFormat="1" ht="12.75" customHeight="1" x14ac:dyDescent="0.15">
      <c r="A382" s="40"/>
      <c r="B382" s="41"/>
      <c r="C382" s="41"/>
      <c r="D382" s="41"/>
      <c r="E382" s="41"/>
      <c r="F382" s="41"/>
      <c r="G382" s="41"/>
      <c r="H382" s="41"/>
      <c r="I382" s="41"/>
      <c r="J382" s="41"/>
      <c r="K382" s="42"/>
    </row>
    <row r="383" spans="1:11" s="1" customFormat="1" ht="12.75" customHeight="1" x14ac:dyDescent="0.15">
      <c r="A383" s="40"/>
      <c r="B383" s="41"/>
      <c r="C383" s="41"/>
      <c r="D383" s="41"/>
      <c r="E383" s="41"/>
      <c r="F383" s="41"/>
      <c r="G383" s="41"/>
      <c r="H383" s="41"/>
      <c r="I383" s="41"/>
      <c r="J383" s="41"/>
      <c r="K383" s="42"/>
    </row>
    <row r="384" spans="1:11" s="1" customFormat="1" ht="12.75" customHeight="1" x14ac:dyDescent="0.15">
      <c r="A384" s="40"/>
      <c r="B384" s="41"/>
      <c r="C384" s="41"/>
      <c r="D384" s="41"/>
      <c r="E384" s="41"/>
      <c r="F384" s="41"/>
      <c r="G384" s="41"/>
      <c r="H384" s="41"/>
      <c r="I384" s="41"/>
      <c r="J384" s="41"/>
      <c r="K384" s="42"/>
    </row>
    <row r="385" spans="1:11" s="1" customFormat="1" ht="12.75" customHeight="1" x14ac:dyDescent="0.15">
      <c r="A385" s="40"/>
      <c r="B385" s="41"/>
      <c r="C385" s="41"/>
      <c r="D385" s="41"/>
      <c r="E385" s="41"/>
      <c r="F385" s="41"/>
      <c r="G385" s="41"/>
      <c r="H385" s="41"/>
      <c r="I385" s="41"/>
      <c r="J385" s="41"/>
      <c r="K385" s="42"/>
    </row>
    <row r="386" spans="1:11" s="1" customFormat="1" ht="12.75" customHeight="1" x14ac:dyDescent="0.15">
      <c r="A386" s="40"/>
      <c r="B386" s="41"/>
      <c r="C386" s="41"/>
      <c r="D386" s="41"/>
      <c r="E386" s="41"/>
      <c r="F386" s="41"/>
      <c r="G386" s="41"/>
      <c r="H386" s="41"/>
      <c r="I386" s="41"/>
      <c r="J386" s="41"/>
      <c r="K386" s="42"/>
    </row>
    <row r="387" spans="1:11" s="1" customFormat="1" ht="12.75" customHeight="1" x14ac:dyDescent="0.15">
      <c r="A387" s="40"/>
      <c r="B387" s="41"/>
      <c r="C387" s="41"/>
      <c r="D387" s="41"/>
      <c r="E387" s="41"/>
      <c r="F387" s="41"/>
      <c r="G387" s="41"/>
      <c r="H387" s="41"/>
      <c r="I387" s="41"/>
      <c r="J387" s="41"/>
      <c r="K387" s="42"/>
    </row>
    <row r="388" spans="1:11" s="1" customFormat="1" ht="12.75" customHeight="1" x14ac:dyDescent="0.15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2"/>
    </row>
    <row r="389" spans="1:11" s="1" customFormat="1" ht="12.75" customHeight="1" x14ac:dyDescent="0.15">
      <c r="A389" s="40"/>
      <c r="B389" s="41"/>
      <c r="C389" s="41"/>
      <c r="D389" s="41"/>
      <c r="E389" s="41"/>
      <c r="F389" s="41"/>
      <c r="G389" s="41"/>
      <c r="H389" s="41"/>
      <c r="I389" s="41"/>
      <c r="J389" s="41"/>
      <c r="K389" s="42"/>
    </row>
    <row r="390" spans="1:11" s="1" customFormat="1" ht="12.75" customHeight="1" x14ac:dyDescent="0.15">
      <c r="A390" s="40"/>
      <c r="B390" s="41"/>
      <c r="C390" s="41"/>
      <c r="D390" s="41"/>
      <c r="E390" s="41"/>
      <c r="F390" s="41"/>
      <c r="G390" s="41"/>
      <c r="H390" s="41"/>
      <c r="I390" s="41"/>
      <c r="J390" s="41"/>
      <c r="K390" s="42"/>
    </row>
    <row r="391" spans="1:11" s="1" customFormat="1" ht="12.75" customHeight="1" x14ac:dyDescent="0.15">
      <c r="A391" s="40"/>
      <c r="B391" s="41"/>
      <c r="C391" s="41"/>
      <c r="D391" s="41"/>
      <c r="E391" s="41"/>
      <c r="F391" s="41"/>
      <c r="G391" s="41"/>
      <c r="H391" s="41"/>
      <c r="I391" s="41"/>
      <c r="J391" s="41"/>
      <c r="K391" s="42"/>
    </row>
    <row r="392" spans="1:11" s="1" customFormat="1" ht="12.75" customHeight="1" x14ac:dyDescent="0.15">
      <c r="A392" s="40"/>
      <c r="B392" s="41"/>
      <c r="C392" s="41"/>
      <c r="D392" s="41"/>
      <c r="E392" s="41"/>
      <c r="F392" s="41"/>
      <c r="G392" s="41"/>
      <c r="H392" s="41"/>
      <c r="I392" s="41"/>
      <c r="J392" s="41"/>
      <c r="K392" s="42"/>
    </row>
    <row r="393" spans="1:11" s="1" customFormat="1" ht="12.75" customHeight="1" x14ac:dyDescent="0.15">
      <c r="A393" s="40"/>
      <c r="B393" s="41"/>
      <c r="C393" s="41"/>
      <c r="D393" s="41"/>
      <c r="E393" s="41"/>
      <c r="F393" s="41"/>
      <c r="G393" s="41"/>
      <c r="H393" s="41"/>
      <c r="I393" s="41"/>
      <c r="J393" s="41"/>
      <c r="K393" s="42"/>
    </row>
    <row r="394" spans="1:11" s="1" customFormat="1" ht="12.75" customHeight="1" x14ac:dyDescent="0.15">
      <c r="A394" s="40"/>
      <c r="B394" s="41"/>
      <c r="C394" s="41"/>
      <c r="D394" s="41"/>
      <c r="E394" s="41"/>
      <c r="F394" s="41"/>
      <c r="G394" s="41"/>
      <c r="H394" s="41"/>
      <c r="I394" s="41"/>
      <c r="J394" s="41"/>
      <c r="K394" s="42"/>
    </row>
    <row r="395" spans="1:11" s="1" customFormat="1" ht="12.75" customHeight="1" x14ac:dyDescent="0.15">
      <c r="A395" s="40"/>
      <c r="B395" s="41"/>
      <c r="C395" s="41"/>
      <c r="D395" s="41"/>
      <c r="E395" s="41"/>
      <c r="F395" s="41"/>
      <c r="G395" s="41"/>
      <c r="H395" s="41"/>
      <c r="I395" s="41"/>
      <c r="J395" s="41"/>
      <c r="K395" s="42"/>
    </row>
    <row r="396" spans="1:11" s="1" customFormat="1" ht="12.75" customHeight="1" x14ac:dyDescent="0.15">
      <c r="A396" s="40"/>
      <c r="B396" s="41"/>
      <c r="C396" s="41"/>
      <c r="D396" s="41"/>
      <c r="E396" s="41"/>
      <c r="F396" s="41"/>
      <c r="G396" s="41"/>
      <c r="H396" s="41"/>
      <c r="I396" s="41"/>
      <c r="J396" s="41"/>
      <c r="K396" s="42"/>
    </row>
    <row r="397" spans="1:11" s="1" customFormat="1" ht="12.75" customHeight="1" x14ac:dyDescent="0.15">
      <c r="A397" s="40"/>
      <c r="B397" s="41"/>
      <c r="C397" s="41"/>
      <c r="D397" s="41"/>
      <c r="E397" s="41"/>
      <c r="F397" s="41"/>
      <c r="G397" s="41"/>
      <c r="H397" s="41"/>
      <c r="I397" s="41"/>
      <c r="J397" s="41"/>
      <c r="K397" s="42"/>
    </row>
    <row r="398" spans="1:11" s="1" customFormat="1" ht="12.75" customHeight="1" x14ac:dyDescent="0.15">
      <c r="A398" s="40"/>
      <c r="B398" s="41"/>
      <c r="C398" s="41"/>
      <c r="D398" s="41"/>
      <c r="E398" s="41"/>
      <c r="F398" s="41"/>
      <c r="G398" s="41"/>
      <c r="H398" s="41"/>
      <c r="I398" s="41"/>
      <c r="J398" s="41"/>
      <c r="K398" s="42"/>
    </row>
    <row r="399" spans="1:11" s="1" customFormat="1" ht="12.75" customHeight="1" x14ac:dyDescent="0.15">
      <c r="A399" s="40"/>
      <c r="B399" s="41"/>
      <c r="C399" s="41"/>
      <c r="D399" s="41"/>
      <c r="E399" s="41"/>
      <c r="F399" s="41"/>
      <c r="G399" s="41"/>
      <c r="H399" s="41"/>
      <c r="I399" s="41"/>
      <c r="J399" s="41"/>
      <c r="K399" s="42"/>
    </row>
    <row r="400" spans="1:11" s="1" customFormat="1" ht="12.75" customHeight="1" x14ac:dyDescent="0.15">
      <c r="A400" s="40"/>
      <c r="B400" s="41"/>
      <c r="C400" s="41"/>
      <c r="D400" s="41"/>
      <c r="E400" s="41"/>
      <c r="F400" s="41"/>
      <c r="G400" s="41"/>
      <c r="H400" s="41"/>
      <c r="I400" s="41"/>
      <c r="J400" s="41"/>
      <c r="K400" s="42"/>
    </row>
    <row r="401" spans="1:11" s="1" customFormat="1" ht="12.75" customHeight="1" x14ac:dyDescent="0.15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2"/>
    </row>
    <row r="402" spans="1:11" s="1" customFormat="1" ht="12.75" customHeight="1" x14ac:dyDescent="0.15">
      <c r="A402" s="40"/>
      <c r="B402" s="41"/>
      <c r="C402" s="41"/>
      <c r="D402" s="41"/>
      <c r="E402" s="41"/>
      <c r="F402" s="41"/>
      <c r="G402" s="41"/>
      <c r="H402" s="41"/>
      <c r="I402" s="41"/>
      <c r="J402" s="41"/>
      <c r="K402" s="42"/>
    </row>
    <row r="403" spans="1:11" s="1" customFormat="1" ht="12.75" customHeight="1" x14ac:dyDescent="0.15">
      <c r="A403" s="40"/>
      <c r="B403" s="41"/>
      <c r="C403" s="41"/>
      <c r="D403" s="41"/>
      <c r="E403" s="41"/>
      <c r="F403" s="41"/>
      <c r="G403" s="41"/>
      <c r="H403" s="41"/>
      <c r="I403" s="41"/>
      <c r="J403" s="41"/>
      <c r="K403" s="42"/>
    </row>
    <row r="404" spans="1:11" s="1" customFormat="1" ht="12.75" customHeight="1" x14ac:dyDescent="0.15">
      <c r="A404" s="40"/>
      <c r="B404" s="41"/>
      <c r="C404" s="41"/>
      <c r="D404" s="41"/>
      <c r="E404" s="41"/>
      <c r="F404" s="41"/>
      <c r="G404" s="41"/>
      <c r="H404" s="41"/>
      <c r="I404" s="41"/>
      <c r="J404" s="41"/>
      <c r="K404" s="42"/>
    </row>
    <row r="405" spans="1:11" s="1" customFormat="1" ht="12.75" customHeight="1" x14ac:dyDescent="0.15">
      <c r="A405" s="40"/>
      <c r="B405" s="41"/>
      <c r="C405" s="41"/>
      <c r="D405" s="41"/>
      <c r="E405" s="41"/>
      <c r="F405" s="41"/>
      <c r="G405" s="41"/>
      <c r="H405" s="41"/>
      <c r="I405" s="41"/>
      <c r="J405" s="41"/>
      <c r="K405" s="42"/>
    </row>
    <row r="406" spans="1:11" s="1" customFormat="1" ht="12.75" customHeight="1" x14ac:dyDescent="0.15">
      <c r="A406" s="40"/>
      <c r="B406" s="41"/>
      <c r="C406" s="41"/>
      <c r="D406" s="41"/>
      <c r="E406" s="41"/>
      <c r="F406" s="41"/>
      <c r="G406" s="41"/>
      <c r="H406" s="41"/>
      <c r="I406" s="41"/>
      <c r="J406" s="41"/>
      <c r="K406" s="42"/>
    </row>
    <row r="407" spans="1:11" s="1" customFormat="1" ht="12.75" customHeight="1" x14ac:dyDescent="0.15">
      <c r="A407" s="40"/>
      <c r="B407" s="41"/>
      <c r="C407" s="41"/>
      <c r="D407" s="41"/>
      <c r="E407" s="41"/>
      <c r="F407" s="41"/>
      <c r="G407" s="41"/>
      <c r="H407" s="41"/>
      <c r="I407" s="41"/>
      <c r="J407" s="41"/>
      <c r="K407" s="42"/>
    </row>
    <row r="408" spans="1:11" s="1" customFormat="1" ht="12.75" customHeight="1" x14ac:dyDescent="0.15">
      <c r="A408" s="40"/>
      <c r="B408" s="41"/>
      <c r="C408" s="41"/>
      <c r="D408" s="41"/>
      <c r="E408" s="41"/>
      <c r="F408" s="41"/>
      <c r="G408" s="41"/>
      <c r="H408" s="41"/>
      <c r="I408" s="41"/>
      <c r="J408" s="41"/>
      <c r="K408" s="42"/>
    </row>
    <row r="409" spans="1:11" s="1" customFormat="1" ht="12.75" customHeight="1" x14ac:dyDescent="0.15">
      <c r="A409" s="40"/>
      <c r="B409" s="41"/>
      <c r="C409" s="41"/>
      <c r="D409" s="41"/>
      <c r="E409" s="41"/>
      <c r="F409" s="41"/>
      <c r="G409" s="41"/>
      <c r="H409" s="41"/>
      <c r="I409" s="41"/>
      <c r="J409" s="41"/>
      <c r="K409" s="42"/>
    </row>
    <row r="410" spans="1:11" s="1" customFormat="1" ht="12.75" customHeight="1" x14ac:dyDescent="0.15">
      <c r="A410" s="40"/>
      <c r="B410" s="41"/>
      <c r="C410" s="41"/>
      <c r="D410" s="41"/>
      <c r="E410" s="41"/>
      <c r="F410" s="41"/>
      <c r="G410" s="41"/>
      <c r="H410" s="41"/>
      <c r="I410" s="41"/>
      <c r="J410" s="41"/>
      <c r="K410" s="42"/>
    </row>
    <row r="411" spans="1:11" s="1" customFormat="1" ht="12.75" customHeight="1" x14ac:dyDescent="0.15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2"/>
    </row>
    <row r="412" spans="1:11" s="1" customFormat="1" ht="12.75" customHeight="1" x14ac:dyDescent="0.15">
      <c r="A412" s="40"/>
      <c r="B412" s="41"/>
      <c r="C412" s="41"/>
      <c r="D412" s="41"/>
      <c r="E412" s="41"/>
      <c r="F412" s="41"/>
      <c r="G412" s="41"/>
      <c r="H412" s="41"/>
      <c r="I412" s="41"/>
      <c r="J412" s="41"/>
      <c r="K412" s="42"/>
    </row>
    <row r="413" spans="1:11" s="1" customFormat="1" ht="12.75" customHeight="1" x14ac:dyDescent="0.15">
      <c r="A413" s="40"/>
      <c r="B413" s="41"/>
      <c r="C413" s="41"/>
      <c r="D413" s="41"/>
      <c r="E413" s="41"/>
      <c r="F413" s="41"/>
      <c r="G413" s="41"/>
      <c r="H413" s="41"/>
      <c r="I413" s="41"/>
      <c r="J413" s="41"/>
      <c r="K413" s="42"/>
    </row>
    <row r="414" spans="1:11" s="1" customFormat="1" ht="12.75" customHeight="1" x14ac:dyDescent="0.15">
      <c r="A414" s="40"/>
      <c r="B414" s="41"/>
      <c r="C414" s="41"/>
      <c r="D414" s="41"/>
      <c r="E414" s="41"/>
      <c r="F414" s="41"/>
      <c r="G414" s="41"/>
      <c r="H414" s="41"/>
      <c r="I414" s="41"/>
      <c r="J414" s="41"/>
      <c r="K414" s="42"/>
    </row>
    <row r="415" spans="1:11" s="1" customFormat="1" ht="12.75" customHeight="1" x14ac:dyDescent="0.15">
      <c r="A415" s="40"/>
      <c r="B415" s="41"/>
      <c r="C415" s="41"/>
      <c r="D415" s="41"/>
      <c r="E415" s="41"/>
      <c r="F415" s="41"/>
      <c r="G415" s="41"/>
      <c r="H415" s="41"/>
      <c r="I415" s="41"/>
      <c r="J415" s="41"/>
      <c r="K415" s="42"/>
    </row>
    <row r="416" spans="1:11" s="1" customFormat="1" ht="12.75" customHeight="1" x14ac:dyDescent="0.15">
      <c r="A416" s="40"/>
      <c r="B416" s="41"/>
      <c r="C416" s="41"/>
      <c r="D416" s="41"/>
      <c r="E416" s="41"/>
      <c r="F416" s="41"/>
      <c r="G416" s="41"/>
      <c r="H416" s="41"/>
      <c r="I416" s="41"/>
      <c r="J416" s="41"/>
      <c r="K416" s="42"/>
    </row>
    <row r="417" spans="1:11" s="1" customFormat="1" ht="12.75" customHeight="1" x14ac:dyDescent="0.15">
      <c r="A417" s="40"/>
      <c r="B417" s="41"/>
      <c r="C417" s="41"/>
      <c r="D417" s="41"/>
      <c r="E417" s="41"/>
      <c r="F417" s="41"/>
      <c r="G417" s="41"/>
      <c r="H417" s="41"/>
      <c r="I417" s="41"/>
      <c r="J417" s="41"/>
      <c r="K417" s="42"/>
    </row>
    <row r="418" spans="1:11" s="1" customFormat="1" ht="12.75" customHeight="1" x14ac:dyDescent="0.15">
      <c r="A418" s="40"/>
      <c r="B418" s="41"/>
      <c r="C418" s="41"/>
      <c r="D418" s="41"/>
      <c r="E418" s="41"/>
      <c r="F418" s="41"/>
      <c r="G418" s="41"/>
      <c r="H418" s="41"/>
      <c r="I418" s="41"/>
      <c r="J418" s="41"/>
      <c r="K418" s="42"/>
    </row>
    <row r="419" spans="1:11" s="1" customFormat="1" ht="12.75" customHeight="1" x14ac:dyDescent="0.15">
      <c r="A419" s="40"/>
      <c r="B419" s="41"/>
      <c r="C419" s="41"/>
      <c r="D419" s="41"/>
      <c r="E419" s="41"/>
      <c r="F419" s="41"/>
      <c r="G419" s="41"/>
      <c r="H419" s="41"/>
      <c r="I419" s="41"/>
      <c r="J419" s="41"/>
      <c r="K419" s="42"/>
    </row>
    <row r="420" spans="1:11" s="1" customFormat="1" ht="12.75" customHeight="1" x14ac:dyDescent="0.15">
      <c r="A420" s="40"/>
      <c r="B420" s="41"/>
      <c r="C420" s="41"/>
      <c r="D420" s="41"/>
      <c r="E420" s="41"/>
      <c r="F420" s="41"/>
      <c r="G420" s="41"/>
      <c r="H420" s="41"/>
      <c r="I420" s="41"/>
      <c r="J420" s="41"/>
      <c r="K420" s="42"/>
    </row>
    <row r="421" spans="1:11" s="1" customFormat="1" ht="12.75" customHeight="1" x14ac:dyDescent="0.15">
      <c r="A421" s="40"/>
      <c r="B421" s="41"/>
      <c r="C421" s="41"/>
      <c r="D421" s="41"/>
      <c r="E421" s="41"/>
      <c r="F421" s="41"/>
      <c r="G421" s="41"/>
      <c r="H421" s="41"/>
      <c r="I421" s="41"/>
      <c r="J421" s="41"/>
      <c r="K421" s="42"/>
    </row>
    <row r="422" spans="1:11" s="1" customFormat="1" ht="12.75" customHeight="1" x14ac:dyDescent="0.15">
      <c r="A422" s="40"/>
      <c r="B422" s="41"/>
      <c r="C422" s="41"/>
      <c r="D422" s="41"/>
      <c r="E422" s="41"/>
      <c r="F422" s="41"/>
      <c r="G422" s="41"/>
      <c r="H422" s="41"/>
      <c r="I422" s="41"/>
      <c r="J422" s="41"/>
      <c r="K422" s="42"/>
    </row>
    <row r="423" spans="1:11" s="1" customFormat="1" ht="12.75" customHeight="1" x14ac:dyDescent="0.15">
      <c r="A423" s="40"/>
      <c r="B423" s="41"/>
      <c r="C423" s="41"/>
      <c r="D423" s="41"/>
      <c r="E423" s="41"/>
      <c r="F423" s="41"/>
      <c r="G423" s="41"/>
      <c r="H423" s="41"/>
      <c r="I423" s="41"/>
      <c r="J423" s="41"/>
      <c r="K423" s="42"/>
    </row>
    <row r="424" spans="1:11" s="1" customFormat="1" ht="12.75" customHeight="1" x14ac:dyDescent="0.15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2"/>
    </row>
    <row r="425" spans="1:11" s="1" customFormat="1" ht="12.75" customHeight="1" x14ac:dyDescent="0.15">
      <c r="A425" s="40"/>
      <c r="B425" s="41"/>
      <c r="C425" s="41"/>
      <c r="D425" s="41"/>
      <c r="E425" s="41"/>
      <c r="F425" s="41"/>
      <c r="G425" s="41"/>
      <c r="H425" s="41"/>
      <c r="I425" s="41"/>
      <c r="J425" s="41"/>
      <c r="K425" s="42"/>
    </row>
    <row r="426" spans="1:11" s="1" customFormat="1" ht="12.75" customHeight="1" x14ac:dyDescent="0.15">
      <c r="A426" s="40"/>
      <c r="B426" s="41"/>
      <c r="C426" s="41"/>
      <c r="D426" s="41"/>
      <c r="E426" s="41"/>
      <c r="F426" s="41"/>
      <c r="G426" s="41"/>
      <c r="H426" s="41"/>
      <c r="I426" s="41"/>
      <c r="J426" s="41"/>
      <c r="K426" s="42"/>
    </row>
    <row r="427" spans="1:11" s="1" customFormat="1" ht="12.75" customHeight="1" x14ac:dyDescent="0.15">
      <c r="A427" s="40"/>
      <c r="B427" s="41"/>
      <c r="C427" s="41"/>
      <c r="D427" s="41"/>
      <c r="E427" s="41"/>
      <c r="F427" s="41"/>
      <c r="G427" s="41"/>
      <c r="H427" s="41"/>
      <c r="I427" s="41"/>
      <c r="J427" s="41"/>
      <c r="K427" s="42"/>
    </row>
    <row r="428" spans="1:11" s="1" customFormat="1" ht="12.75" customHeight="1" x14ac:dyDescent="0.15">
      <c r="A428" s="40"/>
      <c r="B428" s="41"/>
      <c r="C428" s="41"/>
      <c r="D428" s="41"/>
      <c r="E428" s="41"/>
      <c r="F428" s="41"/>
      <c r="G428" s="41"/>
      <c r="H428" s="41"/>
      <c r="I428" s="41"/>
      <c r="J428" s="41"/>
      <c r="K428" s="42"/>
    </row>
    <row r="429" spans="1:11" s="1" customFormat="1" ht="12.75" customHeight="1" x14ac:dyDescent="0.15">
      <c r="A429" s="40"/>
      <c r="B429" s="41"/>
      <c r="C429" s="41"/>
      <c r="D429" s="41"/>
      <c r="E429" s="41"/>
      <c r="F429" s="41"/>
      <c r="G429" s="41"/>
      <c r="H429" s="41"/>
      <c r="I429" s="41"/>
      <c r="J429" s="41"/>
      <c r="K429" s="42"/>
    </row>
    <row r="430" spans="1:11" s="1" customFormat="1" ht="12.75" customHeight="1" x14ac:dyDescent="0.15">
      <c r="A430" s="40"/>
      <c r="B430" s="41"/>
      <c r="C430" s="41"/>
      <c r="D430" s="41"/>
      <c r="E430" s="41"/>
      <c r="F430" s="41"/>
      <c r="G430" s="41"/>
      <c r="H430" s="41"/>
      <c r="I430" s="41"/>
      <c r="J430" s="41"/>
      <c r="K430" s="42"/>
    </row>
    <row r="431" spans="1:11" s="1" customFormat="1" ht="12.75" customHeight="1" x14ac:dyDescent="0.15">
      <c r="A431" s="40"/>
      <c r="B431" s="41"/>
      <c r="C431" s="41"/>
      <c r="D431" s="41"/>
      <c r="E431" s="41"/>
      <c r="F431" s="41"/>
      <c r="G431" s="41"/>
      <c r="H431" s="41"/>
      <c r="I431" s="41"/>
      <c r="J431" s="41"/>
      <c r="K431" s="42"/>
    </row>
    <row r="432" spans="1:11" s="1" customFormat="1" ht="12.75" customHeight="1" x14ac:dyDescent="0.15">
      <c r="A432" s="40"/>
      <c r="B432" s="41"/>
      <c r="C432" s="41"/>
      <c r="D432" s="41"/>
      <c r="E432" s="41"/>
      <c r="F432" s="41"/>
      <c r="G432" s="41"/>
      <c r="H432" s="41"/>
      <c r="I432" s="41"/>
      <c r="J432" s="41"/>
      <c r="K432" s="42"/>
    </row>
    <row r="433" spans="1:11" s="1" customFormat="1" ht="12.75" customHeight="1" x14ac:dyDescent="0.15">
      <c r="A433" s="40"/>
      <c r="B433" s="41"/>
      <c r="C433" s="41"/>
      <c r="D433" s="41"/>
      <c r="E433" s="41"/>
      <c r="F433" s="41"/>
      <c r="G433" s="41"/>
      <c r="H433" s="41"/>
      <c r="I433" s="41"/>
      <c r="J433" s="41"/>
      <c r="K433" s="42"/>
    </row>
    <row r="434" spans="1:11" s="1" customFormat="1" ht="12.75" customHeight="1" x14ac:dyDescent="0.15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2"/>
    </row>
    <row r="435" spans="1:11" s="1" customFormat="1" ht="12.75" customHeight="1" x14ac:dyDescent="0.15">
      <c r="A435" s="40"/>
      <c r="B435" s="41"/>
      <c r="C435" s="41"/>
      <c r="D435" s="41"/>
      <c r="E435" s="41"/>
      <c r="F435" s="41"/>
      <c r="G435" s="41"/>
      <c r="H435" s="41"/>
      <c r="I435" s="41"/>
      <c r="J435" s="41"/>
      <c r="K435" s="42"/>
    </row>
    <row r="436" spans="1:11" s="1" customFormat="1" ht="12.75" customHeight="1" x14ac:dyDescent="0.15">
      <c r="A436" s="40"/>
      <c r="B436" s="41"/>
      <c r="C436" s="41"/>
      <c r="D436" s="41"/>
      <c r="E436" s="41"/>
      <c r="F436" s="41"/>
      <c r="G436" s="41"/>
      <c r="H436" s="41"/>
      <c r="I436" s="41"/>
      <c r="J436" s="41"/>
      <c r="K436" s="42"/>
    </row>
    <row r="437" spans="1:11" s="1" customFormat="1" ht="12.75" customHeight="1" x14ac:dyDescent="0.15">
      <c r="A437" s="40"/>
      <c r="B437" s="41"/>
      <c r="C437" s="41"/>
      <c r="D437" s="41"/>
      <c r="E437" s="41"/>
      <c r="F437" s="41"/>
      <c r="G437" s="41"/>
      <c r="H437" s="41"/>
      <c r="I437" s="41"/>
      <c r="J437" s="41"/>
      <c r="K437" s="42"/>
    </row>
    <row r="438" spans="1:11" s="1" customFormat="1" ht="12.75" customHeight="1" x14ac:dyDescent="0.15">
      <c r="A438" s="40"/>
      <c r="B438" s="41"/>
      <c r="C438" s="41"/>
      <c r="D438" s="41"/>
      <c r="E438" s="41"/>
      <c r="F438" s="41"/>
      <c r="G438" s="41"/>
      <c r="H438" s="41"/>
      <c r="I438" s="41"/>
      <c r="J438" s="41"/>
      <c r="K438" s="42"/>
    </row>
    <row r="439" spans="1:11" s="1" customFormat="1" ht="12.75" customHeight="1" x14ac:dyDescent="0.15">
      <c r="A439" s="40"/>
      <c r="B439" s="41"/>
      <c r="C439" s="41"/>
      <c r="D439" s="41"/>
      <c r="E439" s="41"/>
      <c r="F439" s="41"/>
      <c r="G439" s="41"/>
      <c r="H439" s="41"/>
      <c r="I439" s="41"/>
      <c r="J439" s="41"/>
      <c r="K439" s="42"/>
    </row>
    <row r="440" spans="1:11" s="1" customFormat="1" ht="12.75" customHeight="1" x14ac:dyDescent="0.15">
      <c r="A440" s="40"/>
      <c r="B440" s="41"/>
      <c r="C440" s="41"/>
      <c r="D440" s="41"/>
      <c r="E440" s="41"/>
      <c r="F440" s="41"/>
      <c r="G440" s="41"/>
      <c r="H440" s="41"/>
      <c r="I440" s="41"/>
      <c r="J440" s="41"/>
      <c r="K440" s="42"/>
    </row>
    <row r="441" spans="1:11" s="1" customFormat="1" ht="12.75" customHeight="1" x14ac:dyDescent="0.15">
      <c r="A441" s="40"/>
      <c r="B441" s="41"/>
      <c r="C441" s="41"/>
      <c r="D441" s="41"/>
      <c r="E441" s="41"/>
      <c r="F441" s="41"/>
      <c r="G441" s="41"/>
      <c r="H441" s="41"/>
      <c r="I441" s="41"/>
      <c r="J441" s="41"/>
      <c r="K441" s="42"/>
    </row>
    <row r="442" spans="1:11" s="1" customFormat="1" ht="12.75" customHeight="1" x14ac:dyDescent="0.15">
      <c r="A442" s="40"/>
      <c r="B442" s="41"/>
      <c r="C442" s="41"/>
      <c r="D442" s="41"/>
      <c r="E442" s="41"/>
      <c r="F442" s="41"/>
      <c r="G442" s="41"/>
      <c r="H442" s="41"/>
      <c r="I442" s="41"/>
      <c r="J442" s="41"/>
      <c r="K442" s="42"/>
    </row>
    <row r="443" spans="1:11" s="1" customFormat="1" ht="12.75" customHeight="1" x14ac:dyDescent="0.15">
      <c r="A443" s="40"/>
      <c r="B443" s="41"/>
      <c r="C443" s="41"/>
      <c r="D443" s="41"/>
      <c r="E443" s="41"/>
      <c r="F443" s="41"/>
      <c r="G443" s="41"/>
      <c r="H443" s="41"/>
      <c r="I443" s="41"/>
      <c r="J443" s="41"/>
      <c r="K443" s="42"/>
    </row>
    <row r="444" spans="1:11" s="1" customFormat="1" ht="12.75" customHeight="1" x14ac:dyDescent="0.15">
      <c r="A444" s="40"/>
      <c r="B444" s="41"/>
      <c r="C444" s="41"/>
      <c r="D444" s="41"/>
      <c r="E444" s="41"/>
      <c r="F444" s="41"/>
      <c r="G444" s="41"/>
      <c r="H444" s="41"/>
      <c r="I444" s="41"/>
      <c r="J444" s="41"/>
      <c r="K444" s="42"/>
    </row>
    <row r="445" spans="1:11" s="1" customFormat="1" ht="12.75" customHeight="1" x14ac:dyDescent="0.15">
      <c r="A445" s="40"/>
      <c r="B445" s="41"/>
      <c r="C445" s="41"/>
      <c r="D445" s="41"/>
      <c r="E445" s="41"/>
      <c r="F445" s="41"/>
      <c r="G445" s="41"/>
      <c r="H445" s="41"/>
      <c r="I445" s="41"/>
      <c r="J445" s="41"/>
      <c r="K445" s="42"/>
    </row>
    <row r="446" spans="1:11" s="1" customFormat="1" ht="12.75" customHeight="1" x14ac:dyDescent="0.15">
      <c r="A446" s="40"/>
      <c r="B446" s="41"/>
      <c r="C446" s="41"/>
      <c r="D446" s="41"/>
      <c r="E446" s="41"/>
      <c r="F446" s="41"/>
      <c r="G446" s="41"/>
      <c r="H446" s="41"/>
      <c r="I446" s="41"/>
      <c r="J446" s="41"/>
      <c r="K446" s="42"/>
    </row>
    <row r="447" spans="1:11" s="1" customFormat="1" ht="12.75" customHeight="1" x14ac:dyDescent="0.15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2"/>
    </row>
    <row r="448" spans="1:11" s="1" customFormat="1" ht="12.75" customHeight="1" x14ac:dyDescent="0.15">
      <c r="A448" s="40"/>
      <c r="B448" s="41"/>
      <c r="C448" s="41"/>
      <c r="D448" s="41"/>
      <c r="E448" s="41"/>
      <c r="F448" s="41"/>
      <c r="G448" s="41"/>
      <c r="H448" s="41"/>
      <c r="I448" s="41"/>
      <c r="J448" s="41"/>
      <c r="K448" s="42"/>
    </row>
    <row r="449" spans="1:11" s="1" customFormat="1" ht="12.75" customHeight="1" x14ac:dyDescent="0.15">
      <c r="A449" s="40"/>
      <c r="B449" s="41"/>
      <c r="C449" s="41"/>
      <c r="D449" s="41"/>
      <c r="E449" s="41"/>
      <c r="F449" s="41"/>
      <c r="G449" s="41"/>
      <c r="H449" s="41"/>
      <c r="I449" s="41"/>
      <c r="J449" s="41"/>
      <c r="K449" s="42"/>
    </row>
    <row r="450" spans="1:11" s="1" customFormat="1" ht="12.75" customHeight="1" x14ac:dyDescent="0.15">
      <c r="A450" s="40"/>
      <c r="B450" s="41"/>
      <c r="C450" s="41"/>
      <c r="D450" s="41"/>
      <c r="E450" s="41"/>
      <c r="F450" s="41"/>
      <c r="G450" s="41"/>
      <c r="H450" s="41"/>
      <c r="I450" s="41"/>
      <c r="J450" s="41"/>
      <c r="K450" s="42"/>
    </row>
    <row r="451" spans="1:11" s="1" customFormat="1" ht="12.75" customHeight="1" x14ac:dyDescent="0.15">
      <c r="A451" s="40"/>
      <c r="B451" s="41"/>
      <c r="C451" s="41"/>
      <c r="D451" s="41"/>
      <c r="E451" s="41"/>
      <c r="F451" s="41"/>
      <c r="G451" s="41"/>
      <c r="H451" s="41"/>
      <c r="I451" s="41"/>
      <c r="J451" s="41"/>
      <c r="K451" s="42"/>
    </row>
    <row r="452" spans="1:11" s="1" customFormat="1" ht="12.75" customHeight="1" x14ac:dyDescent="0.15">
      <c r="A452" s="40"/>
      <c r="B452" s="41"/>
      <c r="C452" s="41"/>
      <c r="D452" s="41"/>
      <c r="E452" s="41"/>
      <c r="F452" s="41"/>
      <c r="G452" s="41"/>
      <c r="H452" s="41"/>
      <c r="I452" s="41"/>
      <c r="J452" s="41"/>
      <c r="K452" s="42"/>
    </row>
    <row r="453" spans="1:11" s="1" customFormat="1" ht="12.75" customHeight="1" x14ac:dyDescent="0.15">
      <c r="A453" s="40"/>
      <c r="B453" s="41"/>
      <c r="C453" s="41"/>
      <c r="D453" s="41"/>
      <c r="E453" s="41"/>
      <c r="F453" s="41"/>
      <c r="G453" s="41"/>
      <c r="H453" s="41"/>
      <c r="I453" s="41"/>
      <c r="J453" s="41"/>
      <c r="K453" s="42"/>
    </row>
    <row r="454" spans="1:11" s="1" customFormat="1" ht="12.75" customHeight="1" x14ac:dyDescent="0.15">
      <c r="A454" s="40"/>
      <c r="B454" s="41"/>
      <c r="C454" s="41"/>
      <c r="D454" s="41"/>
      <c r="E454" s="41"/>
      <c r="F454" s="41"/>
      <c r="G454" s="41"/>
      <c r="H454" s="41"/>
      <c r="I454" s="41"/>
      <c r="J454" s="41"/>
      <c r="K454" s="42"/>
    </row>
    <row r="455" spans="1:11" s="1" customFormat="1" ht="12.75" customHeight="1" x14ac:dyDescent="0.15">
      <c r="A455" s="40"/>
      <c r="B455" s="41"/>
      <c r="C455" s="41"/>
      <c r="D455" s="41"/>
      <c r="E455" s="41"/>
      <c r="F455" s="41"/>
      <c r="G455" s="41"/>
      <c r="H455" s="41"/>
      <c r="I455" s="41"/>
      <c r="J455" s="41"/>
      <c r="K455" s="42"/>
    </row>
    <row r="456" spans="1:11" s="1" customFormat="1" ht="12.75" customHeight="1" x14ac:dyDescent="0.15">
      <c r="A456" s="40"/>
      <c r="B456" s="41"/>
      <c r="C456" s="41"/>
      <c r="D456" s="41"/>
      <c r="E456" s="41"/>
      <c r="F456" s="41"/>
      <c r="G456" s="41"/>
      <c r="H456" s="41"/>
      <c r="I456" s="41"/>
      <c r="J456" s="41"/>
      <c r="K456" s="42"/>
    </row>
    <row r="457" spans="1:11" s="1" customFormat="1" ht="12.75" customHeight="1" x14ac:dyDescent="0.15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2"/>
    </row>
    <row r="458" spans="1:11" s="1" customFormat="1" ht="12.75" customHeight="1" x14ac:dyDescent="0.15">
      <c r="A458" s="40"/>
      <c r="B458" s="41"/>
      <c r="C458" s="41"/>
      <c r="D458" s="41"/>
      <c r="E458" s="41"/>
      <c r="F458" s="41"/>
      <c r="G458" s="41"/>
      <c r="H458" s="41"/>
      <c r="I458" s="41"/>
      <c r="J458" s="41"/>
      <c r="K458" s="42"/>
    </row>
    <row r="459" spans="1:11" s="1" customFormat="1" ht="12.75" customHeight="1" x14ac:dyDescent="0.15">
      <c r="A459" s="40"/>
      <c r="B459" s="41"/>
      <c r="C459" s="41"/>
      <c r="D459" s="41"/>
      <c r="E459" s="41"/>
      <c r="F459" s="41"/>
      <c r="G459" s="41"/>
      <c r="H459" s="41"/>
      <c r="I459" s="41"/>
      <c r="J459" s="41"/>
      <c r="K459" s="42"/>
    </row>
    <row r="460" spans="1:11" s="1" customFormat="1" ht="12.75" customHeight="1" x14ac:dyDescent="0.15">
      <c r="A460" s="40"/>
      <c r="B460" s="41"/>
      <c r="C460" s="41"/>
      <c r="D460" s="41"/>
      <c r="E460" s="41"/>
      <c r="F460" s="41"/>
      <c r="G460" s="41"/>
      <c r="H460" s="41"/>
      <c r="I460" s="41"/>
      <c r="J460" s="41"/>
      <c r="K460" s="42"/>
    </row>
    <row r="461" spans="1:11" s="1" customFormat="1" ht="12.75" customHeight="1" x14ac:dyDescent="0.15">
      <c r="A461" s="40"/>
      <c r="B461" s="41"/>
      <c r="C461" s="41"/>
      <c r="D461" s="41"/>
      <c r="E461" s="41"/>
      <c r="F461" s="41"/>
      <c r="G461" s="41"/>
      <c r="H461" s="41"/>
      <c r="I461" s="41"/>
      <c r="J461" s="41"/>
      <c r="K461" s="42"/>
    </row>
    <row r="462" spans="1:11" s="1" customFormat="1" ht="12.75" customHeight="1" x14ac:dyDescent="0.15">
      <c r="A462" s="40"/>
      <c r="B462" s="41"/>
      <c r="C462" s="41"/>
      <c r="D462" s="41"/>
      <c r="E462" s="41"/>
      <c r="F462" s="41"/>
      <c r="G462" s="41"/>
      <c r="H462" s="41"/>
      <c r="I462" s="41"/>
      <c r="J462" s="41"/>
      <c r="K462" s="42"/>
    </row>
    <row r="463" spans="1:11" s="1" customFormat="1" ht="12.75" customHeight="1" x14ac:dyDescent="0.15">
      <c r="A463" s="40"/>
      <c r="B463" s="41"/>
      <c r="C463" s="41"/>
      <c r="D463" s="41"/>
      <c r="E463" s="41"/>
      <c r="F463" s="41"/>
      <c r="G463" s="41"/>
      <c r="H463" s="41"/>
      <c r="I463" s="41"/>
      <c r="J463" s="41"/>
      <c r="K463" s="42"/>
    </row>
    <row r="464" spans="1:11" s="1" customFormat="1" ht="12.75" customHeight="1" x14ac:dyDescent="0.15">
      <c r="A464" s="40"/>
      <c r="B464" s="41"/>
      <c r="C464" s="41"/>
      <c r="D464" s="41"/>
      <c r="E464" s="41"/>
      <c r="F464" s="41"/>
      <c r="G464" s="41"/>
      <c r="H464" s="41"/>
      <c r="I464" s="41"/>
      <c r="J464" s="41"/>
      <c r="K464" s="42"/>
    </row>
    <row r="465" spans="1:11" s="1" customFormat="1" ht="12.75" customHeight="1" x14ac:dyDescent="0.15">
      <c r="A465" s="40"/>
      <c r="B465" s="41"/>
      <c r="C465" s="41"/>
      <c r="D465" s="41"/>
      <c r="E465" s="41"/>
      <c r="F465" s="41"/>
      <c r="G465" s="41"/>
      <c r="H465" s="41"/>
      <c r="I465" s="41"/>
      <c r="J465" s="41"/>
      <c r="K465" s="42"/>
    </row>
    <row r="466" spans="1:11" s="1" customFormat="1" ht="12.75" customHeight="1" x14ac:dyDescent="0.15">
      <c r="A466" s="40"/>
      <c r="B466" s="41"/>
      <c r="C466" s="41"/>
      <c r="D466" s="41"/>
      <c r="E466" s="41"/>
      <c r="F466" s="41"/>
      <c r="G466" s="41"/>
      <c r="H466" s="41"/>
      <c r="I466" s="41"/>
      <c r="J466" s="41"/>
      <c r="K466" s="42"/>
    </row>
    <row r="467" spans="1:11" s="1" customFormat="1" ht="12.75" customHeight="1" x14ac:dyDescent="0.15">
      <c r="A467" s="40"/>
      <c r="B467" s="41"/>
      <c r="C467" s="41"/>
      <c r="D467" s="41"/>
      <c r="E467" s="41"/>
      <c r="F467" s="41"/>
      <c r="G467" s="41"/>
      <c r="H467" s="41"/>
      <c r="I467" s="41"/>
      <c r="J467" s="41"/>
      <c r="K467" s="42"/>
    </row>
    <row r="468" spans="1:11" s="1" customFormat="1" ht="12.75" customHeight="1" x14ac:dyDescent="0.15">
      <c r="A468" s="40"/>
      <c r="B468" s="41"/>
      <c r="C468" s="41"/>
      <c r="D468" s="41"/>
      <c r="E468" s="41"/>
      <c r="F468" s="41"/>
      <c r="G468" s="41"/>
      <c r="H468" s="41"/>
      <c r="I468" s="41"/>
      <c r="J468" s="41"/>
      <c r="K468" s="42"/>
    </row>
    <row r="469" spans="1:11" s="1" customFormat="1" ht="12.75" customHeight="1" x14ac:dyDescent="0.15">
      <c r="A469" s="40"/>
      <c r="B469" s="41"/>
      <c r="C469" s="41"/>
      <c r="D469" s="41"/>
      <c r="E469" s="41"/>
      <c r="F469" s="41"/>
      <c r="G469" s="41"/>
      <c r="H469" s="41"/>
      <c r="I469" s="41"/>
      <c r="J469" s="41"/>
      <c r="K469" s="42"/>
    </row>
    <row r="470" spans="1:11" s="1" customFormat="1" ht="12.75" customHeight="1" x14ac:dyDescent="0.15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2"/>
    </row>
    <row r="471" spans="1:11" s="1" customFormat="1" ht="12.75" customHeight="1" x14ac:dyDescent="0.15">
      <c r="A471" s="40"/>
      <c r="B471" s="41"/>
      <c r="C471" s="41"/>
      <c r="D471" s="41"/>
      <c r="E471" s="41"/>
      <c r="F471" s="41"/>
      <c r="G471" s="41"/>
      <c r="H471" s="41"/>
      <c r="I471" s="41"/>
      <c r="J471" s="41"/>
      <c r="K471" s="42"/>
    </row>
    <row r="472" spans="1:11" s="1" customFormat="1" ht="12.75" customHeight="1" x14ac:dyDescent="0.15">
      <c r="A472" s="40"/>
      <c r="B472" s="41"/>
      <c r="C472" s="41"/>
      <c r="D472" s="41"/>
      <c r="E472" s="41"/>
      <c r="F472" s="41"/>
      <c r="G472" s="41"/>
      <c r="H472" s="41"/>
      <c r="I472" s="41"/>
      <c r="J472" s="41"/>
      <c r="K472" s="42"/>
    </row>
    <row r="473" spans="1:11" s="1" customFormat="1" ht="12.75" customHeight="1" x14ac:dyDescent="0.15">
      <c r="A473" s="40"/>
      <c r="B473" s="41"/>
      <c r="C473" s="41"/>
      <c r="D473" s="41"/>
      <c r="E473" s="41"/>
      <c r="F473" s="41"/>
      <c r="G473" s="41"/>
      <c r="H473" s="41"/>
      <c r="I473" s="41"/>
      <c r="J473" s="41"/>
      <c r="K473" s="42"/>
    </row>
    <row r="474" spans="1:11" s="1" customFormat="1" ht="12.75" customHeight="1" x14ac:dyDescent="0.15">
      <c r="A474" s="40"/>
      <c r="B474" s="41"/>
      <c r="C474" s="41"/>
      <c r="D474" s="41"/>
      <c r="E474" s="41"/>
      <c r="F474" s="41"/>
      <c r="G474" s="41"/>
      <c r="H474" s="41"/>
      <c r="I474" s="41"/>
      <c r="J474" s="41"/>
      <c r="K474" s="42"/>
    </row>
    <row r="475" spans="1:11" s="1" customFormat="1" ht="12.75" customHeight="1" x14ac:dyDescent="0.15">
      <c r="A475" s="40"/>
      <c r="B475" s="41"/>
      <c r="C475" s="41"/>
      <c r="D475" s="41"/>
      <c r="E475" s="41"/>
      <c r="F475" s="41"/>
      <c r="G475" s="41"/>
      <c r="H475" s="41"/>
      <c r="I475" s="41"/>
      <c r="J475" s="41"/>
      <c r="K475" s="42"/>
    </row>
    <row r="476" spans="1:11" s="1" customFormat="1" ht="12.75" customHeight="1" x14ac:dyDescent="0.15">
      <c r="A476" s="40"/>
      <c r="B476" s="41"/>
      <c r="C476" s="41"/>
      <c r="D476" s="41"/>
      <c r="E476" s="41"/>
      <c r="F476" s="41"/>
      <c r="G476" s="41"/>
      <c r="H476" s="41"/>
      <c r="I476" s="41"/>
      <c r="J476" s="41"/>
      <c r="K476" s="42"/>
    </row>
    <row r="477" spans="1:11" s="1" customFormat="1" ht="12.75" customHeight="1" x14ac:dyDescent="0.15">
      <c r="A477" s="40"/>
      <c r="B477" s="41"/>
      <c r="C477" s="41"/>
      <c r="D477" s="41"/>
      <c r="E477" s="41"/>
      <c r="F477" s="41"/>
      <c r="G477" s="41"/>
      <c r="H477" s="41"/>
      <c r="I477" s="41"/>
      <c r="J477" s="41"/>
      <c r="K477" s="42"/>
    </row>
    <row r="478" spans="1:11" s="1" customFormat="1" ht="12.75" customHeight="1" x14ac:dyDescent="0.15">
      <c r="A478" s="40"/>
      <c r="B478" s="41"/>
      <c r="C478" s="41"/>
      <c r="D478" s="41"/>
      <c r="E478" s="41"/>
      <c r="F478" s="41"/>
      <c r="G478" s="41"/>
      <c r="H478" s="41"/>
      <c r="I478" s="41"/>
      <c r="J478" s="41"/>
      <c r="K478" s="42"/>
    </row>
    <row r="479" spans="1:11" s="1" customFormat="1" ht="12.75" customHeight="1" x14ac:dyDescent="0.15">
      <c r="A479" s="40"/>
      <c r="B479" s="41"/>
      <c r="C479" s="41"/>
      <c r="D479" s="41"/>
      <c r="E479" s="41"/>
      <c r="F479" s="41"/>
      <c r="G479" s="41"/>
      <c r="H479" s="41"/>
      <c r="I479" s="41"/>
      <c r="J479" s="41"/>
      <c r="K479" s="42"/>
    </row>
    <row r="480" spans="1:11" s="1" customFormat="1" ht="12.75" customHeight="1" x14ac:dyDescent="0.15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2"/>
    </row>
    <row r="481" spans="1:11" s="1" customFormat="1" ht="12.75" customHeight="1" x14ac:dyDescent="0.15">
      <c r="A481" s="40"/>
      <c r="B481" s="41"/>
      <c r="C481" s="41"/>
      <c r="D481" s="41"/>
      <c r="E481" s="41"/>
      <c r="F481" s="41"/>
      <c r="G481" s="41"/>
      <c r="H481" s="41"/>
      <c r="I481" s="41"/>
      <c r="J481" s="41"/>
      <c r="K481" s="42"/>
    </row>
    <row r="482" spans="1:11" s="1" customFormat="1" ht="12.75" customHeight="1" x14ac:dyDescent="0.15">
      <c r="A482" s="40"/>
      <c r="B482" s="41"/>
      <c r="C482" s="41"/>
      <c r="D482" s="41"/>
      <c r="E482" s="41"/>
      <c r="F482" s="41"/>
      <c r="G482" s="41"/>
      <c r="H482" s="41"/>
      <c r="I482" s="41"/>
      <c r="J482" s="41"/>
      <c r="K482" s="42"/>
    </row>
    <row r="483" spans="1:11" s="1" customFormat="1" ht="12.75" customHeight="1" x14ac:dyDescent="0.15">
      <c r="A483" s="40"/>
      <c r="B483" s="41"/>
      <c r="C483" s="41"/>
      <c r="D483" s="41"/>
      <c r="E483" s="41"/>
      <c r="F483" s="41"/>
      <c r="G483" s="41"/>
      <c r="H483" s="41"/>
      <c r="I483" s="41"/>
      <c r="J483" s="41"/>
      <c r="K483" s="42"/>
    </row>
    <row r="484" spans="1:11" s="1" customFormat="1" ht="12.75" customHeight="1" x14ac:dyDescent="0.15">
      <c r="A484" s="40"/>
      <c r="B484" s="41"/>
      <c r="C484" s="41"/>
      <c r="D484" s="41"/>
      <c r="E484" s="41"/>
      <c r="F484" s="41"/>
      <c r="G484" s="41"/>
      <c r="H484" s="41"/>
      <c r="I484" s="41"/>
      <c r="J484" s="41"/>
      <c r="K484" s="42"/>
    </row>
    <row r="485" spans="1:11" s="1" customFormat="1" ht="12.75" customHeight="1" x14ac:dyDescent="0.15">
      <c r="A485" s="40"/>
      <c r="B485" s="41"/>
      <c r="C485" s="41"/>
      <c r="D485" s="41"/>
      <c r="E485" s="41"/>
      <c r="F485" s="41"/>
      <c r="G485" s="41"/>
      <c r="H485" s="41"/>
      <c r="I485" s="41"/>
      <c r="J485" s="41"/>
      <c r="K485" s="42"/>
    </row>
    <row r="486" spans="1:11" s="1" customFormat="1" ht="12.75" customHeight="1" x14ac:dyDescent="0.15">
      <c r="A486" s="40"/>
      <c r="B486" s="41"/>
      <c r="C486" s="41"/>
      <c r="D486" s="41"/>
      <c r="E486" s="41"/>
      <c r="F486" s="41"/>
      <c r="G486" s="41"/>
      <c r="H486" s="41"/>
      <c r="I486" s="41"/>
      <c r="J486" s="41"/>
      <c r="K486" s="42"/>
    </row>
    <row r="487" spans="1:11" s="1" customFormat="1" ht="12.75" customHeight="1" x14ac:dyDescent="0.15">
      <c r="A487" s="40"/>
      <c r="B487" s="41"/>
      <c r="C487" s="41"/>
      <c r="D487" s="41"/>
      <c r="E487" s="41"/>
      <c r="F487" s="41"/>
      <c r="G487" s="41"/>
      <c r="H487" s="41"/>
      <c r="I487" s="41"/>
      <c r="J487" s="41"/>
      <c r="K487" s="42"/>
    </row>
    <row r="488" spans="1:11" s="1" customFormat="1" ht="12.75" customHeight="1" x14ac:dyDescent="0.15">
      <c r="A488" s="40"/>
      <c r="B488" s="41"/>
      <c r="C488" s="41"/>
      <c r="D488" s="41"/>
      <c r="E488" s="41"/>
      <c r="F488" s="41"/>
      <c r="G488" s="41"/>
      <c r="H488" s="41"/>
      <c r="I488" s="41"/>
      <c r="J488" s="41"/>
      <c r="K488" s="42"/>
    </row>
    <row r="489" spans="1:11" s="1" customFormat="1" ht="12.75" customHeight="1" x14ac:dyDescent="0.15">
      <c r="A489" s="40"/>
      <c r="B489" s="41"/>
      <c r="C489" s="41"/>
      <c r="D489" s="41"/>
      <c r="E489" s="41"/>
      <c r="F489" s="41"/>
      <c r="G489" s="41"/>
      <c r="H489" s="41"/>
      <c r="I489" s="41"/>
      <c r="J489" s="41"/>
      <c r="K489" s="42"/>
    </row>
    <row r="490" spans="1:11" s="1" customFormat="1" ht="12.75" customHeight="1" x14ac:dyDescent="0.15">
      <c r="A490" s="40"/>
      <c r="B490" s="41"/>
      <c r="C490" s="41"/>
      <c r="D490" s="41"/>
      <c r="E490" s="41"/>
      <c r="F490" s="41"/>
      <c r="G490" s="41"/>
      <c r="H490" s="41"/>
      <c r="I490" s="41"/>
      <c r="J490" s="41"/>
      <c r="K490" s="42"/>
    </row>
    <row r="491" spans="1:11" s="1" customFormat="1" ht="12.75" customHeight="1" x14ac:dyDescent="0.15">
      <c r="A491" s="40"/>
      <c r="B491" s="41"/>
      <c r="C491" s="41"/>
      <c r="D491" s="41"/>
      <c r="E491" s="41"/>
      <c r="F491" s="41"/>
      <c r="G491" s="41"/>
      <c r="H491" s="41"/>
      <c r="I491" s="41"/>
      <c r="J491" s="41"/>
      <c r="K491" s="42"/>
    </row>
    <row r="492" spans="1:11" s="1" customFormat="1" ht="12.75" customHeight="1" x14ac:dyDescent="0.15">
      <c r="A492" s="40"/>
      <c r="B492" s="41"/>
      <c r="C492" s="41"/>
      <c r="D492" s="41"/>
      <c r="E492" s="41"/>
      <c r="F492" s="41"/>
      <c r="G492" s="41"/>
      <c r="H492" s="41"/>
      <c r="I492" s="41"/>
      <c r="J492" s="41"/>
      <c r="K492" s="42"/>
    </row>
    <row r="493" spans="1:11" s="1" customFormat="1" ht="12.75" customHeight="1" x14ac:dyDescent="0.15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2"/>
    </row>
    <row r="494" spans="1:11" s="1" customFormat="1" ht="12.75" customHeight="1" x14ac:dyDescent="0.15">
      <c r="A494" s="40"/>
      <c r="B494" s="41"/>
      <c r="C494" s="41"/>
      <c r="D494" s="41"/>
      <c r="E494" s="41"/>
      <c r="F494" s="41"/>
      <c r="G494" s="41"/>
      <c r="H494" s="41"/>
      <c r="I494" s="41"/>
      <c r="J494" s="41"/>
      <c r="K494" s="42"/>
    </row>
    <row r="495" spans="1:11" s="1" customFormat="1" ht="12.75" customHeight="1" x14ac:dyDescent="0.15">
      <c r="A495" s="40"/>
      <c r="B495" s="41"/>
      <c r="C495" s="41"/>
      <c r="D495" s="41"/>
      <c r="E495" s="41"/>
      <c r="F495" s="41"/>
      <c r="G495" s="41"/>
      <c r="H495" s="41"/>
      <c r="I495" s="41"/>
      <c r="J495" s="41"/>
      <c r="K495" s="42"/>
    </row>
    <row r="496" spans="1:11" s="1" customFormat="1" ht="12.75" customHeight="1" x14ac:dyDescent="0.15">
      <c r="A496" s="40"/>
      <c r="B496" s="41"/>
      <c r="C496" s="41"/>
      <c r="D496" s="41"/>
      <c r="E496" s="41"/>
      <c r="F496" s="41"/>
      <c r="G496" s="41"/>
      <c r="H496" s="41"/>
      <c r="I496" s="41"/>
      <c r="J496" s="41"/>
      <c r="K496" s="42"/>
    </row>
    <row r="497" spans="1:11" s="1" customFormat="1" ht="12.75" customHeight="1" x14ac:dyDescent="0.15">
      <c r="A497" s="40"/>
      <c r="B497" s="41"/>
      <c r="C497" s="41"/>
      <c r="D497" s="41"/>
      <c r="E497" s="41"/>
      <c r="F497" s="41"/>
      <c r="G497" s="41"/>
      <c r="H497" s="41"/>
      <c r="I497" s="41"/>
      <c r="J497" s="41"/>
      <c r="K497" s="42"/>
    </row>
    <row r="498" spans="1:11" s="1" customFormat="1" ht="12.75" customHeight="1" x14ac:dyDescent="0.15">
      <c r="A498" s="40"/>
      <c r="B498" s="41"/>
      <c r="C498" s="41"/>
      <c r="D498" s="41"/>
      <c r="E498" s="41"/>
      <c r="F498" s="41"/>
      <c r="G498" s="41"/>
      <c r="H498" s="41"/>
      <c r="I498" s="41"/>
      <c r="J498" s="41"/>
      <c r="K498" s="42"/>
    </row>
    <row r="499" spans="1:11" s="1" customFormat="1" ht="12.75" customHeight="1" x14ac:dyDescent="0.15">
      <c r="A499" s="40"/>
      <c r="B499" s="41"/>
      <c r="C499" s="41"/>
      <c r="D499" s="41"/>
      <c r="E499" s="41"/>
      <c r="F499" s="41"/>
      <c r="G499" s="41"/>
      <c r="H499" s="41"/>
      <c r="I499" s="41"/>
      <c r="J499" s="41"/>
      <c r="K499" s="42"/>
    </row>
    <row r="500" spans="1:11" s="1" customFormat="1" ht="12.75" customHeigh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s="1" customFormat="1" ht="12.75" customHeigh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s="1" customFormat="1" ht="12.75" customHeigh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s="1" customFormat="1" ht="12.75" customHeigh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s="1" customFormat="1" ht="12.75" customHeigh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s="1" customFormat="1" ht="12.75" customHeigh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s="1" customFormat="1" ht="12.75" customHeigh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s="1" customFormat="1" ht="12.75" customHeigh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s="1" customFormat="1" ht="12.75" customHeigh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s="1" customFormat="1" ht="12.75" customHeigh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s="1" customFormat="1" ht="12.75" customHeigh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s="1" customFormat="1" ht="12.75" customHeigh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s="1" customFormat="1" ht="12.75" customHeigh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s="1" customFormat="1" ht="12.75" customHeigh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s="1" customFormat="1" ht="12.75" customHeigh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s="1" customFormat="1" ht="12.75" customHeigh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s="1" customFormat="1" ht="12.75" customHeigh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s="1" customFormat="1" ht="12.75" customHeigh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s="1" customFormat="1" ht="12.75" customHeigh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s="1" customFormat="1" ht="12.75" customHeigh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s="1" customFormat="1" ht="12.75" customHeigh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s="1" customFormat="1" ht="12.75" customHeigh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s="1" customFormat="1" ht="12.75" customHeigh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s="1" customFormat="1" ht="12.75" customHeigh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s="1" customFormat="1" ht="12.75" customHeigh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s="1" customFormat="1" ht="12.75" customHeigh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s="1" customFormat="1" ht="12.75" customHeigh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s="1" customFormat="1" ht="12.75" customHeigh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s="1" customFormat="1" ht="12.75" customHeigh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s="1" customFormat="1" ht="12.75" customHeigh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s="1" customFormat="1" ht="12.75" customHeigh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s="1" customFormat="1" ht="12.75" customHeigh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s="1" customFormat="1" ht="12.75" customHeigh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s="1" customFormat="1" ht="12.75" customHeigh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s="1" customFormat="1" ht="12.75" customHeigh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s="1" customFormat="1" ht="12.75" customHeigh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s="1" customFormat="1" ht="12.75" customHeigh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s="1" customFormat="1" ht="12.75" customHeigh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s="1" customFormat="1" ht="12.75" customHeigh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s="1" customFormat="1" ht="12.75" customHeigh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s="1" customFormat="1" ht="12.75" customHeigh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s="1" customFormat="1" ht="12.75" customHeigh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s="1" customFormat="1" ht="12.75" customHeigh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s="1" customFormat="1" ht="12.75" customHeigh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s="1" customFormat="1" ht="12.75" customHeigh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s="1" customFormat="1" ht="12.75" customHeigh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s="1" customFormat="1" ht="12.75" customHeigh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s="1" customFormat="1" ht="12.75" customHeigh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s="1" customFormat="1" ht="12.75" customHeigh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s="1" customFormat="1" ht="12.75" customHeigh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s="1" customFormat="1" ht="12.75" customHeigh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s="1" customFormat="1" ht="12.75" customHeigh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s="1" customFormat="1" ht="12.75" customHeigh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s="1" customFormat="1" ht="12.75" customHeigh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s="1" customFormat="1" ht="12.75" customHeigh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s="1" customFormat="1" ht="12.75" customHeigh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s="1" customFormat="1" ht="12.75" customHeigh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s="1" customFormat="1" ht="12.75" customHeigh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s="1" customFormat="1" ht="12.75" customHeigh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s="1" customFormat="1" ht="12.75" customHeigh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s="1" customFormat="1" ht="12.75" customHeigh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s="1" customFormat="1" ht="12.75" customHeigh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s="1" customFormat="1" ht="12.75" customHeigh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s="1" customFormat="1" ht="12.75" customHeigh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s="1" customFormat="1" ht="12.75" customHeigh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s="1" customFormat="1" ht="12.75" customHeigh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s="1" customFormat="1" ht="12.75" customHeigh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s="1" customFormat="1" ht="12.75" customHeigh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s="1" customFormat="1" ht="12.75" customHeigh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s="1" customFormat="1" ht="12.75" customHeigh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s="1" customFormat="1" ht="12.75" customHeigh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s="1" customFormat="1" ht="12.75" customHeigh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s="1" customFormat="1" ht="12.75" customHeigh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s="1" customFormat="1" ht="12.75" customHeigh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s="1" customFormat="1" ht="12.75" customHeigh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s="1" customFormat="1" ht="12.75" customHeigh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s="1" customFormat="1" ht="12.75" customHeigh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s="1" customFormat="1" ht="12.75" customHeigh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s="1" customFormat="1" ht="12.75" customHeigh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s="1" customFormat="1" ht="12.75" customHeigh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s="1" customFormat="1" ht="12.75" customHeigh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s="1" customFormat="1" ht="12.75" customHeigh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s="1" customFormat="1" ht="12.75" customHeigh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s="1" customFormat="1" ht="12.75" customHeigh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s="1" customFormat="1" ht="12.75" customHeigh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s="1" customFormat="1" ht="12.75" customHeigh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s="1" customFormat="1" ht="12.75" customHeigh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s="1" customFormat="1" ht="12.75" customHeigh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s="1" customFormat="1" ht="12.75" customHeigh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s="1" customFormat="1" ht="12.75" customHeigh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s="1" customFormat="1" ht="12.75" customHeigh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s="1" customFormat="1" ht="12.75" customHeigh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s="1" customFormat="1" ht="12.75" customHeigh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s="1" customFormat="1" ht="12.75" customHeigh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s="1" customFormat="1" ht="12.75" customHeigh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s="1" customFormat="1" ht="12.75" customHeigh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s="1" customFormat="1" ht="12.75" customHeigh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s="1" customFormat="1" ht="12.75" customHeigh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s="1" customFormat="1" ht="12.75" customHeigh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s="1" customFormat="1" ht="12.75" customHeigh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s="1" customFormat="1" ht="12.75" customHeigh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s="1" customFormat="1" ht="12.75" customHeigh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s="1" customFormat="1" ht="12.75" customHeigh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s="1" customFormat="1" ht="12.75" customHeigh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s="1" customFormat="1" ht="12.75" customHeigh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s="1" customFormat="1" ht="12.75" customHeigh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s="1" customFormat="1" ht="12.75" customHeigh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s="1" customFormat="1" ht="12.75" customHeigh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s="1" customFormat="1" ht="12.75" customHeigh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s="1" customFormat="1" ht="12.75" customHeigh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s="1" customFormat="1" ht="12.75" customHeigh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s="1" customFormat="1" ht="12.75" customHeigh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s="1" customFormat="1" ht="12.75" customHeigh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s="1" customFormat="1" ht="12.75" customHeigh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s="1" customFormat="1" ht="12.75" customHeigh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s="1" customFormat="1" ht="12.75" customHeigh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s="1" customFormat="1" ht="12.75" customHeigh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s="1" customFormat="1" ht="12.75" customHeigh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s="1" customFormat="1" ht="12.75" customHeigh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s="1" customFormat="1" ht="12.75" customHeigh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s="1" customFormat="1" ht="12.75" customHeigh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s="1" customFormat="1" ht="12.75" customHeigh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s="1" customFormat="1" ht="12.75" customHeigh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s="1" customFormat="1" ht="12.75" customHeigh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s="1" customFormat="1" ht="12.75" customHeigh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s="1" customFormat="1" ht="12.75" customHeigh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s="1" customFormat="1" ht="12.75" customHeigh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s="1" customFormat="1" ht="12.75" customHeigh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s="1" customFormat="1" ht="12.75" customHeigh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s="1" customFormat="1" ht="12.75" customHeigh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s="1" customFormat="1" ht="12.75" customHeigh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s="1" customFormat="1" ht="12.75" customHeigh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s="1" customFormat="1" ht="12.75" customHeigh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s="1" customFormat="1" ht="12.75" customHeigh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s="1" customFormat="1" ht="12.75" customHeigh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s="1" customFormat="1" ht="12.75" customHeigh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s="1" customFormat="1" ht="12.75" customHeigh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s="1" customFormat="1" ht="12.75" customHeigh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s="1" customFormat="1" ht="12.75" customHeigh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s="1" customFormat="1" ht="12.75" customHeigh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s="1" customFormat="1" ht="12.75" customHeigh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s="1" customFormat="1" ht="12.75" customHeigh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s="1" customFormat="1" ht="12.75" customHeigh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s="1" customFormat="1" ht="12.75" customHeigh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s="1" customFormat="1" ht="12.75" customHeigh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s="1" customFormat="1" ht="12.75" customHeigh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s="1" customFormat="1" ht="12.75" customHeigh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s="1" customFormat="1" ht="12.75" customHeigh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s="1" customFormat="1" ht="12.75" customHeigh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s="1" customFormat="1" ht="12.75" customHeigh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s="1" customFormat="1" ht="12.75" customHeigh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s="1" customFormat="1" ht="12.75" customHeigh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s="1" customFormat="1" ht="12.75" customHeigh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s="1" customFormat="1" ht="12.75" customHeigh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s="1" customFormat="1" ht="12.75" customHeigh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s="1" customFormat="1" ht="12.75" customHeigh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s="1" customFormat="1" ht="12.75" customHeigh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s="1" customFormat="1" ht="12.75" customHeigh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s="1" customFormat="1" ht="12.75" customHeigh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s="1" customFormat="1" ht="12.75" customHeigh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s="1" customFormat="1" ht="12.75" customHeigh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s="1" customFormat="1" ht="12.75" customHeigh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s="1" customFormat="1" ht="12.75" customHeigh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s="1" customFormat="1" ht="12.75" customHeigh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s="1" customFormat="1" ht="12.75" customHeigh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s="1" customFormat="1" ht="12.75" customHeigh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s="1" customFormat="1" ht="12.75" customHeigh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s="1" customFormat="1" ht="12.75" customHeigh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s="1" customFormat="1" ht="12.75" customHeigh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s="1" customFormat="1" ht="12.75" customHeigh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s="1" customFormat="1" ht="12.75" customHeigh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s="1" customFormat="1" ht="12.75" customHeigh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s="1" customFormat="1" ht="12.75" customHeigh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s="1" customFormat="1" ht="12.75" customHeigh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s="1" customFormat="1" ht="12.75" customHeigh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s="1" customFormat="1" ht="12.75" customHeigh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s="1" customFormat="1" ht="12.75" customHeigh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s="1" customFormat="1" ht="12.75" customHeigh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s="1" customFormat="1" ht="12.75" customHeigh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s="1" customFormat="1" ht="12.75" customHeigh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s="1" customFormat="1" ht="12.75" customHeigh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s="1" customFormat="1" ht="12.75" customHeigh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s="1" customFormat="1" ht="12.75" customHeigh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s="1" customFormat="1" ht="12.75" customHeigh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s="1" customFormat="1" ht="12.75" customHeigh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s="1" customFormat="1" ht="12.75" customHeigh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s="1" customFormat="1" ht="12.75" customHeigh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s="1" customFormat="1" ht="12.75" customHeigh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s="1" customFormat="1" ht="12.75" customHeigh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s="1" customFormat="1" ht="12.75" customHeigh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s="1" customFormat="1" ht="12.75" customHeigh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 s="1" customFormat="1" ht="12.75" customHeigh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 s="1" customFormat="1" ht="12.75" customHeigh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s="1" customFormat="1" ht="12.75" customHeigh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s="1" customFormat="1" ht="12.75" customHeigh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s="1" customFormat="1" ht="12.75" customHeigh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s="1" customFormat="1" ht="12.75" customHeigh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s="1" customFormat="1" ht="12.75" customHeigh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s="1" customFormat="1" ht="12.75" customHeigh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s="1" customFormat="1" ht="12.75" customHeigh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s="1" customFormat="1" ht="12.75" customHeigh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s="1" customFormat="1" ht="12.75" customHeigh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s="1" customFormat="1" ht="12.75" customHeigh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s="1" customFormat="1" ht="12.75" customHeigh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s="1" customFormat="1" ht="12.75" customHeigh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s="1" customFormat="1" ht="12.75" customHeigh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s="1" customFormat="1" ht="12.75" customHeigh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s="1" customFormat="1" ht="12.75" customHeigh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s="1" customFormat="1" ht="12.75" customHeigh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s="1" customFormat="1" ht="12.75" customHeigh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s="1" customFormat="1" ht="12.75" customHeigh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s="1" customFormat="1" ht="12.75" customHeigh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s="1" customFormat="1" ht="12.75" customHeigh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s="1" customFormat="1" ht="12.75" customHeigh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s="1" customFormat="1" ht="12.75" customHeigh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s="1" customFormat="1" ht="12.75" customHeigh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s="1" customFormat="1" ht="12.75" customHeigh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s="1" customFormat="1" ht="12.75" customHeigh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s="1" customFormat="1" ht="12.75" customHeigh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s="1" customFormat="1" ht="12.75" customHeigh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s="1" customFormat="1" ht="12.75" customHeigh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s="1" customFormat="1" ht="12.75" customHeigh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s="1" customFormat="1" ht="12.75" customHeigh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 s="1" customFormat="1" ht="12.75" customHeigh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s="1" customFormat="1" ht="12.75" customHeigh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s="1" customFormat="1" ht="12.75" customHeigh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s="1" customFormat="1" ht="12.75" customHeigh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s="1" customFormat="1" ht="12.75" customHeigh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 s="1" customFormat="1" ht="12.75" customHeigh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s="1" customFormat="1" ht="12.75" customHeigh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s="1" customFormat="1" ht="12.75" customHeigh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s="1" customFormat="1" ht="12.75" customHeigh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s="1" customFormat="1" ht="12.75" customHeigh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 s="1" customFormat="1" ht="12.75" customHeigh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s="1" customFormat="1" ht="12.75" customHeigh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s="1" customFormat="1" ht="12.75" customHeigh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s="1" customFormat="1" ht="12.75" customHeigh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s="1" customFormat="1" ht="12.75" customHeigh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 s="1" customFormat="1" ht="12.75" customHeigh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s="1" customFormat="1" ht="12.75" customHeigh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s="1" customFormat="1" ht="12.75" customHeigh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s="1" customFormat="1" ht="12.75" customHeigh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s="1" customFormat="1" ht="12.75" customHeigh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 s="1" customFormat="1" ht="12.75" customHeigh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s="1" customFormat="1" ht="12.75" customHeigh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s="1" customFormat="1" ht="12.75" customHeigh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s="1" customFormat="1" ht="12.75" customHeigh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s="1" customFormat="1" ht="12.75" customHeigh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 s="1" customFormat="1" ht="12.75" customHeigh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s="1" customFormat="1" ht="12.75" customHeigh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s="1" customFormat="1" ht="12.75" customHeigh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s="1" customFormat="1" ht="12.75" customHeigh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s="1" customFormat="1" ht="12.75" customHeigh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 s="1" customFormat="1" ht="12.75" customHeigh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s="1" customFormat="1" ht="12.75" customHeigh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s="1" customFormat="1" ht="12.75" customHeigh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s="1" customFormat="1" ht="12.75" customHeigh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s="1" customFormat="1" ht="12.75" customHeigh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 s="1" customFormat="1" ht="12.75" customHeigh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 s="1" customFormat="1" ht="12.75" customHeigh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 s="1" customFormat="1" ht="12.75" customHeigh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s="1" customFormat="1" ht="12.75" customHeigh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s="1" customFormat="1" ht="12.75" customHeigh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s="1" customFormat="1" ht="12.75" customHeigh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s="1" customFormat="1" ht="12.75" customHeigh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 s="1" customFormat="1" ht="12.75" customHeigh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s="1" customFormat="1" ht="12.75" customHeigh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s="1" customFormat="1" ht="12.75" customHeigh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s="1" customFormat="1" ht="12.75" customHeigh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s="1" customFormat="1" ht="12.75" customHeigh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 s="1" customFormat="1" ht="12.75" customHeigh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s="1" customFormat="1" ht="12.75" customHeigh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s="1" customFormat="1" ht="12.75" customHeigh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s="1" customFormat="1" ht="12.75" customHeigh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s="1" customFormat="1" ht="12.75" customHeigh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 s="1" customFormat="1" ht="12.75" customHeigh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s="1" customFormat="1" ht="12.75" customHeigh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s="1" customFormat="1" ht="12.75" customHeigh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s="1" customFormat="1" ht="12.75" customHeigh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s="1" customFormat="1" ht="12.75" customHeigh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 s="1" customFormat="1" ht="12.75" customHeigh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s="1" customFormat="1" ht="12.75" customHeigh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s="1" customFormat="1" ht="12.75" customHeigh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s="1" customFormat="1" ht="12.75" customHeigh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s="1" customFormat="1" ht="12.75" customHeigh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 s="1" customFormat="1" ht="12.75" customHeigh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 s="1" customFormat="1" ht="12.75" customHeigh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 s="1" customFormat="1" ht="12.75" customHeigh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 s="1" customFormat="1" ht="12.75" customHeigh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 s="1" customFormat="1" ht="12.75" customHeigh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 s="1" customFormat="1" ht="12.75" customHeigh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 s="1" customFormat="1" ht="12.75" customHeigh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 s="1" customFormat="1" ht="12.75" customHeigh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 s="1" customFormat="1" ht="12.75" customHeigh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 s="1" customFormat="1" ht="12.75" customHeigh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 s="1" customFormat="1" ht="12.75" customHeigh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 s="1" customFormat="1" ht="12.75" customHeigh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 s="1" customFormat="1" ht="12.75" customHeigh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 s="1" customFormat="1" ht="12.75" customHeigh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 s="1" customFormat="1" ht="12.75" customHeigh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 s="1" customFormat="1" ht="12.75" customHeigh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 s="1" customFormat="1" ht="12.75" customHeigh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 s="1" customFormat="1" ht="12.75" customHeigh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 s="1" customFormat="1" ht="12.75" customHeigh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 s="1" customFormat="1" ht="12.75" customHeigh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 s="1" customFormat="1" ht="12.75" customHeigh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 s="1" customFormat="1" ht="12.75" customHeigh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 s="1" customFormat="1" ht="12.75" customHeigh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 s="1" customFormat="1" ht="12.75" customHeigh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 s="1" customFormat="1" ht="12.75" customHeigh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 s="1" customFormat="1" ht="12.75" customHeigh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 s="1" customFormat="1" ht="12.75" customHeigh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 s="1" customFormat="1" ht="12.75" customHeigh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 s="1" customFormat="1" ht="12.75" customHeigh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 s="1" customFormat="1" ht="12.75" customHeigh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 s="1" customFormat="1" ht="12.75" customHeigh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 s="1" customFormat="1" ht="12.75" customHeigh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 s="1" customFormat="1" ht="12.75" customHeigh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 s="1" customFormat="1" ht="12.75" customHeigh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 s="1" customFormat="1" ht="12.75" customHeigh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 s="1" customFormat="1" ht="12.75" customHeigh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 s="1" customFormat="1" ht="12.75" customHeigh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 s="1" customFormat="1" ht="12.75" customHeigh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 s="1" customFormat="1" ht="12.75" customHeigh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 s="1" customFormat="1" ht="12.75" customHeigh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 s="1" customFormat="1" ht="12.75" customHeigh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 s="1" customFormat="1" ht="12.75" customHeigh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 s="1" customFormat="1" ht="12.75" customHeigh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 s="1" customFormat="1" ht="12.75" customHeigh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 s="1" customFormat="1" ht="12.75" customHeigh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 s="1" customFormat="1" ht="12.75" customHeigh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 s="1" customFormat="1" ht="12.75" customHeigh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 s="1" customFormat="1" ht="12.75" customHeigh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 s="1" customFormat="1" ht="12.75" customHeigh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 s="1" customFormat="1" ht="12.75" customHeigh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 s="1" customFormat="1" ht="12.75" customHeigh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 s="1" customFormat="1" ht="12.75" customHeigh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 s="1" customFormat="1" ht="12.75" customHeigh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 s="1" customFormat="1" ht="12.75" customHeigh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s="1" customFormat="1" ht="12.75" customHeigh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s="1" customFormat="1" ht="12.75" customHeigh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s="1" customFormat="1" ht="12.75" customHeigh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 s="1" customFormat="1" ht="12.75" customHeigh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 s="1" customFormat="1" ht="12.75" customHeigh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 s="1" customFormat="1" ht="12.75" customHeigh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 s="1" customFormat="1" ht="12.75" customHeigh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 s="1" customFormat="1" ht="12.75" customHeigh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 s="1" customFormat="1" ht="12.75" customHeigh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 s="1" customFormat="1" ht="12.75" customHeigh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 s="1" customFormat="1" ht="12.75" customHeigh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 s="1" customFormat="1" ht="12.75" customHeigh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 s="1" customFormat="1" ht="12.75" customHeigh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s="1" customFormat="1" ht="12.75" customHeigh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s="1" customFormat="1" ht="12.75" customHeigh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s="1" customFormat="1" ht="12.75" customHeigh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 s="1" customFormat="1" ht="12.75" customHeigh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 s="1" customFormat="1" ht="12.75" customHeigh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 s="1" customFormat="1" ht="12.75" customHeigh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 s="1" customFormat="1" ht="12.75" customHeigh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 s="1" customFormat="1" ht="12.75" customHeigh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 s="1" customFormat="1" ht="12.75" customHeigh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s="1" customFormat="1" ht="12.75" customHeigh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s="1" customFormat="1" ht="12.75" customHeigh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 s="1" customFormat="1" ht="12.75" customHeigh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 s="1" customFormat="1" ht="12.75" customHeigh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 s="1" customFormat="1" ht="12.75" customHeigh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 s="1" customFormat="1" ht="12.75" customHeigh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 s="1" customFormat="1" ht="12.75" customHeigh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 s="1" customFormat="1" ht="12.75" customHeigh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 s="1" customFormat="1" ht="12.75" customHeigh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 s="1" customFormat="1" ht="12.75" customHeigh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 s="1" customFormat="1" ht="12.75" customHeigh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 s="1" customFormat="1" ht="12.75" customHeigh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 s="1" customFormat="1" ht="12.75" customHeigh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 s="1" customFormat="1" ht="12.75" customHeigh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 s="1" customFormat="1" ht="12.75" customHeigh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 s="1" customFormat="1" ht="12.75" customHeigh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 s="1" customFormat="1" ht="12.75" customHeigh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 s="1" customFormat="1" ht="12.75" customHeigh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 s="1" customFormat="1" ht="12.75" customHeigh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 s="1" customFormat="1" ht="12.75" customHeigh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 s="1" customFormat="1" ht="12.75" customHeigh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 s="1" customFormat="1" ht="12.75" customHeigh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 s="1" customFormat="1" ht="12.75" customHeigh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 s="1" customFormat="1" ht="12.75" customHeigh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 s="1" customFormat="1" ht="12.75" customHeigh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 s="1" customFormat="1" ht="12.75" customHeigh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 s="1" customFormat="1" ht="12.75" customHeigh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 s="1" customFormat="1" ht="12.75" customHeigh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 s="1" customFormat="1" ht="12.75" customHeigh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 s="1" customFormat="1" ht="12.75" customHeigh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 s="1" customFormat="1" ht="12.75" customHeigh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 s="1" customFormat="1" ht="12.75" customHeigh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 s="1" customFormat="1" ht="12.75" customHeigh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 s="1" customFormat="1" ht="12.75" customHeigh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 s="1" customFormat="1" ht="12.75" customHeigh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 s="1" customFormat="1" ht="12.75" customHeigh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 s="1" customFormat="1" ht="12.75" customHeigh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 s="1" customFormat="1" ht="12.75" customHeigh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 s="1" customFormat="1" ht="12.75" customHeigh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 s="1" customFormat="1" ht="12.75" customHeigh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 s="1" customFormat="1" ht="12.75" customHeigh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 s="1" customFormat="1" ht="12.75" customHeigh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 s="1" customFormat="1" ht="12.75" customHeigh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 s="1" customFormat="1" ht="12.75" customHeigh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 s="1" customFormat="1" ht="12.75" customHeigh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 s="1" customFormat="1" ht="12.75" customHeigh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 s="1" customFormat="1" ht="12.75" customHeigh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 s="1" customFormat="1" ht="12.75" customHeigh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 s="1" customFormat="1" ht="12.75" customHeigh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 s="1" customFormat="1" ht="12.75" customHeigh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 s="1" customFormat="1" ht="12.75" customHeigh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 s="1" customFormat="1" ht="12.75" customHeigh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 s="1" customFormat="1" ht="12.75" customHeigh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 s="1" customFormat="1" ht="12.75" customHeigh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 s="1" customFormat="1" ht="12.75" customHeigh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 s="1" customFormat="1" ht="12.75" customHeigh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 s="1" customFormat="1" ht="12.75" customHeigh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 s="1" customFormat="1" ht="12.75" customHeigh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 s="1" customFormat="1" ht="12.75" customHeigh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 s="1" customFormat="1" ht="12.75" customHeigh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 s="1" customFormat="1" ht="12.75" customHeigh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 s="1" customFormat="1" ht="12.75" customHeigh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 s="1" customFormat="1" ht="12.75" customHeigh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 s="1" customFormat="1" ht="12.75" customHeigh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 s="1" customFormat="1" ht="12.75" customHeigh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 s="1" customFormat="1" ht="12.75" customHeigh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 s="1" customFormat="1" ht="12.75" customHeigh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 s="1" customFormat="1" ht="12.75" customHeigh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 s="1" customFormat="1" ht="12.75" customHeigh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 s="1" customFormat="1" ht="12.75" customHeigh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 s="1" customFormat="1" ht="12.75" customHeigh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 s="1" customFormat="1" ht="12.75" customHeigh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 s="1" customFormat="1" ht="12.75" customHeigh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 s="1" customFormat="1" ht="12.75" customHeigh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 s="1" customFormat="1" ht="12.75" customHeigh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 s="1" customFormat="1" ht="12.75" customHeigh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 s="1" customFormat="1" ht="12.75" customHeigh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s="1" customFormat="1" ht="12.75" customHeigh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s="1" customFormat="1" ht="12.75" customHeigh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s="1" customFormat="1" ht="12.75" customHeigh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s="1" customFormat="1" ht="12.75" customHeigh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s="1" customFormat="1" ht="12.75" customHeigh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s="1" customFormat="1" ht="12.75" customHeigh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s="1" customFormat="1" ht="12.75" customHeigh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s="1" customFormat="1" ht="12.75" customHeigh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s="1" customFormat="1" ht="12.75" customHeigh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s="1" customFormat="1" ht="12.75" customHeigh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s="1" customFormat="1" ht="12.75" customHeigh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s="1" customFormat="1" ht="12.75" customHeigh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s="1" customFormat="1" ht="12.75" customHeigh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s="1" customFormat="1" ht="12.75" customHeigh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s="1" customFormat="1" ht="12.75" customHeigh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s="1" customFormat="1" ht="12.75" customHeigh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s="1" customFormat="1" ht="12.75" customHeigh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s="1" customFormat="1" ht="12.75" customHeigh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s="1" customFormat="1" ht="12.75" customHeigh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s="1" customFormat="1" ht="12.75" customHeigh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s="1" customFormat="1" ht="12.75" customHeigh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s="1" customFormat="1" ht="12.75" customHeigh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s="1" customFormat="1" ht="12.75" customHeigh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s="1" customFormat="1" ht="12.75" customHeigh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s="1" customFormat="1" ht="12.75" customHeigh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s="1" customFormat="1" ht="12.75" customHeigh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s="1" customFormat="1" ht="12.75" customHeigh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s="1" customFormat="1" ht="12.75" customHeigh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s="1" customFormat="1" ht="12.75" customHeigh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s="1" customFormat="1" ht="12.75" customHeigh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s="1" customFormat="1" ht="12.75" customHeigh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s="1" customFormat="1" ht="12.75" customHeigh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s="1" customFormat="1" ht="12.75" customHeigh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s="1" customFormat="1" ht="12.75" customHeigh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s="1" customFormat="1" ht="12.75" customHeigh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s="1" customFormat="1" ht="12.75" customHeigh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s="1" customFormat="1" ht="12.75" customHeigh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s="1" customFormat="1" ht="12.75" customHeigh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s="1" customFormat="1" ht="12.75" customHeigh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s="1" customFormat="1" ht="12.75" customHeigh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s="1" customFormat="1" ht="12.75" customHeigh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s="1" customFormat="1" ht="12.75" customHeigh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s="1" customFormat="1" ht="12.75" customHeigh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s="1" customFormat="1" ht="12.75" customHeigh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s="1" customFormat="1" ht="12.75" customHeigh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s="1" customFormat="1" ht="12.75" customHeigh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s="1" customFormat="1" ht="12.75" customHeigh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s="1" customFormat="1" ht="12.75" customHeigh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s="1" customFormat="1" ht="12.75" customHeigh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s="1" customFormat="1" ht="12.75" customHeigh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s="1" customFormat="1" ht="12.75" customHeigh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s="1" customFormat="1" ht="12.75" customHeigh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s="1" customFormat="1" ht="12.75" customHeigh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s="1" customFormat="1" ht="12.75" customHeigh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s="1" customFormat="1" ht="12.75" customHeigh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s="1" customFormat="1" ht="12.75" customHeigh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s="1" customFormat="1" ht="12.75" customHeigh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s="1" customFormat="1" ht="12.75" customHeigh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s="1" customFormat="1" ht="12.75" customHeigh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s="1" customFormat="1" ht="12.75" customHeigh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s="1" customFormat="1" ht="12.75" customHeigh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s="1" customFormat="1" ht="12.75" customHeigh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</sheetData>
  <mergeCells count="583">
    <mergeCell ref="A495:K495"/>
    <mergeCell ref="A496:K496"/>
    <mergeCell ref="A497:K497"/>
    <mergeCell ref="A498:K498"/>
    <mergeCell ref="A499:K499"/>
    <mergeCell ref="B81:C81"/>
    <mergeCell ref="D81:E81"/>
    <mergeCell ref="F81:G81"/>
    <mergeCell ref="H81:I81"/>
    <mergeCell ref="J81:K81"/>
    <mergeCell ref="A489:K489"/>
    <mergeCell ref="A490:K490"/>
    <mergeCell ref="A491:K491"/>
    <mergeCell ref="A492:K492"/>
    <mergeCell ref="A493:K493"/>
    <mergeCell ref="A494:K494"/>
    <mergeCell ref="A483:K483"/>
    <mergeCell ref="A484:K484"/>
    <mergeCell ref="A485:K485"/>
    <mergeCell ref="A486:K486"/>
    <mergeCell ref="A487:K487"/>
    <mergeCell ref="A488:K488"/>
    <mergeCell ref="A477:K477"/>
    <mergeCell ref="A478:K478"/>
    <mergeCell ref="A479:K479"/>
    <mergeCell ref="A480:K480"/>
    <mergeCell ref="A481:K481"/>
    <mergeCell ref="A482:K482"/>
    <mergeCell ref="A471:K471"/>
    <mergeCell ref="A472:K472"/>
    <mergeCell ref="A473:K473"/>
    <mergeCell ref="A474:K474"/>
    <mergeCell ref="A475:K475"/>
    <mergeCell ref="A476:K476"/>
    <mergeCell ref="A465:K465"/>
    <mergeCell ref="A466:K466"/>
    <mergeCell ref="A467:K467"/>
    <mergeCell ref="A468:K468"/>
    <mergeCell ref="A469:K469"/>
    <mergeCell ref="A470:K470"/>
    <mergeCell ref="A459:K459"/>
    <mergeCell ref="A460:K460"/>
    <mergeCell ref="A461:K461"/>
    <mergeCell ref="A462:K462"/>
    <mergeCell ref="A463:K463"/>
    <mergeCell ref="A464:K464"/>
    <mergeCell ref="A453:K453"/>
    <mergeCell ref="A454:K454"/>
    <mergeCell ref="A455:K455"/>
    <mergeCell ref="A456:K456"/>
    <mergeCell ref="A457:K457"/>
    <mergeCell ref="A458:K458"/>
    <mergeCell ref="A447:K447"/>
    <mergeCell ref="A448:K448"/>
    <mergeCell ref="A449:K449"/>
    <mergeCell ref="A450:K450"/>
    <mergeCell ref="A451:K451"/>
    <mergeCell ref="A452:K452"/>
    <mergeCell ref="A441:K441"/>
    <mergeCell ref="A442:K442"/>
    <mergeCell ref="A443:K443"/>
    <mergeCell ref="A444:K444"/>
    <mergeCell ref="A445:K445"/>
    <mergeCell ref="A446:K446"/>
    <mergeCell ref="A435:K435"/>
    <mergeCell ref="A436:K436"/>
    <mergeCell ref="A437:K437"/>
    <mergeCell ref="A438:K438"/>
    <mergeCell ref="A439:K439"/>
    <mergeCell ref="A440:K440"/>
    <mergeCell ref="A429:K429"/>
    <mergeCell ref="A430:K430"/>
    <mergeCell ref="A431:K431"/>
    <mergeCell ref="A432:K432"/>
    <mergeCell ref="A433:K433"/>
    <mergeCell ref="A434:K434"/>
    <mergeCell ref="A423:K423"/>
    <mergeCell ref="A424:K424"/>
    <mergeCell ref="A425:K425"/>
    <mergeCell ref="A426:K426"/>
    <mergeCell ref="A427:K427"/>
    <mergeCell ref="A428:K428"/>
    <mergeCell ref="A417:K417"/>
    <mergeCell ref="A418:K418"/>
    <mergeCell ref="A419:K419"/>
    <mergeCell ref="A420:K420"/>
    <mergeCell ref="A421:K421"/>
    <mergeCell ref="A422:K422"/>
    <mergeCell ref="A411:K411"/>
    <mergeCell ref="A412:K412"/>
    <mergeCell ref="A413:K413"/>
    <mergeCell ref="A414:K414"/>
    <mergeCell ref="A415:K415"/>
    <mergeCell ref="A416:K416"/>
    <mergeCell ref="A405:K405"/>
    <mergeCell ref="A406:K406"/>
    <mergeCell ref="A407:K407"/>
    <mergeCell ref="A408:K408"/>
    <mergeCell ref="A409:K409"/>
    <mergeCell ref="A410:K410"/>
    <mergeCell ref="A399:K399"/>
    <mergeCell ref="A400:K400"/>
    <mergeCell ref="A401:K401"/>
    <mergeCell ref="A402:K402"/>
    <mergeCell ref="A403:K403"/>
    <mergeCell ref="A404:K404"/>
    <mergeCell ref="A393:K393"/>
    <mergeCell ref="A394:K394"/>
    <mergeCell ref="A395:K395"/>
    <mergeCell ref="A396:K396"/>
    <mergeCell ref="A397:K397"/>
    <mergeCell ref="A398:K398"/>
    <mergeCell ref="A387:K387"/>
    <mergeCell ref="A388:K388"/>
    <mergeCell ref="A389:K389"/>
    <mergeCell ref="A390:K390"/>
    <mergeCell ref="A391:K391"/>
    <mergeCell ref="A392:K392"/>
    <mergeCell ref="A381:K381"/>
    <mergeCell ref="A382:K382"/>
    <mergeCell ref="A383:K383"/>
    <mergeCell ref="A384:K384"/>
    <mergeCell ref="A385:K385"/>
    <mergeCell ref="A386:K386"/>
    <mergeCell ref="A375:K375"/>
    <mergeCell ref="A376:K376"/>
    <mergeCell ref="A377:K377"/>
    <mergeCell ref="A378:K378"/>
    <mergeCell ref="A379:K379"/>
    <mergeCell ref="A380:K380"/>
    <mergeCell ref="A369:K369"/>
    <mergeCell ref="A370:K370"/>
    <mergeCell ref="A371:K371"/>
    <mergeCell ref="A372:K372"/>
    <mergeCell ref="A373:K373"/>
    <mergeCell ref="A374:K374"/>
    <mergeCell ref="A363:K363"/>
    <mergeCell ref="A364:K364"/>
    <mergeCell ref="A365:K365"/>
    <mergeCell ref="A366:K366"/>
    <mergeCell ref="A367:K367"/>
    <mergeCell ref="A368:K368"/>
    <mergeCell ref="A357:K357"/>
    <mergeCell ref="A358:K358"/>
    <mergeCell ref="A359:K359"/>
    <mergeCell ref="A360:K360"/>
    <mergeCell ref="A361:K361"/>
    <mergeCell ref="A362:K362"/>
    <mergeCell ref="A351:K351"/>
    <mergeCell ref="A352:K352"/>
    <mergeCell ref="A353:K353"/>
    <mergeCell ref="A354:K354"/>
    <mergeCell ref="A355:K355"/>
    <mergeCell ref="A356:K356"/>
    <mergeCell ref="A345:K345"/>
    <mergeCell ref="A346:K346"/>
    <mergeCell ref="A347:K347"/>
    <mergeCell ref="A348:K348"/>
    <mergeCell ref="A349:K349"/>
    <mergeCell ref="A350:K350"/>
    <mergeCell ref="A339:K339"/>
    <mergeCell ref="A340:K340"/>
    <mergeCell ref="A341:K341"/>
    <mergeCell ref="A342:K342"/>
    <mergeCell ref="A343:K343"/>
    <mergeCell ref="A344:K344"/>
    <mergeCell ref="A333:K333"/>
    <mergeCell ref="A334:K334"/>
    <mergeCell ref="A335:K335"/>
    <mergeCell ref="A336:K336"/>
    <mergeCell ref="A337:K337"/>
    <mergeCell ref="A338:K338"/>
    <mergeCell ref="A327:K327"/>
    <mergeCell ref="A328:K328"/>
    <mergeCell ref="A329:K329"/>
    <mergeCell ref="A330:K330"/>
    <mergeCell ref="A331:K331"/>
    <mergeCell ref="A332:K332"/>
    <mergeCell ref="A321:K321"/>
    <mergeCell ref="A322:K322"/>
    <mergeCell ref="A323:K323"/>
    <mergeCell ref="A324:K324"/>
    <mergeCell ref="A325:K325"/>
    <mergeCell ref="A326:K326"/>
    <mergeCell ref="A315:K315"/>
    <mergeCell ref="A316:K316"/>
    <mergeCell ref="A317:K317"/>
    <mergeCell ref="A318:K318"/>
    <mergeCell ref="A319:K319"/>
    <mergeCell ref="A320:K320"/>
    <mergeCell ref="A309:K309"/>
    <mergeCell ref="A310:K310"/>
    <mergeCell ref="A311:K311"/>
    <mergeCell ref="A312:K312"/>
    <mergeCell ref="A313:K313"/>
    <mergeCell ref="A314:K314"/>
    <mergeCell ref="A303:K303"/>
    <mergeCell ref="A304:K304"/>
    <mergeCell ref="A305:K305"/>
    <mergeCell ref="A306:K306"/>
    <mergeCell ref="A307:K307"/>
    <mergeCell ref="A308:K308"/>
    <mergeCell ref="A297:K297"/>
    <mergeCell ref="A298:K298"/>
    <mergeCell ref="A299:K299"/>
    <mergeCell ref="A300:K300"/>
    <mergeCell ref="A301:K301"/>
    <mergeCell ref="A302:K302"/>
    <mergeCell ref="A291:K291"/>
    <mergeCell ref="A292:K292"/>
    <mergeCell ref="A293:K293"/>
    <mergeCell ref="A294:K294"/>
    <mergeCell ref="A295:K295"/>
    <mergeCell ref="A296:K296"/>
    <mergeCell ref="A285:K285"/>
    <mergeCell ref="A286:K286"/>
    <mergeCell ref="A287:K287"/>
    <mergeCell ref="A288:K288"/>
    <mergeCell ref="A289:K289"/>
    <mergeCell ref="A290:K290"/>
    <mergeCell ref="A279:K279"/>
    <mergeCell ref="A280:K280"/>
    <mergeCell ref="A281:K281"/>
    <mergeCell ref="A282:K282"/>
    <mergeCell ref="A283:K283"/>
    <mergeCell ref="A284:K284"/>
    <mergeCell ref="A273:K273"/>
    <mergeCell ref="A274:K274"/>
    <mergeCell ref="A275:K275"/>
    <mergeCell ref="A276:K276"/>
    <mergeCell ref="A277:K277"/>
    <mergeCell ref="A278:K278"/>
    <mergeCell ref="A267:K267"/>
    <mergeCell ref="A268:K268"/>
    <mergeCell ref="A269:K269"/>
    <mergeCell ref="A270:K270"/>
    <mergeCell ref="A271:K271"/>
    <mergeCell ref="A272:K272"/>
    <mergeCell ref="A261:K261"/>
    <mergeCell ref="A262:K262"/>
    <mergeCell ref="A263:K263"/>
    <mergeCell ref="A264:K264"/>
    <mergeCell ref="A265:K265"/>
    <mergeCell ref="A266:K266"/>
    <mergeCell ref="A255:K255"/>
    <mergeCell ref="A256:K256"/>
    <mergeCell ref="A257:K257"/>
    <mergeCell ref="A258:K258"/>
    <mergeCell ref="A259:K259"/>
    <mergeCell ref="A260:K260"/>
    <mergeCell ref="A249:K249"/>
    <mergeCell ref="A250:K250"/>
    <mergeCell ref="A251:K251"/>
    <mergeCell ref="A252:K252"/>
    <mergeCell ref="A253:K253"/>
    <mergeCell ref="A254:K254"/>
    <mergeCell ref="A243:K243"/>
    <mergeCell ref="A244:K244"/>
    <mergeCell ref="A245:K245"/>
    <mergeCell ref="A246:K246"/>
    <mergeCell ref="A247:K247"/>
    <mergeCell ref="A248:K248"/>
    <mergeCell ref="A237:K237"/>
    <mergeCell ref="A238:K238"/>
    <mergeCell ref="A239:K239"/>
    <mergeCell ref="A240:K240"/>
    <mergeCell ref="A241:K241"/>
    <mergeCell ref="A242:K242"/>
    <mergeCell ref="A231:K231"/>
    <mergeCell ref="A232:K232"/>
    <mergeCell ref="A233:K233"/>
    <mergeCell ref="A234:K234"/>
    <mergeCell ref="A235:K235"/>
    <mergeCell ref="A236:K236"/>
    <mergeCell ref="A225:K225"/>
    <mergeCell ref="A226:K226"/>
    <mergeCell ref="A227:K227"/>
    <mergeCell ref="A228:K228"/>
    <mergeCell ref="A229:K229"/>
    <mergeCell ref="A230:K230"/>
    <mergeCell ref="A219:K219"/>
    <mergeCell ref="A220:K220"/>
    <mergeCell ref="A221:K221"/>
    <mergeCell ref="A222:K222"/>
    <mergeCell ref="A223:K223"/>
    <mergeCell ref="A224:K224"/>
    <mergeCell ref="A213:K213"/>
    <mergeCell ref="A214:K214"/>
    <mergeCell ref="A215:K215"/>
    <mergeCell ref="A216:K216"/>
    <mergeCell ref="A217:K217"/>
    <mergeCell ref="A218:K218"/>
    <mergeCell ref="A207:K207"/>
    <mergeCell ref="A208:K208"/>
    <mergeCell ref="A209:K209"/>
    <mergeCell ref="A210:K210"/>
    <mergeCell ref="A211:K211"/>
    <mergeCell ref="A212:K212"/>
    <mergeCell ref="A201:K201"/>
    <mergeCell ref="A202:K202"/>
    <mergeCell ref="A203:K203"/>
    <mergeCell ref="A204:K204"/>
    <mergeCell ref="A205:K205"/>
    <mergeCell ref="A206:K206"/>
    <mergeCell ref="A195:K195"/>
    <mergeCell ref="A196:K196"/>
    <mergeCell ref="A197:K197"/>
    <mergeCell ref="A198:K198"/>
    <mergeCell ref="A199:K199"/>
    <mergeCell ref="A200:K200"/>
    <mergeCell ref="A189:K189"/>
    <mergeCell ref="A190:K190"/>
    <mergeCell ref="A191:K191"/>
    <mergeCell ref="A192:K192"/>
    <mergeCell ref="A193:K193"/>
    <mergeCell ref="A194:K194"/>
    <mergeCell ref="A183:K183"/>
    <mergeCell ref="A184:K184"/>
    <mergeCell ref="A185:K185"/>
    <mergeCell ref="A186:K186"/>
    <mergeCell ref="A187:K187"/>
    <mergeCell ref="A188:K188"/>
    <mergeCell ref="A177:K177"/>
    <mergeCell ref="A178:K178"/>
    <mergeCell ref="A179:K179"/>
    <mergeCell ref="A180:K180"/>
    <mergeCell ref="A181:K181"/>
    <mergeCell ref="A182:K182"/>
    <mergeCell ref="A171:K171"/>
    <mergeCell ref="A172:K172"/>
    <mergeCell ref="A173:K173"/>
    <mergeCell ref="A174:K174"/>
    <mergeCell ref="A175:K175"/>
    <mergeCell ref="A176:K176"/>
    <mergeCell ref="A165:K165"/>
    <mergeCell ref="A166:K166"/>
    <mergeCell ref="A167:K167"/>
    <mergeCell ref="A168:K168"/>
    <mergeCell ref="A169:K169"/>
    <mergeCell ref="A170:K170"/>
    <mergeCell ref="A159:K159"/>
    <mergeCell ref="A160:K160"/>
    <mergeCell ref="A161:K161"/>
    <mergeCell ref="A162:K162"/>
    <mergeCell ref="A163:K163"/>
    <mergeCell ref="A164:K164"/>
    <mergeCell ref="A153:K153"/>
    <mergeCell ref="A154:K154"/>
    <mergeCell ref="A155:K155"/>
    <mergeCell ref="A156:K156"/>
    <mergeCell ref="A157:K157"/>
    <mergeCell ref="A158:K158"/>
    <mergeCell ref="A147:K147"/>
    <mergeCell ref="A148:K148"/>
    <mergeCell ref="A149:K149"/>
    <mergeCell ref="A150:K150"/>
    <mergeCell ref="A151:K151"/>
    <mergeCell ref="A152:K152"/>
    <mergeCell ref="A141:K141"/>
    <mergeCell ref="A142:K142"/>
    <mergeCell ref="A143:K143"/>
    <mergeCell ref="A144:K144"/>
    <mergeCell ref="A145:K145"/>
    <mergeCell ref="A146:K146"/>
    <mergeCell ref="A135:K135"/>
    <mergeCell ref="A136:K136"/>
    <mergeCell ref="A137:K137"/>
    <mergeCell ref="A138:K138"/>
    <mergeCell ref="A139:K139"/>
    <mergeCell ref="A140:K140"/>
    <mergeCell ref="A129:K129"/>
    <mergeCell ref="A130:K130"/>
    <mergeCell ref="A131:K131"/>
    <mergeCell ref="A132:K132"/>
    <mergeCell ref="A133:K133"/>
    <mergeCell ref="A134:K134"/>
    <mergeCell ref="A123:K123"/>
    <mergeCell ref="A124:K124"/>
    <mergeCell ref="A125:K125"/>
    <mergeCell ref="A126:K126"/>
    <mergeCell ref="A127:K127"/>
    <mergeCell ref="A128:K128"/>
    <mergeCell ref="A117:K117"/>
    <mergeCell ref="A118:K118"/>
    <mergeCell ref="A119:K119"/>
    <mergeCell ref="A120:K120"/>
    <mergeCell ref="A121:K121"/>
    <mergeCell ref="A122:K122"/>
    <mergeCell ref="A111:K111"/>
    <mergeCell ref="A112:K112"/>
    <mergeCell ref="A113:K113"/>
    <mergeCell ref="A114:K114"/>
    <mergeCell ref="A115:K115"/>
    <mergeCell ref="A116:K116"/>
    <mergeCell ref="A105:K105"/>
    <mergeCell ref="A106:K106"/>
    <mergeCell ref="A107:K107"/>
    <mergeCell ref="A108:K108"/>
    <mergeCell ref="A109:K109"/>
    <mergeCell ref="A110:K110"/>
    <mergeCell ref="A99:K99"/>
    <mergeCell ref="A100:K100"/>
    <mergeCell ref="A101:K101"/>
    <mergeCell ref="A102:K102"/>
    <mergeCell ref="A103:K103"/>
    <mergeCell ref="A104:K104"/>
    <mergeCell ref="A93:K93"/>
    <mergeCell ref="A94:K94"/>
    <mergeCell ref="A95:K95"/>
    <mergeCell ref="A96:K96"/>
    <mergeCell ref="A97:K97"/>
    <mergeCell ref="A98:K98"/>
    <mergeCell ref="A87:K87"/>
    <mergeCell ref="A88:K88"/>
    <mergeCell ref="A89:K89"/>
    <mergeCell ref="A90:K90"/>
    <mergeCell ref="A91:K91"/>
    <mergeCell ref="A92:K92"/>
    <mergeCell ref="A82:K82"/>
    <mergeCell ref="A83:K83"/>
    <mergeCell ref="A84:K84"/>
    <mergeCell ref="A85:K85"/>
    <mergeCell ref="A86:K86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3:C73"/>
    <mergeCell ref="D73:E73"/>
    <mergeCell ref="F73:G73"/>
    <mergeCell ref="H73:I73"/>
    <mergeCell ref="J73:K73"/>
    <mergeCell ref="B74:C74"/>
    <mergeCell ref="D74:E74"/>
    <mergeCell ref="F74:G74"/>
    <mergeCell ref="H74:I74"/>
    <mergeCell ref="J74:K74"/>
    <mergeCell ref="B71:C71"/>
    <mergeCell ref="D71:E71"/>
    <mergeCell ref="F71:G71"/>
    <mergeCell ref="H71:I71"/>
    <mergeCell ref="J71:K71"/>
    <mergeCell ref="B72:C72"/>
    <mergeCell ref="D72:E72"/>
    <mergeCell ref="F72:G72"/>
    <mergeCell ref="H72:I72"/>
    <mergeCell ref="J72:K72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A59:E59"/>
    <mergeCell ref="F59:K59"/>
    <mergeCell ref="A60:K60"/>
    <mergeCell ref="A61:K61"/>
    <mergeCell ref="B62:C62"/>
    <mergeCell ref="D62:E62"/>
    <mergeCell ref="F62:G62"/>
    <mergeCell ref="H62:I62"/>
    <mergeCell ref="J62:K62"/>
    <mergeCell ref="A56:B56"/>
    <mergeCell ref="F56:K56"/>
    <mergeCell ref="A57:D57"/>
    <mergeCell ref="F57:K57"/>
    <mergeCell ref="A58:B58"/>
    <mergeCell ref="F58:K58"/>
    <mergeCell ref="A48:K48"/>
    <mergeCell ref="A49:K49"/>
    <mergeCell ref="A50:K53"/>
    <mergeCell ref="A54:K54"/>
    <mergeCell ref="A55:E55"/>
    <mergeCell ref="F55:K55"/>
    <mergeCell ref="A42:J42"/>
    <mergeCell ref="A43:K43"/>
    <mergeCell ref="A44:K44"/>
    <mergeCell ref="A45:K45"/>
    <mergeCell ref="A46:J46"/>
    <mergeCell ref="A47:K47"/>
    <mergeCell ref="A37:H37"/>
    <mergeCell ref="J37:K37"/>
    <mergeCell ref="A38:J38"/>
    <mergeCell ref="A39:J39"/>
    <mergeCell ref="A40:J40"/>
    <mergeCell ref="A41:J41"/>
    <mergeCell ref="A31:K31"/>
    <mergeCell ref="A32:K32"/>
    <mergeCell ref="A33:K33"/>
    <mergeCell ref="A34:K34"/>
    <mergeCell ref="A35:K35"/>
    <mergeCell ref="A36:I36"/>
    <mergeCell ref="J36:K36"/>
    <mergeCell ref="A25:K25"/>
    <mergeCell ref="A26:K26"/>
    <mergeCell ref="A27:K27"/>
    <mergeCell ref="A28:K28"/>
    <mergeCell ref="A29:K29"/>
    <mergeCell ref="A30:K30"/>
    <mergeCell ref="A19:K19"/>
    <mergeCell ref="A20:K20"/>
    <mergeCell ref="A21:K21"/>
    <mergeCell ref="A22:K22"/>
    <mergeCell ref="A23:K23"/>
    <mergeCell ref="A24:K24"/>
    <mergeCell ref="A13:K13"/>
    <mergeCell ref="A14:K14"/>
    <mergeCell ref="A15:K15"/>
    <mergeCell ref="A16:K16"/>
    <mergeCell ref="A17:K17"/>
    <mergeCell ref="A18:K18"/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  <mergeCell ref="A6:K6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822E-6231-4338-B3D8-87C87C61D89C}">
  <dimension ref="B1:V29"/>
  <sheetViews>
    <sheetView topLeftCell="Q1" zoomScale="180" zoomScaleNormal="180" workbookViewId="0">
      <selection activeCell="X9" sqref="X9"/>
    </sheetView>
  </sheetViews>
  <sheetFormatPr defaultRowHeight="12.75" x14ac:dyDescent="0.2"/>
  <cols>
    <col min="4" max="4" width="16.140625" bestFit="1" customWidth="1"/>
    <col min="5" max="5" width="14.5703125" bestFit="1" customWidth="1"/>
    <col min="6" max="6" width="16.140625" bestFit="1" customWidth="1"/>
    <col min="10" max="13" width="13.28515625" bestFit="1" customWidth="1"/>
    <col min="14" max="16" width="12.140625" bestFit="1" customWidth="1"/>
    <col min="17" max="17" width="11.5703125" bestFit="1" customWidth="1"/>
    <col min="18" max="20" width="12.85546875" bestFit="1" customWidth="1"/>
    <col min="21" max="22" width="14" bestFit="1" customWidth="1"/>
  </cols>
  <sheetData>
    <row r="1" spans="3:22" x14ac:dyDescent="0.2">
      <c r="D1" s="75" t="s">
        <v>86</v>
      </c>
      <c r="E1" s="84">
        <v>1.4500000000000001E-2</v>
      </c>
      <c r="I1" s="75" t="s">
        <v>87</v>
      </c>
      <c r="J1" s="84">
        <v>2E-3</v>
      </c>
      <c r="K1" s="84">
        <f>J1+0.003</f>
        <v>5.0000000000000001E-3</v>
      </c>
      <c r="L1" s="84">
        <f t="shared" ref="L1:V1" si="0">K1+0.003</f>
        <v>8.0000000000000002E-3</v>
      </c>
      <c r="M1" s="84">
        <f t="shared" si="0"/>
        <v>1.0999999999999999E-2</v>
      </c>
      <c r="N1" s="84">
        <f t="shared" si="0"/>
        <v>1.3999999999999999E-2</v>
      </c>
      <c r="O1" s="84">
        <f t="shared" si="0"/>
        <v>1.6999999999999998E-2</v>
      </c>
      <c r="P1" s="84">
        <f t="shared" si="0"/>
        <v>1.9999999999999997E-2</v>
      </c>
      <c r="Q1" s="88">
        <f>B29</f>
        <v>2.1255034671745276E-2</v>
      </c>
      <c r="R1" s="84">
        <f>P1+0.003</f>
        <v>2.2999999999999996E-2</v>
      </c>
      <c r="S1" s="84">
        <f t="shared" si="0"/>
        <v>2.5999999999999995E-2</v>
      </c>
      <c r="T1" s="84">
        <f t="shared" si="0"/>
        <v>2.8999999999999995E-2</v>
      </c>
      <c r="U1" s="84">
        <f t="shared" si="0"/>
        <v>3.1999999999999994E-2</v>
      </c>
      <c r="V1" s="84">
        <f t="shared" si="0"/>
        <v>3.4999999999999996E-2</v>
      </c>
    </row>
    <row r="2" spans="3:22" x14ac:dyDescent="0.2">
      <c r="I2" s="75" t="s">
        <v>67</v>
      </c>
      <c r="J2" s="85">
        <f>NPV(J1,$D$4:$D$17)+$D$3</f>
        <v>224027.63702808833</v>
      </c>
      <c r="K2" s="85">
        <f t="shared" ref="K2:V2" si="1">NPV(K1,$D$4:$D$17)+$D$3</f>
        <v>186088.47142600687</v>
      </c>
      <c r="L2" s="85">
        <f t="shared" si="1"/>
        <v>149331.95817118394</v>
      </c>
      <c r="M2" s="85">
        <f t="shared" si="1"/>
        <v>113714.17849027878</v>
      </c>
      <c r="N2" s="85">
        <f t="shared" si="1"/>
        <v>79193.04987467709</v>
      </c>
      <c r="O2" s="85">
        <f t="shared" si="1"/>
        <v>45728.241918935673</v>
      </c>
      <c r="P2" s="85">
        <f t="shared" si="1"/>
        <v>13281.096323190723</v>
      </c>
      <c r="Q2" s="85">
        <f t="shared" si="1"/>
        <v>0</v>
      </c>
      <c r="R2" s="85">
        <f t="shared" si="1"/>
        <v>-18185.449160574935</v>
      </c>
      <c r="S2" s="85">
        <f t="shared" si="1"/>
        <v>-48706.933046306716</v>
      </c>
      <c r="T2" s="85">
        <f t="shared" si="1"/>
        <v>-78317.43889181572</v>
      </c>
      <c r="U2" s="85">
        <f t="shared" si="1"/>
        <v>-107049.6607222273</v>
      </c>
      <c r="V2" s="85">
        <f t="shared" si="1"/>
        <v>-134934.96527382941</v>
      </c>
    </row>
    <row r="3" spans="3:22" x14ac:dyDescent="0.2">
      <c r="C3">
        <v>0</v>
      </c>
      <c r="D3" s="76">
        <f>-1500000</f>
        <v>-1500000</v>
      </c>
    </row>
    <row r="4" spans="3:22" x14ac:dyDescent="0.2">
      <c r="C4">
        <f>C3+1</f>
        <v>1</v>
      </c>
      <c r="D4" s="76">
        <v>125000</v>
      </c>
      <c r="E4" s="76">
        <f>D4/((1+$E$1)^(C4))</f>
        <v>123213.40561853129</v>
      </c>
      <c r="F4" s="76">
        <f>E4</f>
        <v>123213.40561853129</v>
      </c>
    </row>
    <row r="5" spans="3:22" x14ac:dyDescent="0.2">
      <c r="C5">
        <f t="shared" ref="C5:C27" si="2">C4+1</f>
        <v>2</v>
      </c>
      <c r="D5" s="76">
        <v>125000</v>
      </c>
      <c r="E5" s="76">
        <f t="shared" ref="E5:E27" si="3">D5/((1+$E$1)^(C5))</f>
        <v>121452.34659293375</v>
      </c>
      <c r="F5" s="76">
        <f>F4+E5</f>
        <v>244665.75221146503</v>
      </c>
    </row>
    <row r="6" spans="3:22" x14ac:dyDescent="0.2">
      <c r="C6">
        <f t="shared" si="2"/>
        <v>3</v>
      </c>
      <c r="D6" s="76">
        <v>125000</v>
      </c>
      <c r="E6" s="76">
        <f t="shared" si="3"/>
        <v>119716.45795262077</v>
      </c>
      <c r="F6" s="76">
        <f t="shared" ref="F6:F27" si="4">F5+E6</f>
        <v>364382.21016408579</v>
      </c>
    </row>
    <row r="7" spans="3:22" x14ac:dyDescent="0.2">
      <c r="C7">
        <f t="shared" si="2"/>
        <v>4</v>
      </c>
      <c r="D7" s="76">
        <v>125000</v>
      </c>
      <c r="E7" s="76">
        <f t="shared" si="3"/>
        <v>118005.37994344086</v>
      </c>
      <c r="F7" s="76">
        <f t="shared" si="4"/>
        <v>482387.59010752663</v>
      </c>
    </row>
    <row r="8" spans="3:22" x14ac:dyDescent="0.2">
      <c r="C8">
        <f t="shared" si="2"/>
        <v>5</v>
      </c>
      <c r="D8" s="76">
        <v>125000</v>
      </c>
      <c r="E8" s="76">
        <f t="shared" si="3"/>
        <v>116318.75795312061</v>
      </c>
      <c r="F8" s="76">
        <f t="shared" si="4"/>
        <v>598706.34806064726</v>
      </c>
    </row>
    <row r="9" spans="3:22" x14ac:dyDescent="0.2">
      <c r="C9">
        <f t="shared" si="2"/>
        <v>6</v>
      </c>
      <c r="D9" s="76">
        <v>125000</v>
      </c>
      <c r="E9" s="76">
        <f t="shared" si="3"/>
        <v>114656.24243777289</v>
      </c>
      <c r="F9" s="76">
        <f t="shared" si="4"/>
        <v>713362.59049842018</v>
      </c>
    </row>
    <row r="10" spans="3:22" x14ac:dyDescent="0.2">
      <c r="C10">
        <f t="shared" si="2"/>
        <v>7</v>
      </c>
      <c r="D10" s="76">
        <v>125000</v>
      </c>
      <c r="E10" s="76">
        <f t="shared" si="3"/>
        <v>113017.4888494558</v>
      </c>
      <c r="F10" s="76">
        <f t="shared" si="4"/>
        <v>826380.07934787602</v>
      </c>
    </row>
    <row r="11" spans="3:22" x14ac:dyDescent="0.2">
      <c r="C11">
        <f t="shared" si="2"/>
        <v>8</v>
      </c>
      <c r="D11" s="76">
        <v>125000</v>
      </c>
      <c r="E11" s="76">
        <f t="shared" si="3"/>
        <v>111402.15756476666</v>
      </c>
      <c r="F11" s="76">
        <f t="shared" si="4"/>
        <v>937782.23691264272</v>
      </c>
    </row>
    <row r="12" spans="3:22" x14ac:dyDescent="0.2">
      <c r="C12">
        <f t="shared" si="2"/>
        <v>9</v>
      </c>
      <c r="D12" s="76">
        <v>125000</v>
      </c>
      <c r="E12" s="76">
        <f t="shared" si="3"/>
        <v>109809.91381445705</v>
      </c>
      <c r="F12" s="76">
        <f t="shared" si="4"/>
        <v>1047592.1507270997</v>
      </c>
    </row>
    <row r="13" spans="3:22" x14ac:dyDescent="0.2">
      <c r="C13">
        <f t="shared" si="2"/>
        <v>10</v>
      </c>
      <c r="D13" s="76">
        <v>125000</v>
      </c>
      <c r="E13" s="76">
        <f t="shared" si="3"/>
        <v>108240.42761405327</v>
      </c>
      <c r="F13" s="76">
        <f t="shared" si="4"/>
        <v>1155832.578341153</v>
      </c>
    </row>
    <row r="14" spans="3:22" x14ac:dyDescent="0.2">
      <c r="C14">
        <f t="shared" si="2"/>
        <v>11</v>
      </c>
      <c r="D14" s="76">
        <v>125000</v>
      </c>
      <c r="E14" s="76">
        <f t="shared" si="3"/>
        <v>106693.37369546897</v>
      </c>
      <c r="F14" s="76">
        <f t="shared" si="4"/>
        <v>1262525.952036622</v>
      </c>
    </row>
    <row r="15" spans="3:22" x14ac:dyDescent="0.2">
      <c r="C15">
        <f t="shared" si="2"/>
        <v>12</v>
      </c>
      <c r="D15" s="76">
        <v>125000</v>
      </c>
      <c r="E15" s="76">
        <f t="shared" si="3"/>
        <v>105168.43143959482</v>
      </c>
      <c r="F15" s="76">
        <f t="shared" si="4"/>
        <v>1367694.3834762168</v>
      </c>
    </row>
    <row r="16" spans="3:22" x14ac:dyDescent="0.2">
      <c r="C16">
        <f t="shared" si="2"/>
        <v>13</v>
      </c>
      <c r="D16" s="76">
        <v>125000</v>
      </c>
      <c r="E16" s="76">
        <f t="shared" si="3"/>
        <v>103665.28480985198</v>
      </c>
      <c r="F16" s="76">
        <f t="shared" si="4"/>
        <v>1471359.6682860688</v>
      </c>
    </row>
    <row r="17" spans="2:6" x14ac:dyDescent="0.2">
      <c r="C17" s="81">
        <f t="shared" si="2"/>
        <v>14</v>
      </c>
      <c r="D17" s="79">
        <v>125000</v>
      </c>
      <c r="E17" s="79">
        <f t="shared" si="3"/>
        <v>102183.6222866949</v>
      </c>
      <c r="F17" s="79">
        <f t="shared" si="4"/>
        <v>1573543.2905727637</v>
      </c>
    </row>
    <row r="18" spans="2:6" x14ac:dyDescent="0.2">
      <c r="C18">
        <f t="shared" si="2"/>
        <v>15</v>
      </c>
      <c r="D18" s="76">
        <v>125000</v>
      </c>
      <c r="E18" s="76">
        <f t="shared" si="3"/>
        <v>100723.13680305067</v>
      </c>
      <c r="F18" s="76">
        <f t="shared" si="4"/>
        <v>1674266.4273758144</v>
      </c>
    </row>
    <row r="19" spans="2:6" x14ac:dyDescent="0.2">
      <c r="C19">
        <f t="shared" si="2"/>
        <v>16</v>
      </c>
      <c r="D19" s="76">
        <v>125000</v>
      </c>
      <c r="E19" s="76">
        <f t="shared" si="3"/>
        <v>99283.525680680774</v>
      </c>
      <c r="F19" s="76">
        <f t="shared" si="4"/>
        <v>1773549.9530564952</v>
      </c>
    </row>
    <row r="20" spans="2:6" x14ac:dyDescent="0.2">
      <c r="C20">
        <f t="shared" si="2"/>
        <v>17</v>
      </c>
      <c r="D20" s="76">
        <v>125000</v>
      </c>
      <c r="E20" s="76">
        <f t="shared" si="3"/>
        <v>97864.490567452711</v>
      </c>
      <c r="F20" s="76">
        <f t="shared" si="4"/>
        <v>1871414.4436239479</v>
      </c>
    </row>
    <row r="21" spans="2:6" x14ac:dyDescent="0.2">
      <c r="C21">
        <f t="shared" si="2"/>
        <v>18</v>
      </c>
      <c r="D21" s="76">
        <v>125000</v>
      </c>
      <c r="E21" s="76">
        <f t="shared" si="3"/>
        <v>96465.737375507844</v>
      </c>
      <c r="F21" s="76">
        <f t="shared" si="4"/>
        <v>1967880.1809994557</v>
      </c>
    </row>
    <row r="22" spans="2:6" x14ac:dyDescent="0.2">
      <c r="C22">
        <f t="shared" si="2"/>
        <v>19</v>
      </c>
      <c r="D22" s="76">
        <v>125000</v>
      </c>
      <c r="E22" s="76">
        <f t="shared" si="3"/>
        <v>95086.976220313314</v>
      </c>
      <c r="F22" s="76">
        <f t="shared" si="4"/>
        <v>2062967.157219769</v>
      </c>
    </row>
    <row r="23" spans="2:6" x14ac:dyDescent="0.2">
      <c r="C23">
        <f t="shared" si="2"/>
        <v>20</v>
      </c>
      <c r="D23" s="76">
        <v>125000</v>
      </c>
      <c r="E23" s="76">
        <f t="shared" si="3"/>
        <v>93727.921360584805</v>
      </c>
      <c r="F23" s="76">
        <f t="shared" si="4"/>
        <v>2156695.0785803539</v>
      </c>
    </row>
    <row r="24" spans="2:6" x14ac:dyDescent="0.2">
      <c r="C24">
        <f t="shared" si="2"/>
        <v>21</v>
      </c>
      <c r="D24" s="76">
        <v>125000</v>
      </c>
      <c r="E24" s="76">
        <f t="shared" si="3"/>
        <v>92388.291139068329</v>
      </c>
      <c r="F24" s="76">
        <f t="shared" si="4"/>
        <v>2249083.3697194224</v>
      </c>
    </row>
    <row r="25" spans="2:6" x14ac:dyDescent="0.2">
      <c r="C25">
        <f t="shared" si="2"/>
        <v>22</v>
      </c>
      <c r="D25" s="76">
        <v>125000</v>
      </c>
      <c r="E25" s="76">
        <f t="shared" si="3"/>
        <v>91067.807924167879</v>
      </c>
      <c r="F25" s="76">
        <f t="shared" si="4"/>
        <v>2340151.1776435901</v>
      </c>
    </row>
    <row r="26" spans="2:6" x14ac:dyDescent="0.2">
      <c r="C26">
        <f t="shared" si="2"/>
        <v>23</v>
      </c>
      <c r="D26" s="76">
        <v>125000</v>
      </c>
      <c r="E26" s="76">
        <f t="shared" si="3"/>
        <v>89766.198052407985</v>
      </c>
      <c r="F26" s="76">
        <f t="shared" si="4"/>
        <v>2429917.3756959983</v>
      </c>
    </row>
    <row r="27" spans="2:6" x14ac:dyDescent="0.2">
      <c r="C27">
        <f t="shared" si="2"/>
        <v>24</v>
      </c>
      <c r="D27" s="76">
        <v>125000</v>
      </c>
      <c r="E27" s="76">
        <f t="shared" si="3"/>
        <v>88483.191771718062</v>
      </c>
      <c r="F27" s="76">
        <f t="shared" si="4"/>
        <v>2518400.5674677165</v>
      </c>
    </row>
    <row r="29" spans="2:6" x14ac:dyDescent="0.2">
      <c r="B29" s="87">
        <f>IRR(D3:D17)</f>
        <v>2.1255034671745276E-2</v>
      </c>
      <c r="D29" s="86">
        <f>NPV(E1,D4:D17)+D3</f>
        <v>73543.290572764119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F2EBC-CDB9-4D2A-A1EA-CB5B12CD124F}">
  <dimension ref="B1:L51"/>
  <sheetViews>
    <sheetView zoomScale="190" zoomScaleNormal="190" workbookViewId="0">
      <selection activeCell="D2" sqref="D2"/>
    </sheetView>
  </sheetViews>
  <sheetFormatPr defaultRowHeight="12.75" x14ac:dyDescent="0.2"/>
  <cols>
    <col min="1" max="1" width="1.42578125" customWidth="1"/>
    <col min="3" max="3" width="18.42578125" customWidth="1"/>
    <col min="4" max="4" width="20.140625" bestFit="1" customWidth="1"/>
    <col min="5" max="5" width="20.5703125" bestFit="1" customWidth="1"/>
    <col min="6" max="6" width="14.5703125" bestFit="1" customWidth="1"/>
    <col min="7" max="7" width="17.140625" bestFit="1" customWidth="1"/>
    <col min="8" max="8" width="17.140625" customWidth="1"/>
    <col min="9" max="9" width="14" bestFit="1" customWidth="1"/>
    <col min="11" max="11" width="12.42578125" bestFit="1" customWidth="1"/>
    <col min="12" max="12" width="16.140625" bestFit="1" customWidth="1"/>
  </cols>
  <sheetData>
    <row r="1" spans="2:12" x14ac:dyDescent="0.2">
      <c r="G1" s="77">
        <v>0.08</v>
      </c>
      <c r="H1" s="78">
        <f>1-((1-G1)^(1/12))</f>
        <v>6.9243826282994192E-3</v>
      </c>
    </row>
    <row r="2" spans="2:12" x14ac:dyDescent="0.2">
      <c r="B2" s="75" t="s">
        <v>73</v>
      </c>
      <c r="C2" s="75" t="s">
        <v>74</v>
      </c>
      <c r="D2" s="75" t="s">
        <v>75</v>
      </c>
      <c r="E2" s="75" t="s">
        <v>76</v>
      </c>
      <c r="F2" s="75" t="s">
        <v>77</v>
      </c>
      <c r="G2" s="75" t="s">
        <v>85</v>
      </c>
      <c r="H2" s="75"/>
      <c r="J2" s="75" t="s">
        <v>82</v>
      </c>
      <c r="K2" s="75" t="s">
        <v>83</v>
      </c>
      <c r="L2" s="75" t="s">
        <v>84</v>
      </c>
    </row>
    <row r="3" spans="2:12" x14ac:dyDescent="0.2">
      <c r="B3">
        <v>0</v>
      </c>
      <c r="C3" s="76">
        <f>((0.1*FINAME_30_10_2023!J36)+((FINAME_30_10_2023!F57+FINAME_30_10_2023!F58)*(-1)))*(-1)</f>
        <v>-751833.91003460228</v>
      </c>
      <c r="D3" s="76">
        <f>FINAME_30_10_2023_sem_car!J63</f>
        <v>-280000</v>
      </c>
      <c r="E3" s="76">
        <v>-123000</v>
      </c>
      <c r="F3" s="76">
        <v>0</v>
      </c>
      <c r="G3" s="76">
        <f>E3+C3</f>
        <v>-874833.91003460228</v>
      </c>
      <c r="H3" s="76">
        <f>G3</f>
        <v>-874833.91003460228</v>
      </c>
      <c r="I3" s="75" t="s">
        <v>78</v>
      </c>
      <c r="J3">
        <v>117</v>
      </c>
      <c r="K3" s="76">
        <v>780</v>
      </c>
      <c r="L3" s="76">
        <f>J3*K3</f>
        <v>91260</v>
      </c>
    </row>
    <row r="4" spans="2:12" x14ac:dyDescent="0.2">
      <c r="B4">
        <f>B3+1</f>
        <v>1</v>
      </c>
      <c r="C4" s="76">
        <v>0</v>
      </c>
      <c r="D4" s="76">
        <f>FINAME_30_10_2023_sem_car!J64</f>
        <v>-299327.11420410033</v>
      </c>
      <c r="E4" s="76">
        <v>-254000</v>
      </c>
      <c r="F4" s="76">
        <f t="shared" ref="F4:F39" si="0">$L$7</f>
        <v>567188</v>
      </c>
      <c r="G4" s="76">
        <f>(F4+E4+D4)</f>
        <v>13860.885795899667</v>
      </c>
      <c r="H4" s="76">
        <f>G4/((1+$H$1)^B4)</f>
        <v>13765.567737787453</v>
      </c>
      <c r="I4" s="75" t="s">
        <v>79</v>
      </c>
      <c r="J4">
        <v>145</v>
      </c>
      <c r="K4" s="76">
        <v>890</v>
      </c>
      <c r="L4" s="76">
        <f t="shared" ref="L4:L6" si="1">J4*K4</f>
        <v>129050</v>
      </c>
    </row>
    <row r="5" spans="2:12" x14ac:dyDescent="0.2">
      <c r="B5">
        <f t="shared" ref="B5:B39" si="2">B4+1</f>
        <v>2</v>
      </c>
      <c r="C5" s="76">
        <f>C4</f>
        <v>0</v>
      </c>
      <c r="D5" s="76">
        <f>FINAME_30_10_2023_sem_car!J65</f>
        <v>-298253.38563720603</v>
      </c>
      <c r="E5" s="76">
        <f t="shared" ref="E5:E39" si="3">E4</f>
        <v>-254000</v>
      </c>
      <c r="F5" s="76">
        <f t="shared" si="0"/>
        <v>567188</v>
      </c>
      <c r="G5" s="76">
        <f>(F5+E5+D5)+G4</f>
        <v>28795.500158693641</v>
      </c>
      <c r="H5" s="79">
        <f t="shared" ref="H5:H13" si="4">G5/((1+$H$1)^B5)</f>
        <v>28400.822103940427</v>
      </c>
      <c r="I5" s="75" t="s">
        <v>80</v>
      </c>
      <c r="J5">
        <v>234</v>
      </c>
      <c r="K5" s="76">
        <v>567</v>
      </c>
      <c r="L5" s="76">
        <f t="shared" si="1"/>
        <v>132678</v>
      </c>
    </row>
    <row r="6" spans="2:12" x14ac:dyDescent="0.2">
      <c r="B6">
        <f t="shared" si="2"/>
        <v>3</v>
      </c>
      <c r="C6" s="76">
        <f t="shared" ref="C6:C39" si="5">C5</f>
        <v>0</v>
      </c>
      <c r="D6" s="76">
        <f>FINAME_30_10_2023_sem_car!J66</f>
        <v>-297179.65707031172</v>
      </c>
      <c r="E6" s="76">
        <f t="shared" si="3"/>
        <v>-254000</v>
      </c>
      <c r="F6" s="76">
        <f t="shared" si="0"/>
        <v>567188</v>
      </c>
      <c r="G6" s="76">
        <f t="shared" ref="G6:G39" si="6">(F6+E6+D6)+G5</f>
        <v>44803.843088381924</v>
      </c>
      <c r="H6" s="76">
        <f t="shared" si="4"/>
        <v>43885.868289050908</v>
      </c>
      <c r="I6" s="75" t="s">
        <v>81</v>
      </c>
      <c r="J6">
        <v>210</v>
      </c>
      <c r="K6" s="76">
        <v>1020</v>
      </c>
      <c r="L6" s="76">
        <f t="shared" si="1"/>
        <v>214200</v>
      </c>
    </row>
    <row r="7" spans="2:12" x14ac:dyDescent="0.2">
      <c r="B7">
        <f t="shared" si="2"/>
        <v>4</v>
      </c>
      <c r="C7" s="76">
        <f t="shared" si="5"/>
        <v>0</v>
      </c>
      <c r="D7" s="76">
        <f>FINAME_30_10_2023_sem_car!J67</f>
        <v>-296105.92850341648</v>
      </c>
      <c r="E7" s="76">
        <f t="shared" si="3"/>
        <v>-254000</v>
      </c>
      <c r="F7" s="76">
        <f t="shared" si="0"/>
        <v>567188</v>
      </c>
      <c r="G7" s="76">
        <f t="shared" si="6"/>
        <v>61885.914584965445</v>
      </c>
      <c r="H7" s="76">
        <f t="shared" si="4"/>
        <v>60201.094060748568</v>
      </c>
      <c r="I7" s="75"/>
      <c r="L7" s="76">
        <f>SUM(L3:L6)</f>
        <v>567188</v>
      </c>
    </row>
    <row r="8" spans="2:12" x14ac:dyDescent="0.2">
      <c r="B8">
        <f t="shared" si="2"/>
        <v>5</v>
      </c>
      <c r="C8" s="76">
        <f t="shared" si="5"/>
        <v>0</v>
      </c>
      <c r="D8" s="76">
        <f>FINAME_30_10_2023_sem_car!J68</f>
        <v>-295032.19993652264</v>
      </c>
      <c r="E8" s="76">
        <f t="shared" si="3"/>
        <v>-254000</v>
      </c>
      <c r="F8" s="76">
        <f t="shared" si="0"/>
        <v>567188</v>
      </c>
      <c r="G8" s="76">
        <f t="shared" si="6"/>
        <v>80041.714648442809</v>
      </c>
      <c r="H8" s="76">
        <f t="shared" si="4"/>
        <v>77327.166473696983</v>
      </c>
      <c r="I8" s="75"/>
    </row>
    <row r="9" spans="2:12" x14ac:dyDescent="0.2">
      <c r="B9">
        <f t="shared" si="2"/>
        <v>6</v>
      </c>
      <c r="C9" s="76">
        <f t="shared" si="5"/>
        <v>0</v>
      </c>
      <c r="D9" s="76">
        <f>FINAME_30_10_2023_sem_car!J69</f>
        <v>-293958.47136962786</v>
      </c>
      <c r="E9" s="76">
        <f t="shared" si="3"/>
        <v>-254000</v>
      </c>
      <c r="F9" s="76">
        <f t="shared" si="0"/>
        <v>567188</v>
      </c>
      <c r="G9" s="76">
        <f t="shared" si="6"/>
        <v>99271.243278814945</v>
      </c>
      <c r="H9" s="76">
        <f t="shared" si="4"/>
        <v>95245.02861385193</v>
      </c>
      <c r="I9" s="75"/>
    </row>
    <row r="10" spans="2:12" x14ac:dyDescent="0.2">
      <c r="B10">
        <f t="shared" si="2"/>
        <v>7</v>
      </c>
      <c r="C10" s="76">
        <f t="shared" si="5"/>
        <v>0</v>
      </c>
      <c r="D10" s="76">
        <f>FINAME_30_10_2023_sem_car!J70</f>
        <v>-292884.74280273356</v>
      </c>
      <c r="E10" s="76">
        <f t="shared" si="3"/>
        <v>-254000</v>
      </c>
      <c r="F10" s="76">
        <f t="shared" si="0"/>
        <v>567188</v>
      </c>
      <c r="G10" s="76">
        <f t="shared" si="6"/>
        <v>119574.50047608139</v>
      </c>
      <c r="H10" s="76">
        <f t="shared" si="4"/>
        <v>113935.89637663412</v>
      </c>
      <c r="I10" s="80">
        <f>NPV(H1,G4:G13)+H3</f>
        <v>19334.363979472546</v>
      </c>
    </row>
    <row r="11" spans="2:12" x14ac:dyDescent="0.2">
      <c r="B11">
        <f t="shared" si="2"/>
        <v>8</v>
      </c>
      <c r="C11" s="76">
        <f t="shared" si="5"/>
        <v>0</v>
      </c>
      <c r="D11" s="76">
        <f>FINAME_30_10_2023_sem_car!J71</f>
        <v>-291811.01423583925</v>
      </c>
      <c r="E11" s="76">
        <f t="shared" si="3"/>
        <v>-254000</v>
      </c>
      <c r="F11" s="76">
        <f t="shared" si="0"/>
        <v>567188</v>
      </c>
      <c r="G11" s="76">
        <f t="shared" si="6"/>
        <v>140951.48624024214</v>
      </c>
      <c r="H11" s="76">
        <f t="shared" si="4"/>
        <v>133381.25527870111</v>
      </c>
    </row>
    <row r="12" spans="2:12" x14ac:dyDescent="0.2">
      <c r="B12">
        <f t="shared" si="2"/>
        <v>9</v>
      </c>
      <c r="C12" s="76">
        <f t="shared" si="5"/>
        <v>0</v>
      </c>
      <c r="D12" s="76">
        <f>FINAME_30_10_2023_sem_car!J72</f>
        <v>-290737.28566894447</v>
      </c>
      <c r="E12" s="76">
        <f t="shared" si="3"/>
        <v>-254000</v>
      </c>
      <c r="F12" s="76">
        <f t="shared" si="0"/>
        <v>567188</v>
      </c>
      <c r="G12" s="76">
        <f t="shared" si="6"/>
        <v>163402.20057129767</v>
      </c>
      <c r="H12" s="76">
        <f t="shared" si="4"/>
        <v>153562.85730298553</v>
      </c>
    </row>
    <row r="13" spans="2:12" x14ac:dyDescent="0.2">
      <c r="B13" s="81">
        <f t="shared" si="2"/>
        <v>10</v>
      </c>
      <c r="C13" s="76">
        <f t="shared" si="5"/>
        <v>0</v>
      </c>
      <c r="D13" s="76">
        <f>FINAME_30_10_2023_sem_car!J73</f>
        <v>-289663.55710205017</v>
      </c>
      <c r="E13" s="76">
        <f t="shared" si="3"/>
        <v>-254000</v>
      </c>
      <c r="F13" s="76">
        <f t="shared" si="0"/>
        <v>567188</v>
      </c>
      <c r="G13" s="76">
        <f t="shared" si="6"/>
        <v>186926.6434692475</v>
      </c>
      <c r="H13" s="76">
        <f t="shared" si="4"/>
        <v>174462.71777667731</v>
      </c>
    </row>
    <row r="14" spans="2:12" x14ac:dyDescent="0.2">
      <c r="B14">
        <f t="shared" si="2"/>
        <v>11</v>
      </c>
      <c r="C14" s="76">
        <f t="shared" si="5"/>
        <v>0</v>
      </c>
      <c r="D14" s="76">
        <f>FINAME_30_10_2023_sem_car!J74</f>
        <v>-288589.82853515586</v>
      </c>
      <c r="E14" s="76">
        <f t="shared" si="3"/>
        <v>-254000</v>
      </c>
      <c r="F14" s="76">
        <f t="shared" si="0"/>
        <v>567188</v>
      </c>
      <c r="G14" s="76">
        <f t="shared" si="6"/>
        <v>211524.81493409164</v>
      </c>
      <c r="H14" s="82">
        <f>SUM(H3:H13)</f>
        <v>19334.363979471964</v>
      </c>
    </row>
    <row r="15" spans="2:12" x14ac:dyDescent="0.2">
      <c r="B15">
        <f t="shared" si="2"/>
        <v>12</v>
      </c>
      <c r="C15" s="76">
        <f t="shared" si="5"/>
        <v>0</v>
      </c>
      <c r="D15" s="76">
        <f>FINAME_30_10_2023_sem_car!J75</f>
        <v>-287516.09996826132</v>
      </c>
      <c r="E15" s="76">
        <f t="shared" si="3"/>
        <v>-254000</v>
      </c>
      <c r="F15" s="76">
        <f t="shared" si="0"/>
        <v>567188</v>
      </c>
      <c r="G15" s="76">
        <f t="shared" si="6"/>
        <v>237196.71496583032</v>
      </c>
      <c r="H15" s="76"/>
    </row>
    <row r="16" spans="2:12" x14ac:dyDescent="0.2">
      <c r="B16">
        <f t="shared" si="2"/>
        <v>13</v>
      </c>
      <c r="C16" s="76">
        <f t="shared" si="5"/>
        <v>0</v>
      </c>
      <c r="D16" s="76">
        <f>FINAME_30_10_2023_sem_car!J76</f>
        <v>-286442.37140136678</v>
      </c>
      <c r="E16" s="76">
        <f t="shared" si="3"/>
        <v>-254000</v>
      </c>
      <c r="F16" s="76">
        <f t="shared" si="0"/>
        <v>567188</v>
      </c>
      <c r="G16" s="76">
        <f t="shared" si="6"/>
        <v>263942.34356446355</v>
      </c>
      <c r="H16" s="76"/>
      <c r="I16" s="75" t="s">
        <v>68</v>
      </c>
    </row>
    <row r="17" spans="2:9" x14ac:dyDescent="0.2">
      <c r="B17">
        <f t="shared" si="2"/>
        <v>14</v>
      </c>
      <c r="C17" s="76">
        <f t="shared" si="5"/>
        <v>0</v>
      </c>
      <c r="D17" s="76">
        <f>FINAME_30_10_2023_sem_car!J77</f>
        <v>-285368.64283447224</v>
      </c>
      <c r="E17" s="76">
        <f t="shared" si="3"/>
        <v>-254000</v>
      </c>
      <c r="F17" s="76">
        <f t="shared" si="0"/>
        <v>567188</v>
      </c>
      <c r="G17" s="76">
        <f t="shared" si="6"/>
        <v>291761.70072999131</v>
      </c>
      <c r="H17" s="76"/>
      <c r="I17" s="83">
        <f>IRR(G3:G21)</f>
        <v>0.12294223357752432</v>
      </c>
    </row>
    <row r="18" spans="2:9" x14ac:dyDescent="0.2">
      <c r="B18">
        <f t="shared" si="2"/>
        <v>15</v>
      </c>
      <c r="C18" s="76">
        <f t="shared" si="5"/>
        <v>0</v>
      </c>
      <c r="D18" s="76">
        <f>FINAME_30_10_2023_sem_car!J78</f>
        <v>-284294.91426757793</v>
      </c>
      <c r="E18" s="76">
        <f t="shared" si="3"/>
        <v>-254000</v>
      </c>
      <c r="F18" s="76">
        <f t="shared" si="0"/>
        <v>567188</v>
      </c>
      <c r="G18" s="76">
        <f t="shared" si="6"/>
        <v>320654.78646241338</v>
      </c>
      <c r="H18" s="76"/>
    </row>
    <row r="19" spans="2:9" x14ac:dyDescent="0.2">
      <c r="B19">
        <f t="shared" si="2"/>
        <v>16</v>
      </c>
      <c r="C19" s="76">
        <f t="shared" si="5"/>
        <v>0</v>
      </c>
      <c r="D19" s="76">
        <f>FINAME_30_10_2023_sem_car!J79</f>
        <v>-283221.18570068339</v>
      </c>
      <c r="E19" s="76">
        <f t="shared" si="3"/>
        <v>-254000</v>
      </c>
      <c r="F19" s="76">
        <f t="shared" si="0"/>
        <v>567188</v>
      </c>
      <c r="G19" s="76">
        <f t="shared" si="6"/>
        <v>350621.60076172999</v>
      </c>
      <c r="H19" s="76"/>
    </row>
    <row r="20" spans="2:9" x14ac:dyDescent="0.2">
      <c r="B20">
        <f t="shared" si="2"/>
        <v>17</v>
      </c>
      <c r="C20" s="76">
        <f t="shared" si="5"/>
        <v>0</v>
      </c>
      <c r="D20" s="76">
        <f>FINAME_30_10_2023_sem_car!J80</f>
        <v>-282147.45713378896</v>
      </c>
      <c r="E20" s="76">
        <f t="shared" si="3"/>
        <v>-254000</v>
      </c>
      <c r="F20" s="76">
        <f t="shared" si="0"/>
        <v>567188</v>
      </c>
      <c r="G20" s="76">
        <f t="shared" si="6"/>
        <v>381662.14362794103</v>
      </c>
      <c r="H20" s="76"/>
    </row>
    <row r="21" spans="2:9" x14ac:dyDescent="0.2">
      <c r="B21">
        <f t="shared" si="2"/>
        <v>18</v>
      </c>
      <c r="C21" s="76">
        <f t="shared" si="5"/>
        <v>0</v>
      </c>
      <c r="D21" s="76">
        <f>FINAME_30_10_2023_sem_car!J81</f>
        <v>-281073.72856689448</v>
      </c>
      <c r="E21" s="76">
        <f t="shared" si="3"/>
        <v>-254000</v>
      </c>
      <c r="F21" s="76">
        <f t="shared" si="0"/>
        <v>567188</v>
      </c>
      <c r="G21" s="76">
        <f t="shared" si="6"/>
        <v>413776.41506104654</v>
      </c>
      <c r="H21" s="76"/>
    </row>
    <row r="22" spans="2:9" x14ac:dyDescent="0.2">
      <c r="B22">
        <f t="shared" si="2"/>
        <v>19</v>
      </c>
      <c r="C22" s="76">
        <f t="shared" si="5"/>
        <v>0</v>
      </c>
      <c r="D22" s="76">
        <f>FINAME_30_10_2023_sem_car!J82</f>
        <v>0</v>
      </c>
      <c r="E22" s="76">
        <f t="shared" si="3"/>
        <v>-254000</v>
      </c>
      <c r="F22" s="76">
        <f t="shared" si="0"/>
        <v>567188</v>
      </c>
      <c r="G22" s="76">
        <f t="shared" si="6"/>
        <v>726964.4150610466</v>
      </c>
      <c r="H22" s="76"/>
    </row>
    <row r="23" spans="2:9" x14ac:dyDescent="0.2">
      <c r="B23">
        <f t="shared" si="2"/>
        <v>20</v>
      </c>
      <c r="C23" s="76">
        <f t="shared" si="5"/>
        <v>0</v>
      </c>
      <c r="D23" s="76">
        <f>FINAME_30_10_2023_sem_car!J83</f>
        <v>0</v>
      </c>
      <c r="E23" s="76">
        <f t="shared" si="3"/>
        <v>-254000</v>
      </c>
      <c r="F23" s="76">
        <f t="shared" si="0"/>
        <v>567188</v>
      </c>
      <c r="G23" s="76">
        <f t="shared" si="6"/>
        <v>1040152.4150610466</v>
      </c>
      <c r="H23" s="76"/>
    </row>
    <row r="24" spans="2:9" x14ac:dyDescent="0.2">
      <c r="B24">
        <f t="shared" si="2"/>
        <v>21</v>
      </c>
      <c r="C24" s="76">
        <f t="shared" si="5"/>
        <v>0</v>
      </c>
      <c r="D24" s="76">
        <f>FINAME_30_10_2023_sem_car!J84</f>
        <v>0</v>
      </c>
      <c r="E24" s="76">
        <f t="shared" si="3"/>
        <v>-254000</v>
      </c>
      <c r="F24" s="76">
        <f t="shared" si="0"/>
        <v>567188</v>
      </c>
      <c r="G24" s="76">
        <f t="shared" si="6"/>
        <v>1353340.4150610466</v>
      </c>
      <c r="H24" s="76"/>
    </row>
    <row r="25" spans="2:9" x14ac:dyDescent="0.2">
      <c r="B25">
        <f t="shared" si="2"/>
        <v>22</v>
      </c>
      <c r="C25" s="76">
        <f t="shared" si="5"/>
        <v>0</v>
      </c>
      <c r="D25" s="76">
        <f>FINAME_30_10_2023_sem_car!J85</f>
        <v>0</v>
      </c>
      <c r="E25" s="76">
        <f t="shared" si="3"/>
        <v>-254000</v>
      </c>
      <c r="F25" s="76">
        <f t="shared" si="0"/>
        <v>567188</v>
      </c>
      <c r="G25" s="76">
        <f t="shared" si="6"/>
        <v>1666528.4150610466</v>
      </c>
      <c r="H25" s="76"/>
    </row>
    <row r="26" spans="2:9" x14ac:dyDescent="0.2">
      <c r="B26">
        <f t="shared" si="2"/>
        <v>23</v>
      </c>
      <c r="C26" s="76">
        <f t="shared" si="5"/>
        <v>0</v>
      </c>
      <c r="D26" s="76">
        <f>FINAME_30_10_2023_sem_car!J86</f>
        <v>0</v>
      </c>
      <c r="E26" s="76">
        <f t="shared" si="3"/>
        <v>-254000</v>
      </c>
      <c r="F26" s="76">
        <f t="shared" si="0"/>
        <v>567188</v>
      </c>
      <c r="G26" s="76">
        <f t="shared" si="6"/>
        <v>1979716.4150610466</v>
      </c>
      <c r="H26" s="76"/>
    </row>
    <row r="27" spans="2:9" x14ac:dyDescent="0.2">
      <c r="B27">
        <f t="shared" si="2"/>
        <v>24</v>
      </c>
      <c r="C27" s="76">
        <f t="shared" si="5"/>
        <v>0</v>
      </c>
      <c r="D27" s="76">
        <f>FINAME_30_10_2023_sem_car!J87</f>
        <v>0</v>
      </c>
      <c r="E27" s="76">
        <f t="shared" si="3"/>
        <v>-254000</v>
      </c>
      <c r="F27" s="76">
        <f t="shared" si="0"/>
        <v>567188</v>
      </c>
      <c r="G27" s="76">
        <f t="shared" si="6"/>
        <v>2292904.4150610464</v>
      </c>
      <c r="H27" s="76"/>
    </row>
    <row r="28" spans="2:9" x14ac:dyDescent="0.2">
      <c r="B28">
        <f t="shared" si="2"/>
        <v>25</v>
      </c>
      <c r="C28" s="76">
        <f t="shared" si="5"/>
        <v>0</v>
      </c>
      <c r="D28" s="76">
        <f>FINAME_30_10_2023_sem_car!J88</f>
        <v>0</v>
      </c>
      <c r="E28" s="76">
        <f t="shared" si="3"/>
        <v>-254000</v>
      </c>
      <c r="F28" s="76">
        <f t="shared" si="0"/>
        <v>567188</v>
      </c>
      <c r="G28" s="76">
        <f t="shared" si="6"/>
        <v>2606092.4150610464</v>
      </c>
      <c r="H28" s="76"/>
    </row>
    <row r="29" spans="2:9" x14ac:dyDescent="0.2">
      <c r="B29">
        <f t="shared" si="2"/>
        <v>26</v>
      </c>
      <c r="C29" s="76">
        <f t="shared" si="5"/>
        <v>0</v>
      </c>
      <c r="D29" s="76">
        <f>FINAME_30_10_2023_sem_car!J89</f>
        <v>0</v>
      </c>
      <c r="E29" s="76">
        <f t="shared" si="3"/>
        <v>-254000</v>
      </c>
      <c r="F29" s="76">
        <f t="shared" si="0"/>
        <v>567188</v>
      </c>
      <c r="G29" s="76">
        <f t="shared" si="6"/>
        <v>2919280.4150610464</v>
      </c>
      <c r="H29" s="76"/>
    </row>
    <row r="30" spans="2:9" x14ac:dyDescent="0.2">
      <c r="B30">
        <f t="shared" si="2"/>
        <v>27</v>
      </c>
      <c r="C30" s="76">
        <f t="shared" si="5"/>
        <v>0</v>
      </c>
      <c r="D30" s="76">
        <f>FINAME_30_10_2023_sem_car!J90</f>
        <v>0</v>
      </c>
      <c r="E30" s="76">
        <f t="shared" si="3"/>
        <v>-254000</v>
      </c>
      <c r="F30" s="76">
        <f t="shared" si="0"/>
        <v>567188</v>
      </c>
      <c r="G30" s="76">
        <f t="shared" si="6"/>
        <v>3232468.4150610464</v>
      </c>
      <c r="H30" s="76"/>
    </row>
    <row r="31" spans="2:9" x14ac:dyDescent="0.2">
      <c r="B31">
        <f t="shared" si="2"/>
        <v>28</v>
      </c>
      <c r="C31" s="76">
        <f t="shared" si="5"/>
        <v>0</v>
      </c>
      <c r="D31" s="76">
        <f>FINAME_30_10_2023_sem_car!J91</f>
        <v>0</v>
      </c>
      <c r="E31" s="76">
        <f t="shared" si="3"/>
        <v>-254000</v>
      </c>
      <c r="F31" s="76">
        <f t="shared" si="0"/>
        <v>567188</v>
      </c>
      <c r="G31" s="76">
        <f t="shared" si="6"/>
        <v>3545656.4150610464</v>
      </c>
      <c r="H31" s="76"/>
    </row>
    <row r="32" spans="2:9" x14ac:dyDescent="0.2">
      <c r="B32">
        <f t="shared" si="2"/>
        <v>29</v>
      </c>
      <c r="C32" s="76">
        <f t="shared" si="5"/>
        <v>0</v>
      </c>
      <c r="D32" s="76">
        <f>FINAME_30_10_2023_sem_car!J92</f>
        <v>0</v>
      </c>
      <c r="E32" s="76">
        <f t="shared" si="3"/>
        <v>-254000</v>
      </c>
      <c r="F32" s="76">
        <f t="shared" si="0"/>
        <v>567188</v>
      </c>
      <c r="G32" s="76">
        <f t="shared" si="6"/>
        <v>3858844.4150610464</v>
      </c>
      <c r="H32" s="76"/>
    </row>
    <row r="33" spans="2:8" x14ac:dyDescent="0.2">
      <c r="B33">
        <f t="shared" si="2"/>
        <v>30</v>
      </c>
      <c r="C33" s="76">
        <f t="shared" si="5"/>
        <v>0</v>
      </c>
      <c r="D33" s="76">
        <f>FINAME_30_10_2023_sem_car!J93</f>
        <v>0</v>
      </c>
      <c r="E33" s="76">
        <f t="shared" si="3"/>
        <v>-254000</v>
      </c>
      <c r="F33" s="76">
        <f t="shared" si="0"/>
        <v>567188</v>
      </c>
      <c r="G33" s="76">
        <f t="shared" si="6"/>
        <v>4172032.4150610464</v>
      </c>
      <c r="H33" s="76"/>
    </row>
    <row r="34" spans="2:8" x14ac:dyDescent="0.2">
      <c r="B34">
        <f t="shared" si="2"/>
        <v>31</v>
      </c>
      <c r="C34" s="76">
        <f t="shared" si="5"/>
        <v>0</v>
      </c>
      <c r="D34" s="76">
        <f>FINAME_30_10_2023_sem_car!J94</f>
        <v>0</v>
      </c>
      <c r="E34" s="76">
        <f t="shared" si="3"/>
        <v>-254000</v>
      </c>
      <c r="F34" s="76">
        <f t="shared" si="0"/>
        <v>567188</v>
      </c>
      <c r="G34" s="76">
        <f t="shared" si="6"/>
        <v>4485220.4150610464</v>
      </c>
      <c r="H34" s="76"/>
    </row>
    <row r="35" spans="2:8" x14ac:dyDescent="0.2">
      <c r="B35">
        <f t="shared" si="2"/>
        <v>32</v>
      </c>
      <c r="C35" s="76">
        <f t="shared" si="5"/>
        <v>0</v>
      </c>
      <c r="D35" s="76">
        <f>FINAME_30_10_2023_sem_car!J95</f>
        <v>0</v>
      </c>
      <c r="E35" s="76">
        <f t="shared" si="3"/>
        <v>-254000</v>
      </c>
      <c r="F35" s="76">
        <f t="shared" si="0"/>
        <v>567188</v>
      </c>
      <c r="G35" s="76">
        <f t="shared" si="6"/>
        <v>4798408.4150610464</v>
      </c>
      <c r="H35" s="76"/>
    </row>
    <row r="36" spans="2:8" x14ac:dyDescent="0.2">
      <c r="B36">
        <f t="shared" si="2"/>
        <v>33</v>
      </c>
      <c r="C36" s="76">
        <f t="shared" si="5"/>
        <v>0</v>
      </c>
      <c r="D36" s="76">
        <f>FINAME_30_10_2023_sem_car!J96</f>
        <v>0</v>
      </c>
      <c r="E36" s="76">
        <f t="shared" si="3"/>
        <v>-254000</v>
      </c>
      <c r="F36" s="76">
        <f t="shared" si="0"/>
        <v>567188</v>
      </c>
      <c r="G36" s="76">
        <f t="shared" si="6"/>
        <v>5111596.4150610464</v>
      </c>
      <c r="H36" s="76"/>
    </row>
    <row r="37" spans="2:8" x14ac:dyDescent="0.2">
      <c r="B37">
        <f t="shared" si="2"/>
        <v>34</v>
      </c>
      <c r="C37" s="76">
        <f t="shared" si="5"/>
        <v>0</v>
      </c>
      <c r="D37" s="76">
        <f>FINAME_30_10_2023_sem_car!J97</f>
        <v>0</v>
      </c>
      <c r="E37" s="76">
        <f t="shared" si="3"/>
        <v>-254000</v>
      </c>
      <c r="F37" s="76">
        <f t="shared" si="0"/>
        <v>567188</v>
      </c>
      <c r="G37" s="76">
        <f t="shared" si="6"/>
        <v>5424784.4150610464</v>
      </c>
      <c r="H37" s="76"/>
    </row>
    <row r="38" spans="2:8" x14ac:dyDescent="0.2">
      <c r="B38">
        <f t="shared" si="2"/>
        <v>35</v>
      </c>
      <c r="C38" s="76">
        <f t="shared" si="5"/>
        <v>0</v>
      </c>
      <c r="D38" s="76">
        <f>FINAME_30_10_2023_sem_car!J98</f>
        <v>0</v>
      </c>
      <c r="E38" s="76">
        <f t="shared" si="3"/>
        <v>-254000</v>
      </c>
      <c r="F38" s="76">
        <f t="shared" si="0"/>
        <v>567188</v>
      </c>
      <c r="G38" s="76">
        <f t="shared" si="6"/>
        <v>5737972.4150610464</v>
      </c>
      <c r="H38" s="76"/>
    </row>
    <row r="39" spans="2:8" x14ac:dyDescent="0.2">
      <c r="B39">
        <f t="shared" si="2"/>
        <v>36</v>
      </c>
      <c r="C39" s="76">
        <f t="shared" si="5"/>
        <v>0</v>
      </c>
      <c r="D39" s="76">
        <f>FINAME_30_10_2023_sem_car!J99</f>
        <v>0</v>
      </c>
      <c r="E39" s="76">
        <f t="shared" si="3"/>
        <v>-254000</v>
      </c>
      <c r="F39" s="76">
        <f t="shared" si="0"/>
        <v>567188</v>
      </c>
      <c r="G39" s="76">
        <f t="shared" si="6"/>
        <v>6051160.4150610464</v>
      </c>
      <c r="H39" s="76"/>
    </row>
    <row r="40" spans="2:8" x14ac:dyDescent="0.2">
      <c r="E40" s="76"/>
      <c r="F40" s="76"/>
      <c r="G40" s="76"/>
      <c r="H40" s="76"/>
    </row>
    <row r="41" spans="2:8" x14ac:dyDescent="0.2">
      <c r="E41" s="76"/>
      <c r="F41" s="76"/>
      <c r="G41" s="76"/>
      <c r="H41" s="76"/>
    </row>
    <row r="42" spans="2:8" x14ac:dyDescent="0.2">
      <c r="E42" s="76"/>
      <c r="F42" s="76"/>
      <c r="G42" s="76"/>
      <c r="H42" s="76"/>
    </row>
    <row r="43" spans="2:8" x14ac:dyDescent="0.2">
      <c r="E43" s="76"/>
      <c r="F43" s="76"/>
      <c r="G43" s="76"/>
      <c r="H43" s="76"/>
    </row>
    <row r="44" spans="2:8" x14ac:dyDescent="0.2">
      <c r="E44" s="76"/>
      <c r="F44" s="76"/>
      <c r="G44" s="76"/>
      <c r="H44" s="76"/>
    </row>
    <row r="45" spans="2:8" x14ac:dyDescent="0.2">
      <c r="E45" s="76"/>
      <c r="F45" s="76"/>
      <c r="G45" s="76"/>
      <c r="H45" s="76"/>
    </row>
    <row r="46" spans="2:8" x14ac:dyDescent="0.2">
      <c r="E46" s="76"/>
      <c r="F46" s="76"/>
      <c r="G46" s="76"/>
      <c r="H46" s="76"/>
    </row>
    <row r="47" spans="2:8" x14ac:dyDescent="0.2">
      <c r="E47" s="76"/>
      <c r="F47" s="76"/>
      <c r="G47" s="76"/>
      <c r="H47" s="76"/>
    </row>
    <row r="48" spans="2:8" x14ac:dyDescent="0.2">
      <c r="E48" s="76"/>
      <c r="F48" s="76"/>
      <c r="G48" s="76"/>
      <c r="H48" s="76"/>
    </row>
    <row r="49" spans="5:8" x14ac:dyDescent="0.2">
      <c r="E49" s="76"/>
      <c r="F49" s="76"/>
      <c r="G49" s="76"/>
      <c r="H49" s="76"/>
    </row>
    <row r="50" spans="5:8" x14ac:dyDescent="0.2">
      <c r="E50" s="76"/>
      <c r="F50" s="76"/>
      <c r="G50" s="76"/>
      <c r="H50" s="76"/>
    </row>
    <row r="51" spans="5:8" x14ac:dyDescent="0.2">
      <c r="E51" s="76"/>
      <c r="F51" s="76"/>
      <c r="G51" s="76"/>
      <c r="H51" s="7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VPL</vt:lpstr>
      <vt:lpstr>VPL_sem_fin</vt:lpstr>
      <vt:lpstr>FINAME</vt:lpstr>
      <vt:lpstr>FINAME_30_10_2023</vt:lpstr>
      <vt:lpstr>VPL_FINAME</vt:lpstr>
      <vt:lpstr>FINAME_30_10_2023_sem_car</vt:lpstr>
      <vt:lpstr>Planilha5</vt:lpstr>
      <vt:lpstr>VPL_FINAME_sem_car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 de Producao</dc:creator>
  <cp:lastModifiedBy>Sala</cp:lastModifiedBy>
  <dcterms:created xsi:type="dcterms:W3CDTF">2013-11-18T09:38:12Z</dcterms:created>
  <dcterms:modified xsi:type="dcterms:W3CDTF">2023-10-30T12:32:00Z</dcterms:modified>
</cp:coreProperties>
</file>