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la\Documents\MeusDocs\Academico\Orcamento\"/>
    </mc:Choice>
  </mc:AlternateContent>
  <bookViews>
    <workbookView xWindow="0" yWindow="0" windowWidth="17196" windowHeight="6696"/>
  </bookViews>
  <sheets>
    <sheet name="orç operacional" sheetId="1" r:id="rId1"/>
    <sheet name="orç financeir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2" l="1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T39" i="2"/>
  <c r="S39" i="2"/>
  <c r="R39" i="2"/>
  <c r="Q39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E30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29" i="2"/>
  <c r="P30" i="2"/>
  <c r="O30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22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16" i="2"/>
  <c r="S16" i="2"/>
  <c r="S7" i="2"/>
  <c r="R7" i="2"/>
  <c r="S3" i="2"/>
  <c r="D3" i="2"/>
  <c r="C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P15" i="2"/>
  <c r="O15" i="2"/>
  <c r="N15" i="2"/>
  <c r="M15" i="2"/>
  <c r="L15" i="2"/>
  <c r="K15" i="2"/>
  <c r="J15" i="2"/>
  <c r="I15" i="2"/>
  <c r="H15" i="2"/>
  <c r="G15" i="2"/>
  <c r="F15" i="2"/>
  <c r="E15" i="2"/>
  <c r="P14" i="2"/>
  <c r="O14" i="2"/>
  <c r="N14" i="2"/>
  <c r="M14" i="2"/>
  <c r="L14" i="2"/>
  <c r="K14" i="2"/>
  <c r="J14" i="2"/>
  <c r="I14" i="2"/>
  <c r="H14" i="2"/>
  <c r="G14" i="2"/>
  <c r="F14" i="2"/>
  <c r="E14" i="2"/>
  <c r="D15" i="2"/>
  <c r="D14" i="2"/>
  <c r="P11" i="2"/>
  <c r="O11" i="2"/>
  <c r="N11" i="2"/>
  <c r="M11" i="2"/>
  <c r="L11" i="2"/>
  <c r="K11" i="2"/>
  <c r="J11" i="2"/>
  <c r="I11" i="2"/>
  <c r="H11" i="2"/>
  <c r="G11" i="2"/>
  <c r="F11" i="2"/>
  <c r="E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Q9" i="2"/>
  <c r="P9" i="2"/>
  <c r="O9" i="2"/>
  <c r="O7" i="2" s="1"/>
  <c r="N9" i="2"/>
  <c r="M9" i="2"/>
  <c r="L9" i="2"/>
  <c r="K9" i="2"/>
  <c r="J9" i="2"/>
  <c r="I9" i="2"/>
  <c r="H9" i="2"/>
  <c r="G9" i="2"/>
  <c r="F9" i="2"/>
  <c r="E9" i="2"/>
  <c r="D9" i="2"/>
  <c r="N8" i="2"/>
  <c r="M8" i="2"/>
  <c r="L8" i="2"/>
  <c r="K8" i="2"/>
  <c r="J8" i="2"/>
  <c r="J7" i="2" s="1"/>
  <c r="I8" i="2"/>
  <c r="H8" i="2"/>
  <c r="G8" i="2"/>
  <c r="F8" i="2"/>
  <c r="E8" i="2"/>
  <c r="D8" i="2"/>
  <c r="C8" i="2"/>
  <c r="C7" i="2" s="1"/>
  <c r="C16" i="2" s="1"/>
  <c r="R4" i="2"/>
  <c r="R3" i="2" s="1"/>
  <c r="R16" i="2" s="1"/>
  <c r="Q4" i="2"/>
  <c r="Q3" i="2" s="1"/>
  <c r="P4" i="2"/>
  <c r="P3" i="2" s="1"/>
  <c r="O4" i="2"/>
  <c r="O3" i="2" s="1"/>
  <c r="N4" i="2"/>
  <c r="N3" i="2" s="1"/>
  <c r="M4" i="2"/>
  <c r="M3" i="2" s="1"/>
  <c r="L4" i="2"/>
  <c r="L3" i="2" s="1"/>
  <c r="K4" i="2"/>
  <c r="K3" i="2" s="1"/>
  <c r="J4" i="2"/>
  <c r="J3" i="2" s="1"/>
  <c r="J16" i="2" s="1"/>
  <c r="I4" i="2"/>
  <c r="I3" i="2" s="1"/>
  <c r="H4" i="2"/>
  <c r="H3" i="2" s="1"/>
  <c r="G4" i="2"/>
  <c r="G3" i="2" s="1"/>
  <c r="F4" i="2"/>
  <c r="F3" i="2" s="1"/>
  <c r="E4" i="2"/>
  <c r="E3" i="2" s="1"/>
  <c r="I7" i="2" l="1"/>
  <c r="I16" i="2" s="1"/>
  <c r="F7" i="2"/>
  <c r="F16" i="2" s="1"/>
  <c r="K7" i="2"/>
  <c r="K16" i="2" s="1"/>
  <c r="L7" i="2"/>
  <c r="L16" i="2" s="1"/>
  <c r="M16" i="2"/>
  <c r="E7" i="2"/>
  <c r="E16" i="2" s="1"/>
  <c r="M7" i="2"/>
  <c r="N7" i="2"/>
  <c r="N16" i="2" s="1"/>
  <c r="P7" i="2"/>
  <c r="P16" i="2" s="1"/>
  <c r="D7" i="2"/>
  <c r="D16" i="2" s="1"/>
  <c r="Q7" i="2"/>
  <c r="Q16" i="2" s="1"/>
  <c r="G7" i="2"/>
  <c r="G16" i="2" s="1"/>
  <c r="H7" i="2"/>
  <c r="H16" i="2" s="1"/>
  <c r="O16" i="2"/>
  <c r="C46" i="1"/>
  <c r="D46" i="1"/>
  <c r="E46" i="1"/>
  <c r="F46" i="1"/>
  <c r="G46" i="1"/>
  <c r="H46" i="1"/>
  <c r="I46" i="1"/>
  <c r="J46" i="1"/>
  <c r="K46" i="1"/>
  <c r="L46" i="1"/>
  <c r="M46" i="1"/>
  <c r="N46" i="1"/>
  <c r="D27" i="1"/>
  <c r="E27" i="1"/>
  <c r="F27" i="1"/>
  <c r="G27" i="1"/>
  <c r="H27" i="1"/>
  <c r="I27" i="1"/>
  <c r="J27" i="1"/>
  <c r="K27" i="1"/>
  <c r="L27" i="1"/>
  <c r="M27" i="1"/>
  <c r="N27" i="1"/>
  <c r="C27" i="1"/>
  <c r="F20" i="1"/>
  <c r="G20" i="1"/>
  <c r="H20" i="1"/>
  <c r="E20" i="1"/>
  <c r="D32" i="1"/>
  <c r="E32" i="1"/>
  <c r="F32" i="1"/>
  <c r="G32" i="1"/>
  <c r="H32" i="1"/>
  <c r="I32" i="1"/>
  <c r="J32" i="1"/>
  <c r="K32" i="1"/>
  <c r="L32" i="1"/>
  <c r="M32" i="1"/>
  <c r="N32" i="1"/>
  <c r="C32" i="1"/>
  <c r="C31" i="1"/>
  <c r="E40" i="1"/>
  <c r="F40" i="1"/>
  <c r="G40" i="1"/>
  <c r="D40" i="1"/>
  <c r="D26" i="1"/>
  <c r="E26" i="1"/>
  <c r="F26" i="1"/>
  <c r="G26" i="1"/>
  <c r="H26" i="1"/>
  <c r="I26" i="1"/>
  <c r="J26" i="1"/>
  <c r="K26" i="1"/>
  <c r="L26" i="1"/>
  <c r="M26" i="1"/>
  <c r="N26" i="1"/>
  <c r="C26" i="1"/>
  <c r="D24" i="1"/>
  <c r="E24" i="1"/>
  <c r="F24" i="1"/>
  <c r="G24" i="1"/>
  <c r="H24" i="1"/>
  <c r="I24" i="1"/>
  <c r="J24" i="1"/>
  <c r="K24" i="1"/>
  <c r="L24" i="1"/>
  <c r="M24" i="1"/>
  <c r="N24" i="1"/>
  <c r="C24" i="1"/>
  <c r="D23" i="1"/>
  <c r="E23" i="1"/>
  <c r="F23" i="1"/>
  <c r="G23" i="1"/>
  <c r="H23" i="1"/>
  <c r="I23" i="1"/>
  <c r="J23" i="1"/>
  <c r="K23" i="1"/>
  <c r="L23" i="1"/>
  <c r="M23" i="1"/>
  <c r="N23" i="1"/>
  <c r="C23" i="1"/>
  <c r="F17" i="1"/>
  <c r="G17" i="1"/>
  <c r="H17" i="1"/>
  <c r="I17" i="1"/>
  <c r="J17" i="1"/>
  <c r="K17" i="1"/>
  <c r="L17" i="1"/>
  <c r="M17" i="1"/>
  <c r="N17" i="1"/>
  <c r="E17" i="1"/>
  <c r="C17" i="1"/>
  <c r="D6" i="1"/>
  <c r="E6" i="1"/>
  <c r="F6" i="1"/>
  <c r="G6" i="1"/>
  <c r="H6" i="1"/>
  <c r="I6" i="1"/>
  <c r="J6" i="1"/>
  <c r="K6" i="1"/>
  <c r="L6" i="1"/>
  <c r="M6" i="1"/>
  <c r="N6" i="1"/>
  <c r="C6" i="1"/>
  <c r="D10" i="1"/>
  <c r="E10" i="1"/>
  <c r="F10" i="1"/>
  <c r="G10" i="1"/>
  <c r="H10" i="1"/>
  <c r="I10" i="1"/>
  <c r="J10" i="1"/>
  <c r="K10" i="1"/>
  <c r="L10" i="1"/>
  <c r="M10" i="1"/>
  <c r="N10" i="1"/>
  <c r="C10" i="1"/>
  <c r="D5" i="1"/>
  <c r="E5" i="1"/>
  <c r="F5" i="1"/>
  <c r="G5" i="1"/>
  <c r="H5" i="1"/>
  <c r="I5" i="1"/>
  <c r="J5" i="1"/>
  <c r="K5" i="1"/>
  <c r="L5" i="1"/>
  <c r="M5" i="1"/>
  <c r="N5" i="1"/>
  <c r="C5" i="1"/>
</calcChain>
</file>

<file path=xl/sharedStrings.xml><?xml version="1.0" encoding="utf-8"?>
<sst xmlns="http://schemas.openxmlformats.org/spreadsheetml/2006/main" count="67" uniqueCount="65">
  <si>
    <t>ORÇAMENTO DE VENDAS</t>
  </si>
  <si>
    <t>PREÇO</t>
  </si>
  <si>
    <t>QUANTIDADE</t>
  </si>
  <si>
    <t>DESPESAS PUBLICIDADE</t>
  </si>
  <si>
    <t>VENDEDORES</t>
  </si>
  <si>
    <t>COMISSÃO</t>
  </si>
  <si>
    <t>PMRV (DIAS)</t>
  </si>
  <si>
    <t>ORÇAMENTO DE PRODUÇÃO E MATÉRIA-PRIMA</t>
  </si>
  <si>
    <t xml:space="preserve">ESTOQUE INICIAL </t>
  </si>
  <si>
    <t>qtd</t>
  </si>
  <si>
    <t>preço custo</t>
  </si>
  <si>
    <t>VALOR DO ESTOQUE</t>
  </si>
  <si>
    <t>31/12/2023 IGUAL</t>
  </si>
  <si>
    <t>pmpf (dias): 4 parcelas</t>
  </si>
  <si>
    <t>ORÇAMENTO DE MÃO DE OBRA DIRETA</t>
  </si>
  <si>
    <t>FUCNION[ÁRIOS</t>
  </si>
  <si>
    <t>SALARIO MENSAL</t>
  </si>
  <si>
    <t>ENCARGOS SOCIAIS</t>
  </si>
  <si>
    <t>IMPOSTOS S VENDAS (pis, cofins, icms, iss, ipi, ie, ii)</t>
  </si>
  <si>
    <t>ORÇAMENTO DE INVESTIMENTOS</t>
  </si>
  <si>
    <t>compra caminhçao</t>
  </si>
  <si>
    <t>financiamento</t>
  </si>
  <si>
    <t>lieração do principal</t>
  </si>
  <si>
    <t>pagametnos do empréstimo</t>
  </si>
  <si>
    <t>pagto principal</t>
  </si>
  <si>
    <t>pagto juros</t>
  </si>
  <si>
    <t>deprecialção (reconhecimento do uso)</t>
  </si>
  <si>
    <t>ORÇAMENTO DE DESPESAS]</t>
  </si>
  <si>
    <t>aluguel</t>
  </si>
  <si>
    <t>salário presidente</t>
  </si>
  <si>
    <t>interenet., água, luz</t>
  </si>
  <si>
    <t>não pgto salairo presidente</t>
  </si>
  <si>
    <t>depreciação caminhão mensal</t>
  </si>
  <si>
    <t>deprecição imóvel</t>
  </si>
  <si>
    <t>DEMONSTRATIVO DO RESULTADO DO EXERCÍCIO (DRE)</t>
  </si>
  <si>
    <t>liberação de financiamento</t>
  </si>
  <si>
    <t>ENTRADAS</t>
  </si>
  <si>
    <t>Recebimento vendas</t>
  </si>
  <si>
    <t>SAÍDAS</t>
  </si>
  <si>
    <t>publicidade</t>
  </si>
  <si>
    <t>impostos</t>
  </si>
  <si>
    <t>salários, comissões, encargos</t>
  </si>
  <si>
    <t>compra caminhão</t>
  </si>
  <si>
    <t>compra produto (fornecedor)</t>
  </si>
  <si>
    <t>pagamento principal</t>
  </si>
  <si>
    <t>pagamento juros</t>
  </si>
  <si>
    <t>despesas adm (internet, cont...)</t>
  </si>
  <si>
    <t>SALDO DE CAIXA</t>
  </si>
  <si>
    <t>FLUXO DE CAIXA</t>
  </si>
  <si>
    <t>Receitas</t>
  </si>
  <si>
    <t>Despesas</t>
  </si>
  <si>
    <t>Custos e Despesas</t>
  </si>
  <si>
    <t>Receitas Brutas</t>
  </si>
  <si>
    <t>Impostos</t>
  </si>
  <si>
    <t>CMV custos mercadoria vendida</t>
  </si>
  <si>
    <t>Quantidade</t>
  </si>
  <si>
    <t>Preço de venda</t>
  </si>
  <si>
    <t>Preço de custo</t>
  </si>
  <si>
    <t>40 e 25</t>
  </si>
  <si>
    <t>Publicidade</t>
  </si>
  <si>
    <t>Salários</t>
  </si>
  <si>
    <t>Juros</t>
  </si>
  <si>
    <t>Depreciação</t>
  </si>
  <si>
    <t>Administrativo</t>
  </si>
  <si>
    <t>RESULTADO (LUCRO)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</si>
</sst>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_-;\-&quot;R$&quot;\ * #,##0_-;_-&quot;R$&quot;\ 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17" fontId="0" fillId="0" borderId="0" xfId="0" applyNumberFormat="1"/>
    <xf numFmtId="44" fontId="0" fillId="0" borderId="0" xfId="2" applyFont="1"/>
    <xf numFmtId="0" fontId="2" fillId="0" borderId="0" xfId="0" applyFont="1"/>
    <xf numFmtId="164" fontId="0" fillId="0" borderId="0" xfId="0" applyNumberFormat="1"/>
    <xf numFmtId="9" fontId="0" fillId="0" borderId="0" xfId="0" applyNumberFormat="1"/>
    <xf numFmtId="164" fontId="0" fillId="0" borderId="0" xfId="2" applyNumberFormat="1" applyFont="1"/>
    <xf numFmtId="14" fontId="2" fillId="0" borderId="0" xfId="0" applyNumberFormat="1" applyFont="1"/>
    <xf numFmtId="165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164" fontId="0" fillId="0" borderId="1" xfId="0" applyNumberFormat="1" applyBorder="1"/>
    <xf numFmtId="164" fontId="2" fillId="0" borderId="0" xfId="2" applyNumberFormat="1" applyFont="1"/>
    <xf numFmtId="0" fontId="0" fillId="3" borderId="0" xfId="0" applyFill="1"/>
    <xf numFmtId="9" fontId="0" fillId="3" borderId="0" xfId="0" applyNumberFormat="1" applyFill="1"/>
    <xf numFmtId="164" fontId="0" fillId="3" borderId="0" xfId="2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7" fontId="0" fillId="6" borderId="0" xfId="0" applyNumberFormat="1" applyFill="1"/>
    <xf numFmtId="0" fontId="0" fillId="0" borderId="0" xfId="0" applyNumberFormat="1" applyAlignment="1">
      <alignment horizontal="left"/>
    </xf>
    <xf numFmtId="164" fontId="0" fillId="5" borderId="0" xfId="0" applyNumberFormat="1" applyFill="1"/>
    <xf numFmtId="0" fontId="3" fillId="0" borderId="1" xfId="0" applyFont="1" applyBorder="1"/>
    <xf numFmtId="164" fontId="3" fillId="0" borderId="1" xfId="2" applyNumberFormat="1" applyFont="1" applyBorder="1"/>
    <xf numFmtId="164" fontId="0" fillId="0" borderId="0" xfId="2" applyNumberFormat="1" applyFont="1" applyFill="1"/>
    <xf numFmtId="0" fontId="0" fillId="7" borderId="0" xfId="0" applyFill="1"/>
    <xf numFmtId="164" fontId="0" fillId="7" borderId="0" xfId="2" applyNumberFormat="1" applyFont="1" applyFill="1"/>
    <xf numFmtId="0" fontId="0" fillId="8" borderId="0" xfId="0" applyFill="1"/>
    <xf numFmtId="164" fontId="0" fillId="8" borderId="0" xfId="2" applyNumberFormat="1" applyFont="1" applyFill="1"/>
    <xf numFmtId="0" fontId="4" fillId="0" borderId="0" xfId="0" applyFont="1" applyFill="1"/>
    <xf numFmtId="164" fontId="4" fillId="0" borderId="0" xfId="2" applyNumberFormat="1" applyFont="1" applyFill="1"/>
    <xf numFmtId="165" fontId="4" fillId="0" borderId="0" xfId="1" applyNumberFormat="1" applyFont="1" applyFill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CCCFF"/>
      <color rgb="FF99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pane xSplit="2" ySplit="1" topLeftCell="C21" activePane="bottomRight" state="frozen"/>
      <selection pane="topRight" activeCell="C1" sqref="C1"/>
      <selection pane="bottomLeft" activeCell="A2" sqref="A2"/>
      <selection pane="bottomRight" activeCell="C41" sqref="C41"/>
    </sheetView>
  </sheetViews>
  <sheetFormatPr defaultRowHeight="14.4" x14ac:dyDescent="0.3"/>
  <cols>
    <col min="2" max="2" width="22.109375" bestFit="1" customWidth="1"/>
    <col min="3" max="3" width="14.33203125" bestFit="1" customWidth="1"/>
    <col min="4" max="4" width="10.5546875" bestFit="1" customWidth="1"/>
    <col min="5" max="5" width="12.5546875" customWidth="1"/>
    <col min="6" max="14" width="10.5546875" bestFit="1" customWidth="1"/>
  </cols>
  <sheetData>
    <row r="1" spans="1:15" x14ac:dyDescent="0.3">
      <c r="C1" s="2">
        <v>45292</v>
      </c>
      <c r="D1" s="2">
        <v>45323</v>
      </c>
      <c r="E1" s="2">
        <v>45352</v>
      </c>
      <c r="F1" s="2">
        <v>45383</v>
      </c>
      <c r="G1" s="2">
        <v>45413</v>
      </c>
      <c r="H1" s="2">
        <v>45444</v>
      </c>
      <c r="I1" s="2">
        <v>45474</v>
      </c>
      <c r="J1" s="2">
        <v>45505</v>
      </c>
      <c r="K1" s="2">
        <v>45536</v>
      </c>
      <c r="L1" s="2">
        <v>45566</v>
      </c>
      <c r="M1" s="2">
        <v>45597</v>
      </c>
      <c r="N1" s="2">
        <v>45627</v>
      </c>
    </row>
    <row r="2" spans="1:15" s="1" customFormat="1" x14ac:dyDescent="0.3">
      <c r="A2" s="1" t="s">
        <v>0</v>
      </c>
    </row>
    <row r="3" spans="1:15" x14ac:dyDescent="0.3">
      <c r="B3" t="s">
        <v>1</v>
      </c>
      <c r="C3" s="3">
        <v>150</v>
      </c>
      <c r="D3" s="3">
        <v>150</v>
      </c>
      <c r="E3" s="3">
        <v>150</v>
      </c>
      <c r="F3" s="3">
        <v>150</v>
      </c>
      <c r="G3" s="3">
        <v>100</v>
      </c>
      <c r="H3" s="3">
        <v>100</v>
      </c>
      <c r="I3" s="3">
        <v>100</v>
      </c>
      <c r="J3" s="3">
        <v>150</v>
      </c>
      <c r="K3" s="3">
        <v>150</v>
      </c>
      <c r="L3" s="3">
        <v>150</v>
      </c>
      <c r="M3" s="3">
        <v>150</v>
      </c>
      <c r="N3" s="3">
        <v>150</v>
      </c>
    </row>
    <row r="4" spans="1:15" x14ac:dyDescent="0.3">
      <c r="B4" t="s">
        <v>2</v>
      </c>
      <c r="C4">
        <v>400</v>
      </c>
      <c r="D4">
        <v>400</v>
      </c>
      <c r="E4">
        <v>400</v>
      </c>
      <c r="F4">
        <v>400</v>
      </c>
      <c r="G4" s="4">
        <v>200</v>
      </c>
      <c r="H4" s="4">
        <v>200</v>
      </c>
      <c r="I4" s="4">
        <v>200</v>
      </c>
      <c r="J4">
        <v>400</v>
      </c>
      <c r="K4">
        <v>400</v>
      </c>
      <c r="L4">
        <v>400</v>
      </c>
      <c r="M4">
        <v>400</v>
      </c>
      <c r="N4">
        <v>400</v>
      </c>
      <c r="O4" s="4"/>
    </row>
    <row r="5" spans="1:15" x14ac:dyDescent="0.3">
      <c r="C5" s="5">
        <f>C4*C3</f>
        <v>60000</v>
      </c>
      <c r="D5" s="5">
        <f t="shared" ref="D5:N5" si="0">D4*D3</f>
        <v>60000</v>
      </c>
      <c r="E5" s="5">
        <f t="shared" si="0"/>
        <v>60000</v>
      </c>
      <c r="F5" s="5">
        <f t="shared" si="0"/>
        <v>60000</v>
      </c>
      <c r="G5" s="5">
        <f t="shared" si="0"/>
        <v>20000</v>
      </c>
      <c r="H5" s="5">
        <f t="shared" si="0"/>
        <v>20000</v>
      </c>
      <c r="I5" s="5">
        <f t="shared" si="0"/>
        <v>20000</v>
      </c>
      <c r="J5" s="5">
        <f t="shared" si="0"/>
        <v>60000</v>
      </c>
      <c r="K5" s="5">
        <f t="shared" si="0"/>
        <v>60000</v>
      </c>
      <c r="L5" s="5">
        <f t="shared" si="0"/>
        <v>60000</v>
      </c>
      <c r="M5" s="5">
        <f t="shared" si="0"/>
        <v>60000</v>
      </c>
      <c r="N5" s="5">
        <f t="shared" si="0"/>
        <v>60000</v>
      </c>
    </row>
    <row r="6" spans="1:15" x14ac:dyDescent="0.3">
      <c r="A6" s="6">
        <v>0.02</v>
      </c>
      <c r="B6" t="s">
        <v>3</v>
      </c>
      <c r="C6" s="7">
        <f>C5*-$A$6</f>
        <v>-1200</v>
      </c>
      <c r="D6" s="7">
        <f t="shared" ref="D6:N6" si="1">D5*-$A$6</f>
        <v>-1200</v>
      </c>
      <c r="E6" s="7">
        <f t="shared" si="1"/>
        <v>-1200</v>
      </c>
      <c r="F6" s="7">
        <f t="shared" si="1"/>
        <v>-1200</v>
      </c>
      <c r="G6" s="7">
        <f t="shared" si="1"/>
        <v>-400</v>
      </c>
      <c r="H6" s="7">
        <f t="shared" si="1"/>
        <v>-400</v>
      </c>
      <c r="I6" s="7">
        <f t="shared" si="1"/>
        <v>-400</v>
      </c>
      <c r="J6" s="7">
        <f t="shared" si="1"/>
        <v>-1200</v>
      </c>
      <c r="K6" s="7">
        <f t="shared" si="1"/>
        <v>-1200</v>
      </c>
      <c r="L6" s="7">
        <f t="shared" si="1"/>
        <v>-1200</v>
      </c>
      <c r="M6" s="7">
        <f t="shared" si="1"/>
        <v>-1200</v>
      </c>
      <c r="N6" s="7">
        <f t="shared" si="1"/>
        <v>-1200</v>
      </c>
    </row>
    <row r="7" spans="1:15" x14ac:dyDescent="0.3">
      <c r="B7" t="s">
        <v>4</v>
      </c>
    </row>
    <row r="8" spans="1:15" x14ac:dyDescent="0.3">
      <c r="B8" t="s">
        <v>5</v>
      </c>
    </row>
    <row r="9" spans="1:15" s="14" customFormat="1" x14ac:dyDescent="0.3">
      <c r="B9" s="14" t="s">
        <v>6</v>
      </c>
      <c r="C9" s="14">
        <v>60</v>
      </c>
      <c r="D9" s="14">
        <v>60</v>
      </c>
      <c r="E9" s="14">
        <v>60</v>
      </c>
      <c r="F9" s="14">
        <v>60</v>
      </c>
      <c r="G9" s="14">
        <v>60</v>
      </c>
      <c r="H9" s="14">
        <v>60</v>
      </c>
      <c r="I9" s="14">
        <v>60</v>
      </c>
      <c r="J9" s="14">
        <v>60</v>
      </c>
      <c r="K9" s="14">
        <v>60</v>
      </c>
      <c r="L9" s="14">
        <v>60</v>
      </c>
      <c r="M9" s="14">
        <v>60</v>
      </c>
      <c r="N9" s="14">
        <v>60</v>
      </c>
    </row>
    <row r="10" spans="1:15" ht="28.8" x14ac:dyDescent="0.3">
      <c r="A10" s="6">
        <v>-0.3</v>
      </c>
      <c r="B10" s="10" t="s">
        <v>18</v>
      </c>
      <c r="C10" s="5">
        <f>C5*$A$10</f>
        <v>-18000</v>
      </c>
      <c r="D10" s="5">
        <f t="shared" ref="D10:N10" si="2">D5*$A$10</f>
        <v>-18000</v>
      </c>
      <c r="E10" s="5">
        <f t="shared" si="2"/>
        <v>-18000</v>
      </c>
      <c r="F10" s="5">
        <f t="shared" si="2"/>
        <v>-18000</v>
      </c>
      <c r="G10" s="5">
        <f t="shared" si="2"/>
        <v>-6000</v>
      </c>
      <c r="H10" s="5">
        <f t="shared" si="2"/>
        <v>-6000</v>
      </c>
      <c r="I10" s="5">
        <f t="shared" si="2"/>
        <v>-6000</v>
      </c>
      <c r="J10" s="5">
        <f t="shared" si="2"/>
        <v>-18000</v>
      </c>
      <c r="K10" s="5">
        <f t="shared" si="2"/>
        <v>-18000</v>
      </c>
      <c r="L10" s="5">
        <f t="shared" si="2"/>
        <v>-18000</v>
      </c>
      <c r="M10" s="5">
        <f t="shared" si="2"/>
        <v>-18000</v>
      </c>
      <c r="N10" s="5">
        <f t="shared" si="2"/>
        <v>-18000</v>
      </c>
    </row>
    <row r="12" spans="1:15" s="1" customFormat="1" x14ac:dyDescent="0.3">
      <c r="A12" s="1" t="s">
        <v>7</v>
      </c>
    </row>
    <row r="13" spans="1:15" x14ac:dyDescent="0.3">
      <c r="C13" s="4" t="s">
        <v>12</v>
      </c>
    </row>
    <row r="14" spans="1:15" x14ac:dyDescent="0.3">
      <c r="B14" t="s">
        <v>8</v>
      </c>
      <c r="C14" s="8">
        <v>45292</v>
      </c>
    </row>
    <row r="15" spans="1:15" s="9" customFormat="1" x14ac:dyDescent="0.3">
      <c r="B15" s="9" t="s">
        <v>9</v>
      </c>
      <c r="C15" s="9">
        <v>1000</v>
      </c>
      <c r="E15" s="9">
        <v>15000</v>
      </c>
    </row>
    <row r="16" spans="1:15" x14ac:dyDescent="0.3">
      <c r="B16" t="s">
        <v>10</v>
      </c>
      <c r="C16" s="3">
        <v>-40</v>
      </c>
      <c r="E16" s="3">
        <v>-25</v>
      </c>
    </row>
    <row r="17" spans="1:14" x14ac:dyDescent="0.3">
      <c r="B17" t="s">
        <v>11</v>
      </c>
      <c r="C17" s="5">
        <f>C15*C16</f>
        <v>-40000</v>
      </c>
      <c r="E17" s="5">
        <f>E15*E16</f>
        <v>-375000</v>
      </c>
      <c r="F17" s="5">
        <f t="shared" ref="F17:N17" si="3">F15*F16</f>
        <v>0</v>
      </c>
      <c r="G17" s="5">
        <f t="shared" si="3"/>
        <v>0</v>
      </c>
      <c r="H17" s="5">
        <f t="shared" si="3"/>
        <v>0</v>
      </c>
      <c r="I17" s="5">
        <f t="shared" si="3"/>
        <v>0</v>
      </c>
      <c r="J17" s="5">
        <f t="shared" si="3"/>
        <v>0</v>
      </c>
      <c r="K17" s="5">
        <f t="shared" si="3"/>
        <v>0</v>
      </c>
      <c r="L17" s="5">
        <f t="shared" si="3"/>
        <v>0</v>
      </c>
      <c r="M17" s="5">
        <f t="shared" si="3"/>
        <v>0</v>
      </c>
      <c r="N17" s="5">
        <f t="shared" si="3"/>
        <v>0</v>
      </c>
    </row>
    <row r="19" spans="1:14" s="14" customFormat="1" x14ac:dyDescent="0.3">
      <c r="B19" s="14" t="s">
        <v>13</v>
      </c>
      <c r="E19" s="15">
        <v>0.25</v>
      </c>
      <c r="F19" s="15">
        <v>0.25</v>
      </c>
      <c r="G19" s="15">
        <v>0.25</v>
      </c>
      <c r="H19" s="15">
        <v>0.25</v>
      </c>
    </row>
    <row r="20" spans="1:14" x14ac:dyDescent="0.3">
      <c r="E20" s="5">
        <f>$E$17*E19</f>
        <v>-93750</v>
      </c>
      <c r="F20" s="5">
        <f t="shared" ref="F20:H20" si="4">$E$17*F19</f>
        <v>-93750</v>
      </c>
      <c r="G20" s="5">
        <f t="shared" si="4"/>
        <v>-93750</v>
      </c>
      <c r="H20" s="5">
        <f t="shared" si="4"/>
        <v>-93750</v>
      </c>
    </row>
    <row r="21" spans="1:14" s="1" customFormat="1" x14ac:dyDescent="0.3">
      <c r="A21" s="1" t="s">
        <v>14</v>
      </c>
    </row>
    <row r="22" spans="1:14" x14ac:dyDescent="0.3">
      <c r="A22">
        <v>3</v>
      </c>
      <c r="B22" t="s">
        <v>15</v>
      </c>
    </row>
    <row r="23" spans="1:14" x14ac:dyDescent="0.3">
      <c r="A23">
        <v>2000</v>
      </c>
      <c r="B23" t="s">
        <v>16</v>
      </c>
      <c r="C23" s="7">
        <f>-$A$23*$A$22</f>
        <v>-6000</v>
      </c>
      <c r="D23" s="7">
        <f t="shared" ref="D23:N23" si="5">-$A$23*$A$22</f>
        <v>-6000</v>
      </c>
      <c r="E23" s="7">
        <f t="shared" si="5"/>
        <v>-6000</v>
      </c>
      <c r="F23" s="7">
        <f t="shared" si="5"/>
        <v>-6000</v>
      </c>
      <c r="G23" s="7">
        <f t="shared" si="5"/>
        <v>-6000</v>
      </c>
      <c r="H23" s="7">
        <f t="shared" si="5"/>
        <v>-6000</v>
      </c>
      <c r="I23" s="7">
        <f t="shared" si="5"/>
        <v>-6000</v>
      </c>
      <c r="J23" s="7">
        <f t="shared" si="5"/>
        <v>-6000</v>
      </c>
      <c r="K23" s="7">
        <f t="shared" si="5"/>
        <v>-6000</v>
      </c>
      <c r="L23" s="7">
        <f t="shared" si="5"/>
        <v>-6000</v>
      </c>
      <c r="M23" s="7">
        <f t="shared" si="5"/>
        <v>-6000</v>
      </c>
      <c r="N23" s="7">
        <f t="shared" si="5"/>
        <v>-6000</v>
      </c>
    </row>
    <row r="24" spans="1:14" x14ac:dyDescent="0.3">
      <c r="A24" s="6">
        <v>0.05</v>
      </c>
      <c r="B24" t="s">
        <v>5</v>
      </c>
      <c r="C24" s="7">
        <f>C5*-$A$24</f>
        <v>-3000</v>
      </c>
      <c r="D24" s="7">
        <f t="shared" ref="D24:N24" si="6">D5*-$A$24</f>
        <v>-3000</v>
      </c>
      <c r="E24" s="7">
        <f t="shared" si="6"/>
        <v>-3000</v>
      </c>
      <c r="F24" s="7">
        <f t="shared" si="6"/>
        <v>-3000</v>
      </c>
      <c r="G24" s="7">
        <f t="shared" si="6"/>
        <v>-1000</v>
      </c>
      <c r="H24" s="7">
        <f t="shared" si="6"/>
        <v>-1000</v>
      </c>
      <c r="I24" s="7">
        <f t="shared" si="6"/>
        <v>-1000</v>
      </c>
      <c r="J24" s="7">
        <f t="shared" si="6"/>
        <v>-3000</v>
      </c>
      <c r="K24" s="7">
        <f t="shared" si="6"/>
        <v>-3000</v>
      </c>
      <c r="L24" s="7">
        <f t="shared" si="6"/>
        <v>-3000</v>
      </c>
      <c r="M24" s="7">
        <f t="shared" si="6"/>
        <v>-3000</v>
      </c>
      <c r="N24" s="7">
        <f t="shared" si="6"/>
        <v>-3000</v>
      </c>
    </row>
    <row r="26" spans="1:14" x14ac:dyDescent="0.3">
      <c r="A26" s="6">
        <v>0.6</v>
      </c>
      <c r="B26" t="s">
        <v>17</v>
      </c>
      <c r="C26" s="5">
        <f>C23*$A$26</f>
        <v>-3600</v>
      </c>
      <c r="D26" s="5">
        <f t="shared" ref="D26:N26" si="7">D23*$A$26</f>
        <v>-3600</v>
      </c>
      <c r="E26" s="5">
        <f t="shared" si="7"/>
        <v>-3600</v>
      </c>
      <c r="F26" s="5">
        <f t="shared" si="7"/>
        <v>-3600</v>
      </c>
      <c r="G26" s="5">
        <f t="shared" si="7"/>
        <v>-3600</v>
      </c>
      <c r="H26" s="5">
        <f t="shared" si="7"/>
        <v>-3600</v>
      </c>
      <c r="I26" s="5">
        <f t="shared" si="7"/>
        <v>-3600</v>
      </c>
      <c r="J26" s="5">
        <f t="shared" si="7"/>
        <v>-3600</v>
      </c>
      <c r="K26" s="5">
        <f t="shared" si="7"/>
        <v>-3600</v>
      </c>
      <c r="L26" s="5">
        <f t="shared" si="7"/>
        <v>-3600</v>
      </c>
      <c r="M26" s="5">
        <f t="shared" si="7"/>
        <v>-3600</v>
      </c>
      <c r="N26" s="5">
        <f t="shared" si="7"/>
        <v>-3600</v>
      </c>
    </row>
    <row r="27" spans="1:14" ht="15" thickBot="1" x14ac:dyDescent="0.35">
      <c r="C27" s="12">
        <f>SUM(C23:C26)</f>
        <v>-12600</v>
      </c>
      <c r="D27" s="12">
        <f t="shared" ref="D27:N27" si="8">SUM(D23:D26)</f>
        <v>-12600</v>
      </c>
      <c r="E27" s="12">
        <f t="shared" si="8"/>
        <v>-12600</v>
      </c>
      <c r="F27" s="12">
        <f t="shared" si="8"/>
        <v>-12600</v>
      </c>
      <c r="G27" s="12">
        <f t="shared" si="8"/>
        <v>-10600</v>
      </c>
      <c r="H27" s="12">
        <f t="shared" si="8"/>
        <v>-10600</v>
      </c>
      <c r="I27" s="12">
        <f t="shared" si="8"/>
        <v>-10600</v>
      </c>
      <c r="J27" s="12">
        <f t="shared" si="8"/>
        <v>-12600</v>
      </c>
      <c r="K27" s="12">
        <f t="shared" si="8"/>
        <v>-12600</v>
      </c>
      <c r="L27" s="12">
        <f t="shared" si="8"/>
        <v>-12600</v>
      </c>
      <c r="M27" s="12">
        <f t="shared" si="8"/>
        <v>-12600</v>
      </c>
      <c r="N27" s="12">
        <f t="shared" si="8"/>
        <v>-12600</v>
      </c>
    </row>
    <row r="28" spans="1:14" s="1" customFormat="1" x14ac:dyDescent="0.3">
      <c r="A28" s="1" t="s">
        <v>19</v>
      </c>
    </row>
    <row r="30" spans="1:14" x14ac:dyDescent="0.3">
      <c r="B30" t="s">
        <v>20</v>
      </c>
      <c r="C30" s="7">
        <v>-100000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3">
      <c r="A31" s="6">
        <v>0.1</v>
      </c>
      <c r="B31" t="s">
        <v>26</v>
      </c>
      <c r="C31" s="7">
        <f>+C30*A31</f>
        <v>-10000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14" customFormat="1" x14ac:dyDescent="0.3">
      <c r="A32" s="15"/>
      <c r="B32" s="14" t="s">
        <v>32</v>
      </c>
      <c r="C32" s="16">
        <f>$C$31/12</f>
        <v>-833.33333333333337</v>
      </c>
      <c r="D32" s="16">
        <f t="shared" ref="D32:N32" si="9">$C$31/12</f>
        <v>-833.33333333333337</v>
      </c>
      <c r="E32" s="16">
        <f t="shared" si="9"/>
        <v>-833.33333333333337</v>
      </c>
      <c r="F32" s="16">
        <f t="shared" si="9"/>
        <v>-833.33333333333337</v>
      </c>
      <c r="G32" s="16">
        <f t="shared" si="9"/>
        <v>-833.33333333333337</v>
      </c>
      <c r="H32" s="16">
        <f t="shared" si="9"/>
        <v>-833.33333333333337</v>
      </c>
      <c r="I32" s="16">
        <f t="shared" si="9"/>
        <v>-833.33333333333337</v>
      </c>
      <c r="J32" s="16">
        <f t="shared" si="9"/>
        <v>-833.33333333333337</v>
      </c>
      <c r="K32" s="16">
        <f t="shared" si="9"/>
        <v>-833.33333333333337</v>
      </c>
      <c r="L32" s="16">
        <f t="shared" si="9"/>
        <v>-833.33333333333337</v>
      </c>
      <c r="M32" s="16">
        <f t="shared" si="9"/>
        <v>-833.33333333333337</v>
      </c>
      <c r="N32" s="16">
        <f t="shared" si="9"/>
        <v>-833.33333333333337</v>
      </c>
    </row>
    <row r="33" spans="1:14" s="14" customFormat="1" x14ac:dyDescent="0.3">
      <c r="A33" s="15"/>
      <c r="B33" s="14" t="s">
        <v>33</v>
      </c>
      <c r="C33" s="16">
        <v>-500</v>
      </c>
      <c r="D33" s="16">
        <v>-500</v>
      </c>
      <c r="E33" s="16">
        <v>-500</v>
      </c>
      <c r="F33" s="16">
        <v>-500</v>
      </c>
      <c r="G33" s="16">
        <v>-500</v>
      </c>
      <c r="H33" s="16">
        <v>-500</v>
      </c>
      <c r="I33" s="16">
        <v>-500</v>
      </c>
      <c r="J33" s="16">
        <v>-500</v>
      </c>
      <c r="K33" s="16">
        <v>-500</v>
      </c>
      <c r="L33" s="16">
        <v>-500</v>
      </c>
      <c r="M33" s="16">
        <v>-500</v>
      </c>
      <c r="N33" s="16">
        <v>-500</v>
      </c>
    </row>
    <row r="34" spans="1:14" x14ac:dyDescent="0.3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3">
      <c r="B35" t="s">
        <v>21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3">
      <c r="B36" t="s">
        <v>22</v>
      </c>
      <c r="C36" s="7">
        <v>100000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3">
      <c r="B37" t="s">
        <v>23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3">
      <c r="B38" s="11" t="s">
        <v>24</v>
      </c>
      <c r="C38" s="7"/>
      <c r="D38" s="7">
        <v>-25000</v>
      </c>
      <c r="E38" s="7">
        <v>-25000</v>
      </c>
      <c r="F38" s="7">
        <v>-25000</v>
      </c>
      <c r="G38" s="7">
        <v>-25000</v>
      </c>
      <c r="H38" s="7"/>
      <c r="I38" s="7"/>
      <c r="J38" s="7"/>
      <c r="K38" s="7"/>
      <c r="L38" s="7"/>
      <c r="M38" s="7"/>
      <c r="N38" s="7"/>
    </row>
    <row r="39" spans="1:14" x14ac:dyDescent="0.3">
      <c r="B39" s="11" t="s">
        <v>25</v>
      </c>
      <c r="C39" s="7"/>
      <c r="D39" s="7">
        <v>-5000</v>
      </c>
      <c r="E39" s="7">
        <v>-5000</v>
      </c>
      <c r="F39" s="7">
        <v>-5000</v>
      </c>
      <c r="G39" s="7">
        <v>-5000</v>
      </c>
      <c r="H39" s="7"/>
      <c r="I39" s="7"/>
      <c r="J39" s="7"/>
      <c r="K39" s="7"/>
      <c r="L39" s="7"/>
      <c r="M39" s="7"/>
      <c r="N39" s="7"/>
    </row>
    <row r="40" spans="1:14" ht="15" thickBot="1" x14ac:dyDescent="0.35">
      <c r="D40" s="12">
        <f>SUM(D38:D39)</f>
        <v>-30000</v>
      </c>
      <c r="E40" s="12">
        <f t="shared" ref="E40:G40" si="10">SUM(E38:E39)</f>
        <v>-30000</v>
      </c>
      <c r="F40" s="12">
        <f t="shared" si="10"/>
        <v>-30000</v>
      </c>
      <c r="G40" s="12">
        <f t="shared" si="10"/>
        <v>-30000</v>
      </c>
    </row>
    <row r="42" spans="1:14" s="1" customFormat="1" x14ac:dyDescent="0.3">
      <c r="A42" s="1" t="s">
        <v>27</v>
      </c>
    </row>
    <row r="43" spans="1:14" x14ac:dyDescent="0.3">
      <c r="B43" t="s">
        <v>28</v>
      </c>
      <c r="C43" s="7">
        <v>-1000</v>
      </c>
      <c r="D43" s="7">
        <v>-1000</v>
      </c>
      <c r="E43" s="7">
        <v>-1000</v>
      </c>
      <c r="F43" s="7">
        <v>-1000</v>
      </c>
      <c r="G43" s="7">
        <v>-1000</v>
      </c>
      <c r="H43" s="7">
        <v>-1000</v>
      </c>
      <c r="I43" s="7">
        <v>-1000</v>
      </c>
      <c r="J43" s="7">
        <v>-1000</v>
      </c>
      <c r="K43" s="7">
        <v>-1000</v>
      </c>
      <c r="L43" s="7">
        <v>-1000</v>
      </c>
      <c r="M43" s="7">
        <v>-1000</v>
      </c>
      <c r="N43" s="7">
        <v>-1000</v>
      </c>
    </row>
    <row r="44" spans="1:14" x14ac:dyDescent="0.3">
      <c r="B44" t="s">
        <v>29</v>
      </c>
      <c r="C44" s="13">
        <v>-1500</v>
      </c>
      <c r="D44" s="7">
        <v>-1500</v>
      </c>
      <c r="E44" s="7">
        <v>-1500</v>
      </c>
      <c r="F44" s="7">
        <v>-1500</v>
      </c>
      <c r="G44" s="7">
        <v>-1500</v>
      </c>
      <c r="H44" s="7">
        <v>-1500</v>
      </c>
      <c r="I44" s="7">
        <v>-1500</v>
      </c>
      <c r="J44" s="7">
        <v>-1500</v>
      </c>
      <c r="K44" s="7">
        <v>-1500</v>
      </c>
      <c r="L44" s="7">
        <v>-1500</v>
      </c>
      <c r="M44" s="7">
        <v>-1500</v>
      </c>
      <c r="N44" s="7">
        <v>-1500</v>
      </c>
    </row>
    <row r="45" spans="1:14" x14ac:dyDescent="0.3">
      <c r="B45" t="s">
        <v>30</v>
      </c>
      <c r="C45" s="7">
        <v>-1800</v>
      </c>
      <c r="D45" s="7">
        <v>-1800</v>
      </c>
      <c r="E45" s="7">
        <v>-1800</v>
      </c>
      <c r="F45" s="7">
        <v>-1800</v>
      </c>
      <c r="G45" s="7">
        <v>-1800</v>
      </c>
      <c r="H45" s="7">
        <v>-1800</v>
      </c>
      <c r="I45" s="7">
        <v>-1800</v>
      </c>
      <c r="J45" s="7">
        <v>-1800</v>
      </c>
      <c r="K45" s="7">
        <v>-1800</v>
      </c>
      <c r="L45" s="7">
        <v>-1800</v>
      </c>
      <c r="M45" s="7">
        <v>-1800</v>
      </c>
      <c r="N45" s="7">
        <v>-1800</v>
      </c>
    </row>
    <row r="46" spans="1:14" ht="15" thickBot="1" x14ac:dyDescent="0.35">
      <c r="C46" s="12">
        <f>SUM(C43:C45)+1500</f>
        <v>-2800</v>
      </c>
      <c r="D46" s="12">
        <f t="shared" ref="D46:N46" si="11">SUM(D43:D45)</f>
        <v>-4300</v>
      </c>
      <c r="E46" s="12">
        <f t="shared" si="11"/>
        <v>-4300</v>
      </c>
      <c r="F46" s="12">
        <f t="shared" si="11"/>
        <v>-4300</v>
      </c>
      <c r="G46" s="12">
        <f t="shared" si="11"/>
        <v>-4300</v>
      </c>
      <c r="H46" s="12">
        <f t="shared" si="11"/>
        <v>-4300</v>
      </c>
      <c r="I46" s="12">
        <f t="shared" si="11"/>
        <v>-4300</v>
      </c>
      <c r="J46" s="12">
        <f t="shared" si="11"/>
        <v>-4300</v>
      </c>
      <c r="K46" s="12">
        <f t="shared" si="11"/>
        <v>-4300</v>
      </c>
      <c r="L46" s="12">
        <f t="shared" si="11"/>
        <v>-4300</v>
      </c>
      <c r="M46" s="12">
        <f t="shared" si="11"/>
        <v>-4300</v>
      </c>
      <c r="N46" s="12">
        <f t="shared" si="11"/>
        <v>-4300</v>
      </c>
    </row>
    <row r="47" spans="1:14" x14ac:dyDescent="0.3">
      <c r="C47" t="s">
        <v>31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7" sqref="G27"/>
    </sheetView>
  </sheetViews>
  <sheetFormatPr defaultRowHeight="14.4" x14ac:dyDescent="0.3"/>
  <cols>
    <col min="1" max="1" width="8.44140625" customWidth="1"/>
    <col min="2" max="2" width="24" customWidth="1"/>
    <col min="3" max="3" width="12.88671875" bestFit="1" customWidth="1"/>
    <col min="4" max="4" width="10.44140625" bestFit="1" customWidth="1"/>
    <col min="5" max="5" width="13" bestFit="1" customWidth="1"/>
    <col min="6" max="15" width="12.88671875" bestFit="1" customWidth="1"/>
    <col min="16" max="16" width="10.6640625" customWidth="1"/>
    <col min="17" max="17" width="12" customWidth="1"/>
    <col min="18" max="18" width="11.5546875" customWidth="1"/>
  </cols>
  <sheetData>
    <row r="1" spans="1:28" x14ac:dyDescent="0.3">
      <c r="C1" s="2">
        <v>45292</v>
      </c>
      <c r="D1" s="2">
        <v>45323</v>
      </c>
      <c r="E1" s="2">
        <v>45352</v>
      </c>
      <c r="F1" s="2">
        <v>45383</v>
      </c>
      <c r="G1" s="2">
        <v>45413</v>
      </c>
      <c r="H1" s="2">
        <v>45444</v>
      </c>
      <c r="I1" s="2">
        <v>45474</v>
      </c>
      <c r="J1" s="2">
        <v>45505</v>
      </c>
      <c r="K1" s="2">
        <v>45536</v>
      </c>
      <c r="L1" s="2">
        <v>45566</v>
      </c>
      <c r="M1" s="2">
        <v>45597</v>
      </c>
      <c r="N1" s="2">
        <v>45627</v>
      </c>
    </row>
    <row r="2" spans="1:28" s="18" customFormat="1" x14ac:dyDescent="0.3">
      <c r="A2" s="18" t="s">
        <v>48</v>
      </c>
      <c r="O2" s="21">
        <v>45658</v>
      </c>
      <c r="P2" s="21">
        <v>45689</v>
      </c>
      <c r="Q2" s="21">
        <v>45717</v>
      </c>
      <c r="R2" s="21">
        <v>45748</v>
      </c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s="19" customFormat="1" x14ac:dyDescent="0.3">
      <c r="B3" s="19" t="s">
        <v>36</v>
      </c>
      <c r="C3" s="23">
        <f>+C4+C5</f>
        <v>100000</v>
      </c>
      <c r="D3" s="23">
        <f t="shared" ref="D3:S3" si="0">+D4+D5</f>
        <v>0</v>
      </c>
      <c r="E3" s="23">
        <f t="shared" si="0"/>
        <v>60000</v>
      </c>
      <c r="F3" s="23">
        <f t="shared" si="0"/>
        <v>60000</v>
      </c>
      <c r="G3" s="23">
        <f t="shared" si="0"/>
        <v>60000</v>
      </c>
      <c r="H3" s="23">
        <f t="shared" si="0"/>
        <v>60000</v>
      </c>
      <c r="I3" s="23">
        <f t="shared" si="0"/>
        <v>20000</v>
      </c>
      <c r="J3" s="23">
        <f t="shared" si="0"/>
        <v>20000</v>
      </c>
      <c r="K3" s="23">
        <f t="shared" si="0"/>
        <v>20000</v>
      </c>
      <c r="L3" s="23">
        <f t="shared" si="0"/>
        <v>60000</v>
      </c>
      <c r="M3" s="23">
        <f t="shared" si="0"/>
        <v>60000</v>
      </c>
      <c r="N3" s="23">
        <f t="shared" si="0"/>
        <v>60000</v>
      </c>
      <c r="O3" s="23">
        <f t="shared" si="0"/>
        <v>60000</v>
      </c>
      <c r="P3" s="23">
        <f t="shared" si="0"/>
        <v>60000</v>
      </c>
      <c r="Q3" s="23">
        <f t="shared" si="0"/>
        <v>0</v>
      </c>
      <c r="R3" s="23">
        <f t="shared" si="0"/>
        <v>0</v>
      </c>
      <c r="S3" s="23">
        <f t="shared" si="0"/>
        <v>0</v>
      </c>
    </row>
    <row r="4" spans="1:28" x14ac:dyDescent="0.3">
      <c r="B4" t="s">
        <v>37</v>
      </c>
      <c r="C4" s="7"/>
      <c r="D4" s="7"/>
      <c r="E4" s="7">
        <f>'orç operacional'!C5</f>
        <v>60000</v>
      </c>
      <c r="F4" s="7">
        <f>'orç operacional'!D5</f>
        <v>60000</v>
      </c>
      <c r="G4" s="7">
        <f>'orç operacional'!E5</f>
        <v>60000</v>
      </c>
      <c r="H4" s="7">
        <f>'orç operacional'!F5</f>
        <v>60000</v>
      </c>
      <c r="I4" s="7">
        <f>'orç operacional'!G5</f>
        <v>20000</v>
      </c>
      <c r="J4" s="7">
        <f>'orç operacional'!H5</f>
        <v>20000</v>
      </c>
      <c r="K4" s="7">
        <f>'orç operacional'!I5</f>
        <v>20000</v>
      </c>
      <c r="L4" s="7">
        <f>'orç operacional'!J5</f>
        <v>60000</v>
      </c>
      <c r="M4" s="7">
        <f>'orç operacional'!K5</f>
        <v>60000</v>
      </c>
      <c r="N4" s="7">
        <f>'orç operacional'!L5</f>
        <v>60000</v>
      </c>
      <c r="O4" s="7">
        <f>'orç operacional'!M5</f>
        <v>60000</v>
      </c>
      <c r="P4" s="7">
        <f>'orç operacional'!N5</f>
        <v>60000</v>
      </c>
      <c r="Q4" s="7">
        <f>'orç operacional'!O5</f>
        <v>0</v>
      </c>
      <c r="R4" s="7">
        <f>'orç operacional'!P5</f>
        <v>0</v>
      </c>
      <c r="S4" s="7"/>
      <c r="T4" s="7"/>
    </row>
    <row r="5" spans="1:28" x14ac:dyDescent="0.3">
      <c r="B5" s="22" t="s">
        <v>35</v>
      </c>
      <c r="C5" s="7">
        <v>100000</v>
      </c>
      <c r="D5" s="7"/>
      <c r="E5" s="7"/>
      <c r="F5" s="7"/>
      <c r="G5" s="13"/>
      <c r="H5" s="13"/>
      <c r="I5" s="13"/>
      <c r="J5" s="7"/>
      <c r="K5" s="7"/>
      <c r="L5" s="7"/>
      <c r="M5" s="7"/>
      <c r="N5" s="7"/>
      <c r="O5" s="13"/>
      <c r="P5" s="7"/>
      <c r="Q5" s="7"/>
      <c r="R5" s="7"/>
      <c r="S5" s="7"/>
      <c r="T5" s="7"/>
    </row>
    <row r="6" spans="1:28" x14ac:dyDescent="0.3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8" s="19" customFormat="1" x14ac:dyDescent="0.3">
      <c r="B7" s="19" t="s">
        <v>38</v>
      </c>
      <c r="C7" s="23">
        <f>SUM(C8:C15)</f>
        <v>-101200</v>
      </c>
      <c r="D7" s="23">
        <f t="shared" ref="D7:S7" si="1">SUM(D8:D15)</f>
        <v>-64600</v>
      </c>
      <c r="E7" s="23">
        <f t="shared" si="1"/>
        <v>-159850</v>
      </c>
      <c r="F7" s="23">
        <f t="shared" si="1"/>
        <v>-159850</v>
      </c>
      <c r="G7" s="23">
        <f t="shared" si="1"/>
        <v>-159050</v>
      </c>
      <c r="H7" s="23">
        <f t="shared" si="1"/>
        <v>-115050</v>
      </c>
      <c r="I7" s="23">
        <f t="shared" si="1"/>
        <v>-21300</v>
      </c>
      <c r="J7" s="23">
        <f t="shared" si="1"/>
        <v>-22100</v>
      </c>
      <c r="K7" s="23">
        <f t="shared" si="1"/>
        <v>-36100</v>
      </c>
      <c r="L7" s="23">
        <f t="shared" si="1"/>
        <v>-36100</v>
      </c>
      <c r="M7" s="23">
        <f t="shared" si="1"/>
        <v>-36100</v>
      </c>
      <c r="N7" s="23">
        <f t="shared" si="1"/>
        <v>-36100</v>
      </c>
      <c r="O7" s="23">
        <f t="shared" si="1"/>
        <v>-34900</v>
      </c>
      <c r="P7" s="23">
        <f t="shared" si="1"/>
        <v>0</v>
      </c>
      <c r="Q7" s="23">
        <f t="shared" si="1"/>
        <v>0</v>
      </c>
      <c r="R7" s="23">
        <f t="shared" si="1"/>
        <v>0</v>
      </c>
      <c r="S7" s="23">
        <f t="shared" si="1"/>
        <v>0</v>
      </c>
    </row>
    <row r="8" spans="1:28" x14ac:dyDescent="0.3">
      <c r="B8" t="s">
        <v>39</v>
      </c>
      <c r="C8" s="7">
        <f>'orç operacional'!C6</f>
        <v>-1200</v>
      </c>
      <c r="D8" s="7">
        <f>'orç operacional'!D6</f>
        <v>-1200</v>
      </c>
      <c r="E8" s="7">
        <f>'orç operacional'!E6</f>
        <v>-1200</v>
      </c>
      <c r="F8" s="7">
        <f>'orç operacional'!F6</f>
        <v>-1200</v>
      </c>
      <c r="G8" s="7">
        <f>'orç operacional'!G6</f>
        <v>-400</v>
      </c>
      <c r="H8" s="7">
        <f>'orç operacional'!H6</f>
        <v>-400</v>
      </c>
      <c r="I8" s="7">
        <f>'orç operacional'!I6</f>
        <v>-400</v>
      </c>
      <c r="J8" s="7">
        <f>'orç operacional'!J6</f>
        <v>-1200</v>
      </c>
      <c r="K8" s="7">
        <f>'orç operacional'!K6</f>
        <v>-1200</v>
      </c>
      <c r="L8" s="7">
        <f>'orç operacional'!L6</f>
        <v>-1200</v>
      </c>
      <c r="M8" s="7">
        <f>'orç operacional'!M6</f>
        <v>-1200</v>
      </c>
      <c r="N8" s="7">
        <f>'orç operacional'!N6</f>
        <v>-1200</v>
      </c>
      <c r="O8" s="7"/>
      <c r="P8" s="7"/>
      <c r="Q8" s="7"/>
      <c r="R8" s="7"/>
      <c r="S8" s="7"/>
      <c r="T8" s="7"/>
    </row>
    <row r="9" spans="1:28" x14ac:dyDescent="0.3">
      <c r="B9" t="s">
        <v>40</v>
      </c>
      <c r="C9" s="7"/>
      <c r="D9" s="7">
        <f>'orç operacional'!C10</f>
        <v>-18000</v>
      </c>
      <c r="E9" s="7">
        <f>'orç operacional'!D10</f>
        <v>-18000</v>
      </c>
      <c r="F9" s="7">
        <f>'orç operacional'!E10</f>
        <v>-18000</v>
      </c>
      <c r="G9" s="7">
        <f>'orç operacional'!F10</f>
        <v>-18000</v>
      </c>
      <c r="H9" s="7">
        <f>'orç operacional'!G10</f>
        <v>-6000</v>
      </c>
      <c r="I9" s="7">
        <f>'orç operacional'!H10</f>
        <v>-6000</v>
      </c>
      <c r="J9" s="7">
        <f>'orç operacional'!I10</f>
        <v>-6000</v>
      </c>
      <c r="K9" s="7">
        <f>'orç operacional'!J10</f>
        <v>-18000</v>
      </c>
      <c r="L9" s="7">
        <f>'orç operacional'!K10</f>
        <v>-18000</v>
      </c>
      <c r="M9" s="7">
        <f>'orç operacional'!L10</f>
        <v>-18000</v>
      </c>
      <c r="N9" s="7">
        <f>'orç operacional'!M10</f>
        <v>-18000</v>
      </c>
      <c r="O9" s="7">
        <f>'orç operacional'!N10</f>
        <v>-18000</v>
      </c>
      <c r="P9" s="7">
        <f>'orç operacional'!O10</f>
        <v>0</v>
      </c>
      <c r="Q9" s="7">
        <f>'orç operacional'!P10</f>
        <v>0</v>
      </c>
      <c r="R9" s="7"/>
      <c r="S9" s="7"/>
      <c r="T9" s="7"/>
    </row>
    <row r="10" spans="1:28" x14ac:dyDescent="0.3">
      <c r="B10" t="s">
        <v>41</v>
      </c>
      <c r="C10" s="7"/>
      <c r="D10" s="7">
        <f>'orç operacional'!C27</f>
        <v>-12600</v>
      </c>
      <c r="E10" s="7">
        <f>'orç operacional'!D27</f>
        <v>-12600</v>
      </c>
      <c r="F10" s="7">
        <f>'orç operacional'!E27</f>
        <v>-12600</v>
      </c>
      <c r="G10" s="7">
        <f>'orç operacional'!F27</f>
        <v>-12600</v>
      </c>
      <c r="H10" s="7">
        <f>'orç operacional'!G27</f>
        <v>-10600</v>
      </c>
      <c r="I10" s="7">
        <f>'orç operacional'!H27</f>
        <v>-10600</v>
      </c>
      <c r="J10" s="7">
        <f>'orç operacional'!I27</f>
        <v>-10600</v>
      </c>
      <c r="K10" s="7">
        <f>'orç operacional'!J27</f>
        <v>-12600</v>
      </c>
      <c r="L10" s="7">
        <f>'orç operacional'!K27</f>
        <v>-12600</v>
      </c>
      <c r="M10" s="7">
        <f>'orç operacional'!L27</f>
        <v>-12600</v>
      </c>
      <c r="N10" s="7">
        <f>'orç operacional'!M27</f>
        <v>-12600</v>
      </c>
      <c r="O10" s="7">
        <f>'orç operacional'!N27</f>
        <v>-12600</v>
      </c>
      <c r="P10" s="7">
        <f>'orç operacional'!O27</f>
        <v>0</v>
      </c>
      <c r="Q10" s="7">
        <f>'orç operacional'!P27</f>
        <v>0</v>
      </c>
      <c r="R10" s="7"/>
      <c r="S10" s="7"/>
      <c r="T10" s="7"/>
    </row>
    <row r="11" spans="1:28" x14ac:dyDescent="0.3">
      <c r="B11" t="s">
        <v>43</v>
      </c>
      <c r="C11" s="7"/>
      <c r="D11" s="7"/>
      <c r="E11" s="7">
        <f>'orç operacional'!E20</f>
        <v>-93750</v>
      </c>
      <c r="F11" s="7">
        <f>'orç operacional'!F20</f>
        <v>-93750</v>
      </c>
      <c r="G11" s="7">
        <f>'orç operacional'!G20</f>
        <v>-93750</v>
      </c>
      <c r="H11" s="7">
        <f>'orç operacional'!H20</f>
        <v>-93750</v>
      </c>
      <c r="I11" s="7">
        <f>'orç operacional'!I20</f>
        <v>0</v>
      </c>
      <c r="J11" s="7">
        <f>'orç operacional'!J20</f>
        <v>0</v>
      </c>
      <c r="K11" s="7">
        <f>'orç operacional'!K20</f>
        <v>0</v>
      </c>
      <c r="L11" s="7">
        <f>'orç operacional'!L20</f>
        <v>0</v>
      </c>
      <c r="M11" s="7">
        <f>'orç operacional'!M20</f>
        <v>0</v>
      </c>
      <c r="N11" s="7">
        <f>'orç operacional'!N20</f>
        <v>0</v>
      </c>
      <c r="O11" s="7">
        <f>'orç operacional'!O20</f>
        <v>0</v>
      </c>
      <c r="P11" s="7">
        <f>'orç operacional'!P20</f>
        <v>0</v>
      </c>
      <c r="Q11" s="7"/>
      <c r="R11" s="7"/>
      <c r="S11" s="7"/>
      <c r="T11" s="7"/>
    </row>
    <row r="12" spans="1:28" x14ac:dyDescent="0.3">
      <c r="B12" t="s">
        <v>46</v>
      </c>
      <c r="C12" s="7"/>
      <c r="D12" s="7">
        <f>'orç operacional'!C46</f>
        <v>-2800</v>
      </c>
      <c r="E12" s="7">
        <f>'orç operacional'!D46</f>
        <v>-4300</v>
      </c>
      <c r="F12" s="7">
        <f>'orç operacional'!E46</f>
        <v>-4300</v>
      </c>
      <c r="G12" s="7">
        <f>'orç operacional'!F46</f>
        <v>-4300</v>
      </c>
      <c r="H12" s="7">
        <f>'orç operacional'!G46</f>
        <v>-4300</v>
      </c>
      <c r="I12" s="7">
        <f>'orç operacional'!H46</f>
        <v>-4300</v>
      </c>
      <c r="J12" s="7">
        <f>'orç operacional'!I46</f>
        <v>-4300</v>
      </c>
      <c r="K12" s="7">
        <f>'orç operacional'!J46</f>
        <v>-4300</v>
      </c>
      <c r="L12" s="7">
        <f>'orç operacional'!K46</f>
        <v>-4300</v>
      </c>
      <c r="M12" s="7">
        <f>'orç operacional'!L46</f>
        <v>-4300</v>
      </c>
      <c r="N12" s="7">
        <f>'orç operacional'!M46</f>
        <v>-4300</v>
      </c>
      <c r="O12" s="7">
        <f>'orç operacional'!N46</f>
        <v>-4300</v>
      </c>
      <c r="P12" s="7">
        <f>'orç operacional'!O46</f>
        <v>0</v>
      </c>
      <c r="Q12" s="7"/>
      <c r="R12" s="7"/>
      <c r="S12" s="7"/>
      <c r="T12" s="7"/>
    </row>
    <row r="13" spans="1:28" x14ac:dyDescent="0.3">
      <c r="B13" t="s">
        <v>42</v>
      </c>
      <c r="C13" s="7">
        <v>-100000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8" x14ac:dyDescent="0.3">
      <c r="B14" t="s">
        <v>44</v>
      </c>
      <c r="C14" s="7"/>
      <c r="D14" s="7">
        <f>'orç operacional'!D38</f>
        <v>-25000</v>
      </c>
      <c r="E14" s="7">
        <f>'orç operacional'!E38</f>
        <v>-25000</v>
      </c>
      <c r="F14" s="7">
        <f>'orç operacional'!F38</f>
        <v>-25000</v>
      </c>
      <c r="G14" s="7">
        <f>'orç operacional'!G38</f>
        <v>-25000</v>
      </c>
      <c r="H14" s="7">
        <f>'orç operacional'!H38</f>
        <v>0</v>
      </c>
      <c r="I14" s="7">
        <f>'orç operacional'!I38</f>
        <v>0</v>
      </c>
      <c r="J14" s="7">
        <f>'orç operacional'!J38</f>
        <v>0</v>
      </c>
      <c r="K14" s="7">
        <f>'orç operacional'!K38</f>
        <v>0</v>
      </c>
      <c r="L14" s="7">
        <f>'orç operacional'!L38</f>
        <v>0</v>
      </c>
      <c r="M14" s="7">
        <f>'orç operacional'!M38</f>
        <v>0</v>
      </c>
      <c r="N14" s="7">
        <f>'orç operacional'!N38</f>
        <v>0</v>
      </c>
      <c r="O14" s="7">
        <f>'orç operacional'!O38</f>
        <v>0</v>
      </c>
      <c r="P14" s="7">
        <f>'orç operacional'!P38</f>
        <v>0</v>
      </c>
      <c r="Q14" s="7"/>
      <c r="R14" s="7"/>
      <c r="S14" s="7"/>
      <c r="T14" s="7"/>
    </row>
    <row r="15" spans="1:28" x14ac:dyDescent="0.3">
      <c r="B15" t="s">
        <v>45</v>
      </c>
      <c r="C15" s="7"/>
      <c r="D15" s="7">
        <f>'orç operacional'!D39</f>
        <v>-5000</v>
      </c>
      <c r="E15" s="7">
        <f>'orç operacional'!E39</f>
        <v>-5000</v>
      </c>
      <c r="F15" s="7">
        <f>'orç operacional'!F39</f>
        <v>-5000</v>
      </c>
      <c r="G15" s="7">
        <f>'orç operacional'!G39</f>
        <v>-5000</v>
      </c>
      <c r="H15" s="7">
        <f>'orç operacional'!H39</f>
        <v>0</v>
      </c>
      <c r="I15" s="7">
        <f>'orç operacional'!I39</f>
        <v>0</v>
      </c>
      <c r="J15" s="7">
        <f>'orç operacional'!J39</f>
        <v>0</v>
      </c>
      <c r="K15" s="7">
        <f>'orç operacional'!K39</f>
        <v>0</v>
      </c>
      <c r="L15" s="7">
        <f>'orç operacional'!L39</f>
        <v>0</v>
      </c>
      <c r="M15" s="7">
        <f>'orç operacional'!M39</f>
        <v>0</v>
      </c>
      <c r="N15" s="7">
        <f>'orç operacional'!N39</f>
        <v>0</v>
      </c>
      <c r="O15" s="7">
        <f>'orç operacional'!O39</f>
        <v>0</v>
      </c>
      <c r="P15" s="7">
        <f>'orç operacional'!P39</f>
        <v>0</v>
      </c>
      <c r="Q15" s="7"/>
      <c r="R15" s="7"/>
      <c r="S15" s="7"/>
      <c r="T15" s="7"/>
    </row>
    <row r="16" spans="1:28" s="24" customFormat="1" ht="15" thickBot="1" x14ac:dyDescent="0.35">
      <c r="B16" s="24" t="s">
        <v>47</v>
      </c>
      <c r="C16" s="25">
        <f>C3+C7</f>
        <v>-1200</v>
      </c>
      <c r="D16" s="25">
        <f t="shared" ref="D16:T16" si="2">D3+D7</f>
        <v>-64600</v>
      </c>
      <c r="E16" s="25">
        <f t="shared" si="2"/>
        <v>-99850</v>
      </c>
      <c r="F16" s="25">
        <f t="shared" si="2"/>
        <v>-99850</v>
      </c>
      <c r="G16" s="25">
        <f t="shared" si="2"/>
        <v>-99050</v>
      </c>
      <c r="H16" s="25">
        <f t="shared" si="2"/>
        <v>-55050</v>
      </c>
      <c r="I16" s="25">
        <f t="shared" si="2"/>
        <v>-1300</v>
      </c>
      <c r="J16" s="25">
        <f t="shared" si="2"/>
        <v>-2100</v>
      </c>
      <c r="K16" s="25">
        <f t="shared" si="2"/>
        <v>-16100</v>
      </c>
      <c r="L16" s="25">
        <f t="shared" si="2"/>
        <v>23900</v>
      </c>
      <c r="M16" s="25">
        <f t="shared" si="2"/>
        <v>23900</v>
      </c>
      <c r="N16" s="25">
        <f t="shared" si="2"/>
        <v>23900</v>
      </c>
      <c r="O16" s="25">
        <f t="shared" si="2"/>
        <v>25100</v>
      </c>
      <c r="P16" s="25">
        <f t="shared" si="2"/>
        <v>60000</v>
      </c>
      <c r="Q16" s="25">
        <f t="shared" si="2"/>
        <v>0</v>
      </c>
      <c r="R16" s="25">
        <f t="shared" si="2"/>
        <v>0</v>
      </c>
      <c r="S16" s="25">
        <f t="shared" si="2"/>
        <v>0</v>
      </c>
      <c r="T16" s="25">
        <f t="shared" si="2"/>
        <v>0</v>
      </c>
    </row>
    <row r="17" spans="1:20" x14ac:dyDescent="0.3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3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27" customFormat="1" x14ac:dyDescent="0.3">
      <c r="A19" s="27" t="s">
        <v>34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9" customFormat="1" x14ac:dyDescent="0.3">
      <c r="B20" s="29" t="s">
        <v>49</v>
      </c>
      <c r="C20" s="30">
        <f>C21</f>
        <v>60000</v>
      </c>
      <c r="D20" s="30">
        <f t="shared" ref="D20:O20" si="3">D21</f>
        <v>60000</v>
      </c>
      <c r="E20" s="30">
        <f t="shared" si="3"/>
        <v>60000</v>
      </c>
      <c r="F20" s="30">
        <f t="shared" si="3"/>
        <v>60000</v>
      </c>
      <c r="G20" s="30">
        <f t="shared" si="3"/>
        <v>20000</v>
      </c>
      <c r="H20" s="30">
        <f t="shared" si="3"/>
        <v>20000</v>
      </c>
      <c r="I20" s="30">
        <f t="shared" si="3"/>
        <v>20000</v>
      </c>
      <c r="J20" s="30">
        <f t="shared" si="3"/>
        <v>60000</v>
      </c>
      <c r="K20" s="30">
        <f t="shared" si="3"/>
        <v>60000</v>
      </c>
      <c r="L20" s="30">
        <f t="shared" si="3"/>
        <v>60000</v>
      </c>
      <c r="M20" s="30">
        <f t="shared" si="3"/>
        <v>60000</v>
      </c>
      <c r="N20" s="30">
        <f t="shared" si="3"/>
        <v>60000</v>
      </c>
      <c r="O20" s="30">
        <f t="shared" si="3"/>
        <v>0</v>
      </c>
      <c r="P20" s="30"/>
      <c r="Q20" s="30"/>
      <c r="R20" s="30"/>
      <c r="S20" s="30"/>
      <c r="T20" s="30"/>
    </row>
    <row r="21" spans="1:20" s="17" customFormat="1" x14ac:dyDescent="0.3">
      <c r="B21" s="17" t="s">
        <v>52</v>
      </c>
      <c r="C21" s="26">
        <f>'orç operacional'!C5</f>
        <v>60000</v>
      </c>
      <c r="D21" s="26">
        <f>'orç operacional'!D5</f>
        <v>60000</v>
      </c>
      <c r="E21" s="26">
        <f>'orç operacional'!E5</f>
        <v>60000</v>
      </c>
      <c r="F21" s="26">
        <f>'orç operacional'!F5</f>
        <v>60000</v>
      </c>
      <c r="G21" s="26">
        <f>'orç operacional'!G5</f>
        <v>20000</v>
      </c>
      <c r="H21" s="26">
        <f>'orç operacional'!H5</f>
        <v>20000</v>
      </c>
      <c r="I21" s="26">
        <f>'orç operacional'!I5</f>
        <v>20000</v>
      </c>
      <c r="J21" s="26">
        <f>'orç operacional'!J5</f>
        <v>60000</v>
      </c>
      <c r="K21" s="26">
        <f>'orç operacional'!K5</f>
        <v>60000</v>
      </c>
      <c r="L21" s="26">
        <f>'orç operacional'!L5</f>
        <v>60000</v>
      </c>
      <c r="M21" s="26">
        <f>'orç operacional'!M5</f>
        <v>60000</v>
      </c>
      <c r="N21" s="26">
        <f>'orç operacional'!N5</f>
        <v>60000</v>
      </c>
      <c r="O21" s="26">
        <f>'orç operacional'!O5</f>
        <v>0</v>
      </c>
      <c r="P21" s="26">
        <f>'orç operacional'!P5</f>
        <v>0</v>
      </c>
      <c r="Q21" s="26"/>
      <c r="R21" s="26"/>
      <c r="S21" s="26"/>
      <c r="T21" s="26"/>
    </row>
    <row r="22" spans="1:20" s="33" customFormat="1" ht="13.8" x14ac:dyDescent="0.3">
      <c r="A22" s="33">
        <f>'orç operacional'!C4</f>
        <v>400</v>
      </c>
      <c r="B22" s="33" t="s">
        <v>55</v>
      </c>
      <c r="C22" s="33">
        <f>'orç operacional'!C4</f>
        <v>400</v>
      </c>
      <c r="D22" s="33">
        <f>'orç operacional'!D4</f>
        <v>400</v>
      </c>
      <c r="E22" s="33">
        <f>'orç operacional'!E4</f>
        <v>400</v>
      </c>
      <c r="F22" s="33">
        <f>'orç operacional'!F4</f>
        <v>400</v>
      </c>
      <c r="G22" s="33">
        <f>'orç operacional'!G4</f>
        <v>200</v>
      </c>
      <c r="H22" s="33">
        <f>'orç operacional'!H4</f>
        <v>200</v>
      </c>
      <c r="I22" s="33">
        <f>'orç operacional'!I4</f>
        <v>200</v>
      </c>
      <c r="J22" s="33">
        <f>'orç operacional'!J4</f>
        <v>400</v>
      </c>
      <c r="K22" s="33">
        <f>'orç operacional'!K4</f>
        <v>400</v>
      </c>
      <c r="L22" s="33">
        <f>'orç operacional'!L4</f>
        <v>400</v>
      </c>
      <c r="M22" s="33">
        <f>'orç operacional'!M4</f>
        <v>400</v>
      </c>
      <c r="N22" s="33">
        <f>'orç operacional'!N4</f>
        <v>400</v>
      </c>
      <c r="O22" s="33">
        <f>'orç operacional'!O4</f>
        <v>0</v>
      </c>
      <c r="P22" s="33">
        <f>'orç operacional'!P4</f>
        <v>0</v>
      </c>
    </row>
    <row r="23" spans="1:20" s="31" customFormat="1" ht="13.8" x14ac:dyDescent="0.3">
      <c r="A23" s="32">
        <v>150</v>
      </c>
      <c r="B23" s="31" t="s">
        <v>56</v>
      </c>
      <c r="C23" s="32">
        <f>'orç operacional'!C3</f>
        <v>150</v>
      </c>
      <c r="D23" s="32">
        <f>'orç operacional'!D3</f>
        <v>150</v>
      </c>
      <c r="E23" s="32">
        <f>'orç operacional'!E3</f>
        <v>150</v>
      </c>
      <c r="F23" s="32">
        <f>'orç operacional'!F3</f>
        <v>150</v>
      </c>
      <c r="G23" s="32">
        <f>'orç operacional'!G3</f>
        <v>100</v>
      </c>
      <c r="H23" s="32">
        <f>'orç operacional'!H3</f>
        <v>100</v>
      </c>
      <c r="I23" s="32">
        <f>'orç operacional'!I3</f>
        <v>100</v>
      </c>
      <c r="J23" s="32">
        <f>'orç operacional'!J3</f>
        <v>150</v>
      </c>
      <c r="K23" s="32">
        <f>'orç operacional'!K3</f>
        <v>150</v>
      </c>
      <c r="L23" s="32">
        <f>'orç operacional'!L3</f>
        <v>150</v>
      </c>
      <c r="M23" s="32">
        <f>'orç operacional'!M3</f>
        <v>150</v>
      </c>
      <c r="N23" s="32">
        <f>'orç operacional'!N3</f>
        <v>150</v>
      </c>
      <c r="O23" s="32">
        <f>'orç operacional'!O3</f>
        <v>0</v>
      </c>
      <c r="P23" s="32">
        <f>'orç operacional'!P3</f>
        <v>0</v>
      </c>
      <c r="Q23" s="32"/>
      <c r="R23" s="32"/>
      <c r="S23" s="32"/>
      <c r="T23" s="32"/>
    </row>
    <row r="24" spans="1:20" x14ac:dyDescent="0.3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29" customFormat="1" x14ac:dyDescent="0.3">
      <c r="B25" s="29" t="s">
        <v>51</v>
      </c>
      <c r="C25" s="30">
        <f>+C26+C28+SUM(C33:C37)</f>
        <v>-58433.333333333328</v>
      </c>
      <c r="D25" s="30">
        <f t="shared" ref="D25:O25" si="4">+D26+D28+SUM(D33:D37)</f>
        <v>-58433.333333333328</v>
      </c>
      <c r="E25" s="30">
        <f t="shared" si="4"/>
        <v>-55433.333333333328</v>
      </c>
      <c r="F25" s="30">
        <f t="shared" si="4"/>
        <v>-52433.333333333328</v>
      </c>
      <c r="G25" s="30">
        <f t="shared" si="4"/>
        <v>-27633.333333333336</v>
      </c>
      <c r="H25" s="30">
        <f t="shared" si="4"/>
        <v>-27633.333333333336</v>
      </c>
      <c r="I25" s="30">
        <f t="shared" si="4"/>
        <v>-27633.333333333336</v>
      </c>
      <c r="J25" s="30">
        <f t="shared" si="4"/>
        <v>-47433.333333333336</v>
      </c>
      <c r="K25" s="30">
        <f t="shared" si="4"/>
        <v>-47433.333333333336</v>
      </c>
      <c r="L25" s="30">
        <f t="shared" si="4"/>
        <v>-47433.333333333336</v>
      </c>
      <c r="M25" s="30">
        <f t="shared" si="4"/>
        <v>-47433.333333333336</v>
      </c>
      <c r="N25" s="30">
        <f t="shared" si="4"/>
        <v>-47433.333333333336</v>
      </c>
      <c r="O25" s="30">
        <f t="shared" si="4"/>
        <v>0</v>
      </c>
      <c r="P25" s="30"/>
      <c r="Q25" s="30"/>
      <c r="R25" s="30"/>
      <c r="S25" s="30"/>
      <c r="T25" s="30"/>
    </row>
    <row r="26" spans="1:20" x14ac:dyDescent="0.3">
      <c r="B26" t="s">
        <v>53</v>
      </c>
      <c r="C26" s="7">
        <f>'orç operacional'!C10</f>
        <v>-18000</v>
      </c>
      <c r="D26" s="7">
        <f>'orç operacional'!D10</f>
        <v>-18000</v>
      </c>
      <c r="E26" s="7">
        <f>'orç operacional'!E10</f>
        <v>-18000</v>
      </c>
      <c r="F26" s="7">
        <f>'orç operacional'!F10</f>
        <v>-18000</v>
      </c>
      <c r="G26" s="7">
        <f>'orç operacional'!G10</f>
        <v>-6000</v>
      </c>
      <c r="H26" s="7">
        <f>'orç operacional'!H10</f>
        <v>-6000</v>
      </c>
      <c r="I26" s="7">
        <f>'orç operacional'!I10</f>
        <v>-6000</v>
      </c>
      <c r="J26" s="7">
        <f>'orç operacional'!J10</f>
        <v>-18000</v>
      </c>
      <c r="K26" s="7">
        <f>'orç operacional'!K10</f>
        <v>-18000</v>
      </c>
      <c r="L26" s="7">
        <f>'orç operacional'!L10</f>
        <v>-18000</v>
      </c>
      <c r="M26" s="7">
        <f>'orç operacional'!M10</f>
        <v>-18000</v>
      </c>
      <c r="N26" s="7">
        <f>'orç operacional'!N10</f>
        <v>-18000</v>
      </c>
      <c r="O26" s="7">
        <f>'orç operacional'!O10</f>
        <v>0</v>
      </c>
      <c r="P26" s="7">
        <f>'orç operacional'!P10</f>
        <v>0</v>
      </c>
      <c r="Q26" s="7">
        <f>'orç operacional'!Q10</f>
        <v>0</v>
      </c>
      <c r="R26" s="7"/>
      <c r="S26" s="7"/>
      <c r="T26" s="7"/>
    </row>
    <row r="27" spans="1:20" x14ac:dyDescent="0.3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3">
      <c r="B28" t="s">
        <v>54</v>
      </c>
      <c r="C28" s="7">
        <f>C29*C30</f>
        <v>-16000</v>
      </c>
      <c r="D28" s="7">
        <f t="shared" ref="D28:G28" si="5">D29*D30</f>
        <v>-16000</v>
      </c>
      <c r="E28" s="7">
        <f t="shared" si="5"/>
        <v>-13000</v>
      </c>
      <c r="F28" s="7">
        <f t="shared" si="5"/>
        <v>-10000</v>
      </c>
      <c r="G28" s="7">
        <f t="shared" si="5"/>
        <v>-5000</v>
      </c>
      <c r="H28" s="7">
        <f t="shared" ref="H28" si="6">H29*H30</f>
        <v>-5000</v>
      </c>
      <c r="I28" s="7">
        <f t="shared" ref="I28" si="7">I29*I30</f>
        <v>-5000</v>
      </c>
      <c r="J28" s="7">
        <f t="shared" ref="J28" si="8">J29*J30</f>
        <v>-10000</v>
      </c>
      <c r="K28" s="7">
        <f t="shared" ref="K28" si="9">K29*K30</f>
        <v>-10000</v>
      </c>
      <c r="L28" s="7">
        <f t="shared" ref="L28" si="10">L29*L30</f>
        <v>-10000</v>
      </c>
      <c r="M28" s="7">
        <f t="shared" ref="M28" si="11">M29*M30</f>
        <v>-10000</v>
      </c>
      <c r="N28" s="7">
        <f t="shared" ref="N28" si="12">N29*N30</f>
        <v>-10000</v>
      </c>
      <c r="O28" s="7">
        <f t="shared" ref="O28" si="13">O29*O30</f>
        <v>0</v>
      </c>
      <c r="P28" s="7"/>
      <c r="Q28" s="7"/>
      <c r="R28" s="7"/>
      <c r="S28" s="7"/>
      <c r="T28" s="7"/>
    </row>
    <row r="29" spans="1:20" s="33" customFormat="1" ht="13.8" x14ac:dyDescent="0.3">
      <c r="A29" s="33">
        <f>A22</f>
        <v>400</v>
      </c>
      <c r="B29" s="33" t="s">
        <v>55</v>
      </c>
      <c r="C29" s="33">
        <f>C22</f>
        <v>400</v>
      </c>
      <c r="D29" s="33">
        <f t="shared" ref="D29:P29" si="14">D22</f>
        <v>400</v>
      </c>
      <c r="E29" s="33">
        <f t="shared" si="14"/>
        <v>400</v>
      </c>
      <c r="F29" s="33">
        <f t="shared" si="14"/>
        <v>400</v>
      </c>
      <c r="G29" s="33">
        <f t="shared" si="14"/>
        <v>200</v>
      </c>
      <c r="H29" s="33">
        <f t="shared" si="14"/>
        <v>200</v>
      </c>
      <c r="I29" s="33">
        <f t="shared" si="14"/>
        <v>200</v>
      </c>
      <c r="J29" s="33">
        <f t="shared" si="14"/>
        <v>400</v>
      </c>
      <c r="K29" s="33">
        <f t="shared" si="14"/>
        <v>400</v>
      </c>
      <c r="L29" s="33">
        <f t="shared" si="14"/>
        <v>400</v>
      </c>
      <c r="M29" s="33">
        <f t="shared" si="14"/>
        <v>400</v>
      </c>
      <c r="N29" s="33">
        <f t="shared" si="14"/>
        <v>400</v>
      </c>
      <c r="O29" s="33">
        <f t="shared" si="14"/>
        <v>0</v>
      </c>
      <c r="P29" s="33">
        <f t="shared" si="14"/>
        <v>0</v>
      </c>
    </row>
    <row r="30" spans="1:20" s="31" customFormat="1" ht="13.8" x14ac:dyDescent="0.3">
      <c r="A30" s="32" t="s">
        <v>58</v>
      </c>
      <c r="B30" s="31" t="s">
        <v>57</v>
      </c>
      <c r="C30" s="32">
        <v>-40</v>
      </c>
      <c r="D30" s="32">
        <v>-40</v>
      </c>
      <c r="E30" s="32">
        <f>-(40+25)/2</f>
        <v>-32.5</v>
      </c>
      <c r="F30" s="32">
        <v>-25</v>
      </c>
      <c r="G30" s="32">
        <v>-25</v>
      </c>
      <c r="H30" s="32">
        <v>-25</v>
      </c>
      <c r="I30" s="32">
        <v>-25</v>
      </c>
      <c r="J30" s="32">
        <v>-25</v>
      </c>
      <c r="K30" s="32">
        <v>-25</v>
      </c>
      <c r="L30" s="32">
        <v>-25</v>
      </c>
      <c r="M30" s="32">
        <v>-25</v>
      </c>
      <c r="N30" s="32">
        <v>-25</v>
      </c>
      <c r="O30" s="32">
        <f>'orç operacional'!O10</f>
        <v>0</v>
      </c>
      <c r="P30" s="32">
        <f>'orç operacional'!P10</f>
        <v>0</v>
      </c>
      <c r="Q30" s="32"/>
      <c r="R30" s="32"/>
      <c r="S30" s="32"/>
      <c r="T30" s="32"/>
    </row>
    <row r="31" spans="1:20" x14ac:dyDescent="0.3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3">
      <c r="B32" t="s">
        <v>50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x14ac:dyDescent="0.3">
      <c r="B33" s="11" t="s">
        <v>59</v>
      </c>
      <c r="C33" s="7">
        <f>'orç operacional'!C6</f>
        <v>-1200</v>
      </c>
      <c r="D33" s="7">
        <f>'orç operacional'!D6</f>
        <v>-1200</v>
      </c>
      <c r="E33" s="7">
        <f>'orç operacional'!E6</f>
        <v>-1200</v>
      </c>
      <c r="F33" s="7">
        <f>'orç operacional'!F6</f>
        <v>-1200</v>
      </c>
      <c r="G33" s="7">
        <f>'orç operacional'!G6</f>
        <v>-400</v>
      </c>
      <c r="H33" s="7">
        <f>'orç operacional'!H6</f>
        <v>-400</v>
      </c>
      <c r="I33" s="7">
        <f>'orç operacional'!I6</f>
        <v>-400</v>
      </c>
      <c r="J33" s="7">
        <f>'orç operacional'!J6</f>
        <v>-1200</v>
      </c>
      <c r="K33" s="7">
        <f>'orç operacional'!K6</f>
        <v>-1200</v>
      </c>
      <c r="L33" s="7">
        <f>'orç operacional'!L6</f>
        <v>-1200</v>
      </c>
      <c r="M33" s="7">
        <f>'orç operacional'!M6</f>
        <v>-1200</v>
      </c>
      <c r="N33" s="7">
        <f>'orç operacional'!N6</f>
        <v>-1200</v>
      </c>
      <c r="O33" s="7">
        <f>'orç operacional'!O6</f>
        <v>0</v>
      </c>
      <c r="P33" s="7">
        <f>'orç operacional'!P6</f>
        <v>0</v>
      </c>
      <c r="Q33" s="7"/>
      <c r="R33" s="7"/>
      <c r="S33" s="7"/>
      <c r="T33" s="7"/>
    </row>
    <row r="34" spans="2:20" x14ac:dyDescent="0.3">
      <c r="B34" s="11" t="s">
        <v>60</v>
      </c>
      <c r="C34" s="7">
        <f>'orç operacional'!C27</f>
        <v>-12600</v>
      </c>
      <c r="D34" s="7">
        <f>'orç operacional'!D27</f>
        <v>-12600</v>
      </c>
      <c r="E34" s="7">
        <f>'orç operacional'!E27</f>
        <v>-12600</v>
      </c>
      <c r="F34" s="7">
        <f>'orç operacional'!F27</f>
        <v>-12600</v>
      </c>
      <c r="G34" s="7">
        <f>'orç operacional'!G27</f>
        <v>-10600</v>
      </c>
      <c r="H34" s="7">
        <f>'orç operacional'!H27</f>
        <v>-10600</v>
      </c>
      <c r="I34" s="7">
        <f>'orç operacional'!I27</f>
        <v>-10600</v>
      </c>
      <c r="J34" s="7">
        <f>'orç operacional'!J27</f>
        <v>-12600</v>
      </c>
      <c r="K34" s="7">
        <f>'orç operacional'!K27</f>
        <v>-12600</v>
      </c>
      <c r="L34" s="7">
        <f>'orç operacional'!L27</f>
        <v>-12600</v>
      </c>
      <c r="M34" s="7">
        <f>'orç operacional'!M27</f>
        <v>-12600</v>
      </c>
      <c r="N34" s="7">
        <f>'orç operacional'!N27</f>
        <v>-12600</v>
      </c>
      <c r="O34" s="7">
        <f>'orç operacional'!O27</f>
        <v>0</v>
      </c>
      <c r="P34" s="7"/>
      <c r="Q34" s="7"/>
      <c r="R34" s="7"/>
      <c r="S34" s="7"/>
      <c r="T34" s="7"/>
    </row>
    <row r="35" spans="2:20" x14ac:dyDescent="0.3">
      <c r="B35" s="11" t="s">
        <v>61</v>
      </c>
      <c r="C35" s="7">
        <f>'orç operacional'!D39</f>
        <v>-5000</v>
      </c>
      <c r="D35" s="7">
        <f>'orç operacional'!E39</f>
        <v>-5000</v>
      </c>
      <c r="E35" s="7">
        <f>'orç operacional'!F39</f>
        <v>-5000</v>
      </c>
      <c r="F35" s="7">
        <f>'orç operacional'!G39</f>
        <v>-5000</v>
      </c>
      <c r="G35" s="7">
        <f>'orç operacional'!H39</f>
        <v>0</v>
      </c>
      <c r="H35" s="7">
        <f>'orç operacional'!I39</f>
        <v>0</v>
      </c>
      <c r="I35" s="7">
        <f>'orç operacional'!J39</f>
        <v>0</v>
      </c>
      <c r="J35" s="7">
        <f>'orç operacional'!K39</f>
        <v>0</v>
      </c>
      <c r="K35" s="7">
        <f>'orç operacional'!L39</f>
        <v>0</v>
      </c>
      <c r="L35" s="7">
        <f>'orç operacional'!M39</f>
        <v>0</v>
      </c>
      <c r="M35" s="7">
        <f>'orç operacional'!N39</f>
        <v>0</v>
      </c>
      <c r="N35" s="7">
        <f>'orç operacional'!O39</f>
        <v>0</v>
      </c>
      <c r="O35" s="7">
        <f>'orç operacional'!P39</f>
        <v>0</v>
      </c>
      <c r="P35" s="7"/>
      <c r="Q35" s="7"/>
      <c r="R35" s="7"/>
      <c r="S35" s="7"/>
      <c r="T35" s="7"/>
    </row>
    <row r="36" spans="2:20" x14ac:dyDescent="0.3">
      <c r="B36" s="11" t="s">
        <v>62</v>
      </c>
      <c r="C36" s="7">
        <f>'orç operacional'!C32+'orç operacional'!C33</f>
        <v>-1333.3333333333335</v>
      </c>
      <c r="D36" s="7">
        <f>'orç operacional'!D32+'orç operacional'!D33</f>
        <v>-1333.3333333333335</v>
      </c>
      <c r="E36" s="7">
        <f>'orç operacional'!E32+'orç operacional'!E33</f>
        <v>-1333.3333333333335</v>
      </c>
      <c r="F36" s="7">
        <f>'orç operacional'!F32+'orç operacional'!F33</f>
        <v>-1333.3333333333335</v>
      </c>
      <c r="G36" s="7">
        <f>'orç operacional'!G32+'orç operacional'!G33</f>
        <v>-1333.3333333333335</v>
      </c>
      <c r="H36" s="7">
        <f>'orç operacional'!H32+'orç operacional'!H33</f>
        <v>-1333.3333333333335</v>
      </c>
      <c r="I36" s="7">
        <f>'orç operacional'!I32+'orç operacional'!I33</f>
        <v>-1333.3333333333335</v>
      </c>
      <c r="J36" s="7">
        <f>'orç operacional'!J32+'orç operacional'!J33</f>
        <v>-1333.3333333333335</v>
      </c>
      <c r="K36" s="7">
        <f>'orç operacional'!K32+'orç operacional'!K33</f>
        <v>-1333.3333333333335</v>
      </c>
      <c r="L36" s="7">
        <f>'orç operacional'!L32+'orç operacional'!L33</f>
        <v>-1333.3333333333335</v>
      </c>
      <c r="M36" s="7">
        <f>'orç operacional'!M32+'orç operacional'!M33</f>
        <v>-1333.3333333333335</v>
      </c>
      <c r="N36" s="7">
        <f>'orç operacional'!N32+'orç operacional'!N33</f>
        <v>-1333.3333333333335</v>
      </c>
      <c r="O36" s="7">
        <f>'orç operacional'!O32+'orç operacional'!O33</f>
        <v>0</v>
      </c>
      <c r="P36" s="7"/>
      <c r="Q36" s="7"/>
      <c r="R36" s="7"/>
      <c r="S36" s="7"/>
      <c r="T36" s="7"/>
    </row>
    <row r="37" spans="2:20" x14ac:dyDescent="0.3">
      <c r="B37" s="11" t="s">
        <v>63</v>
      </c>
      <c r="C37" s="7">
        <f>SUM('orç operacional'!C43:C45)</f>
        <v>-4300</v>
      </c>
      <c r="D37" s="7">
        <f>SUM('orç operacional'!D43:D45)</f>
        <v>-4300</v>
      </c>
      <c r="E37" s="7">
        <f>SUM('orç operacional'!E43:E45)</f>
        <v>-4300</v>
      </c>
      <c r="F37" s="7">
        <f>SUM('orç operacional'!F43:F45)</f>
        <v>-4300</v>
      </c>
      <c r="G37" s="7">
        <f>SUM('orç operacional'!G43:G45)</f>
        <v>-4300</v>
      </c>
      <c r="H37" s="7">
        <f>SUM('orç operacional'!H43:H45)</f>
        <v>-4300</v>
      </c>
      <c r="I37" s="7">
        <f>SUM('orç operacional'!I43:I45)</f>
        <v>-4300</v>
      </c>
      <c r="J37" s="7">
        <f>SUM('orç operacional'!J43:J45)</f>
        <v>-4300</v>
      </c>
      <c r="K37" s="7">
        <f>SUM('orç operacional'!K43:K45)</f>
        <v>-4300</v>
      </c>
      <c r="L37" s="7">
        <f>SUM('orç operacional'!L43:L45)</f>
        <v>-4300</v>
      </c>
      <c r="M37" s="7">
        <f>SUM('orç operacional'!M43:M45)</f>
        <v>-4300</v>
      </c>
      <c r="N37" s="7">
        <f>SUM('orç operacional'!N43:N45)</f>
        <v>-4300</v>
      </c>
      <c r="O37" s="7">
        <f>SUM('orç operacional'!O43:O45)</f>
        <v>0</v>
      </c>
      <c r="P37" s="7">
        <f>SUM('orç operacional'!P43:P45)</f>
        <v>0</v>
      </c>
      <c r="Q37" s="7"/>
      <c r="R37" s="7"/>
      <c r="S37" s="7"/>
      <c r="T37" s="7"/>
    </row>
    <row r="38" spans="2:20" x14ac:dyDescent="0.3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 s="24" customFormat="1" ht="15" thickBot="1" x14ac:dyDescent="0.35">
      <c r="B39" s="24" t="s">
        <v>64</v>
      </c>
      <c r="C39" s="25">
        <f>C20+C25</f>
        <v>1566.6666666666715</v>
      </c>
      <c r="D39" s="25">
        <f t="shared" ref="D39:P39" si="15">D20+D25</f>
        <v>1566.6666666666715</v>
      </c>
      <c r="E39" s="25">
        <f t="shared" si="15"/>
        <v>4566.6666666666715</v>
      </c>
      <c r="F39" s="25">
        <f t="shared" si="15"/>
        <v>7566.6666666666715</v>
      </c>
      <c r="G39" s="25">
        <f t="shared" si="15"/>
        <v>-7633.3333333333358</v>
      </c>
      <c r="H39" s="25">
        <f t="shared" si="15"/>
        <v>-7633.3333333333358</v>
      </c>
      <c r="I39" s="25">
        <f t="shared" si="15"/>
        <v>-7633.3333333333358</v>
      </c>
      <c r="J39" s="25">
        <f t="shared" si="15"/>
        <v>12566.666666666664</v>
      </c>
      <c r="K39" s="25">
        <f t="shared" si="15"/>
        <v>12566.666666666664</v>
      </c>
      <c r="L39" s="25">
        <f t="shared" si="15"/>
        <v>12566.666666666664</v>
      </c>
      <c r="M39" s="25">
        <f t="shared" si="15"/>
        <v>12566.666666666664</v>
      </c>
      <c r="N39" s="25">
        <f t="shared" si="15"/>
        <v>12566.666666666664</v>
      </c>
      <c r="O39" s="25">
        <f t="shared" si="15"/>
        <v>0</v>
      </c>
      <c r="P39" s="25">
        <f t="shared" si="15"/>
        <v>0</v>
      </c>
      <c r="Q39" s="25">
        <f t="shared" ref="D39:T39" si="16">Q26+Q30</f>
        <v>0</v>
      </c>
      <c r="R39" s="25">
        <f t="shared" si="16"/>
        <v>0</v>
      </c>
      <c r="S39" s="25">
        <f t="shared" si="16"/>
        <v>0</v>
      </c>
      <c r="T39" s="25">
        <f t="shared" si="16"/>
        <v>0</v>
      </c>
    </row>
    <row r="40" spans="2:20" x14ac:dyDescent="0.3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2:20" x14ac:dyDescent="0.3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0" x14ac:dyDescent="0.3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 x14ac:dyDescent="0.3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2:20" x14ac:dyDescent="0.3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3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 x14ac:dyDescent="0.3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 x14ac:dyDescent="0.3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2:20" x14ac:dyDescent="0.3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3:20" x14ac:dyDescent="0.3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3:20" x14ac:dyDescent="0.3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 operacional</vt:lpstr>
      <vt:lpstr>orç financeiro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 Calil Pongeluppe Wadhy Rebehy</dc:creator>
  <cp:lastModifiedBy>XXX</cp:lastModifiedBy>
  <dcterms:created xsi:type="dcterms:W3CDTF">2023-10-16T13:08:55Z</dcterms:created>
  <dcterms:modified xsi:type="dcterms:W3CDTF">2023-10-23T02:32:41Z</dcterms:modified>
</cp:coreProperties>
</file>