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lomedinas/Library/Mobile Documents/com~apple~CloudDocs/Documents/LRN/IQ-USP/Disciplines/2023/CCM0111/Laboratorios/Relatorio Cinetica Enzimatica/"/>
    </mc:Choice>
  </mc:AlternateContent>
  <xr:revisionPtr revIDLastSave="0" documentId="13_ncr:1_{1EA6BE8B-14BD-374F-842D-7213A69AB3E1}" xr6:coauthVersionLast="47" xr6:coauthVersionMax="47" xr10:uidLastSave="{00000000-0000-0000-0000-000000000000}"/>
  <bookViews>
    <workbookView xWindow="4000" yWindow="500" windowWidth="21240" windowHeight="16940" xr2:uid="{B3A23E4D-FD1E-0846-96D3-FD891EFADA7E}"/>
  </bookViews>
  <sheets>
    <sheet name="Grupo Rafael Jun" sheetId="1" r:id="rId1"/>
    <sheet name="Grupo Thais Marti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2" l="1"/>
  <c r="R4" i="2"/>
  <c r="O5" i="2"/>
  <c r="R5" i="2" s="1"/>
  <c r="O6" i="2"/>
  <c r="R6" i="2" s="1"/>
  <c r="O7" i="2"/>
  <c r="R7" i="2" s="1"/>
  <c r="O8" i="2"/>
  <c r="R8" i="2" s="1"/>
  <c r="O9" i="2"/>
  <c r="R9" i="2" s="1"/>
  <c r="O10" i="2"/>
  <c r="O4" i="2"/>
  <c r="I5" i="2"/>
  <c r="I7" i="2"/>
  <c r="I9" i="2"/>
  <c r="I10" i="2"/>
  <c r="I4" i="2"/>
  <c r="F5" i="2"/>
  <c r="F6" i="2"/>
  <c r="I6" i="2" s="1"/>
  <c r="F7" i="2"/>
  <c r="F8" i="2"/>
  <c r="I8" i="2" s="1"/>
  <c r="F9" i="2"/>
  <c r="F10" i="2"/>
  <c r="F4" i="2"/>
  <c r="B4" i="2"/>
  <c r="V10" i="2"/>
  <c r="U10" i="2"/>
  <c r="V9" i="2"/>
  <c r="U9" i="2"/>
  <c r="B9" i="2"/>
  <c r="V8" i="2"/>
  <c r="U8" i="2"/>
  <c r="B8" i="2"/>
  <c r="V7" i="2"/>
  <c r="U7" i="2"/>
  <c r="B7" i="2"/>
  <c r="V6" i="2"/>
  <c r="U6" i="2"/>
  <c r="B6" i="2"/>
  <c r="V5" i="2"/>
  <c r="U5" i="2"/>
  <c r="B5" i="2"/>
  <c r="V6" i="1"/>
  <c r="V7" i="1"/>
  <c r="V8" i="1"/>
  <c r="V9" i="1"/>
  <c r="V10" i="1"/>
  <c r="V5" i="1"/>
  <c r="U6" i="1"/>
  <c r="U7" i="1"/>
  <c r="U8" i="1"/>
  <c r="U9" i="1"/>
  <c r="U10" i="1"/>
  <c r="U5" i="1"/>
  <c r="R5" i="1"/>
  <c r="R6" i="1"/>
  <c r="R7" i="1"/>
  <c r="R8" i="1"/>
  <c r="R9" i="1"/>
  <c r="R4" i="1"/>
  <c r="O5" i="1"/>
  <c r="O6" i="1"/>
  <c r="O7" i="1"/>
  <c r="O8" i="1"/>
  <c r="O9" i="1"/>
  <c r="O10" i="1"/>
  <c r="R10" i="1" s="1"/>
  <c r="O4" i="1"/>
  <c r="I7" i="1"/>
  <c r="I9" i="1"/>
  <c r="I10" i="1"/>
  <c r="I4" i="1"/>
  <c r="F5" i="1"/>
  <c r="I5" i="1" s="1"/>
  <c r="F6" i="1"/>
  <c r="I6" i="1" s="1"/>
  <c r="F7" i="1"/>
  <c r="F8" i="1"/>
  <c r="I8" i="1" s="1"/>
  <c r="F9" i="1"/>
  <c r="F10" i="1"/>
  <c r="F4" i="1"/>
  <c r="B9" i="1"/>
  <c r="B5" i="1"/>
  <c r="B6" i="1"/>
  <c r="B7" i="1"/>
  <c r="B8" i="1"/>
  <c r="B4" i="1"/>
</calcChain>
</file>

<file path=xl/sharedStrings.xml><?xml version="1.0" encoding="utf-8"?>
<sst xmlns="http://schemas.openxmlformats.org/spreadsheetml/2006/main" count="59" uniqueCount="32">
  <si>
    <t>Experimento 1</t>
  </si>
  <si>
    <t>Abs 540</t>
  </si>
  <si>
    <t>Sacarose hidrolisada (umol/ml)</t>
  </si>
  <si>
    <t>Enzima nM</t>
  </si>
  <si>
    <t>Sacarose hidrolisada (umol/ml.min)</t>
  </si>
  <si>
    <t>Experimento 2: sacarose 73 mM ou 73 umol/ml; solucao estoque da enzima 74 nM (20 ug/ml)</t>
  </si>
  <si>
    <t>v = k2 x [E]</t>
  </si>
  <si>
    <t>kcat = v/[E]</t>
  </si>
  <si>
    <t>k2 = kcat</t>
  </si>
  <si>
    <t>Experimento 3: solucao estoque da enzima 148 nM (40 ug/ml)</t>
  </si>
  <si>
    <t>Sacarose umol/ml</t>
  </si>
  <si>
    <t>Abs 540 corr</t>
  </si>
  <si>
    <t>kcat =10,391 umol/ml.min.uM</t>
  </si>
  <si>
    <t>kcat = 10,391 min-1</t>
  </si>
  <si>
    <t>1/[Sacarose]</t>
  </si>
  <si>
    <t>1/Sacarose hidrolisada</t>
  </si>
  <si>
    <t>Lineweaver-Burk</t>
  </si>
  <si>
    <t>1/v = (Km/Vmax) x 1/[S] + 1/Vmax</t>
  </si>
  <si>
    <t>1/Vmax = 1,4562</t>
  </si>
  <si>
    <t>Vmax = 0,69 umol/ml.min</t>
  </si>
  <si>
    <t>Km/Vmax = 104,44</t>
  </si>
  <si>
    <t>kcat = Vmax/[E]</t>
  </si>
  <si>
    <t>kcat = 4,66 min-1</t>
  </si>
  <si>
    <t>kcat =16,06 umol/ml.min.uM</t>
  </si>
  <si>
    <t>kcat = 16,06 min-1</t>
  </si>
  <si>
    <t>0,747186796699175*</t>
  </si>
  <si>
    <t>1/Vmax = 2,9</t>
  </si>
  <si>
    <t>Vmax = 0,34 umol/ml.min</t>
  </si>
  <si>
    <t>Km/Vmax = 137,77</t>
  </si>
  <si>
    <t>Km = 72 umol/ml ou 72 mM</t>
  </si>
  <si>
    <t>Km = 47 umol/ml ou 47 mM</t>
  </si>
  <si>
    <t>kcat = 2,29 min-1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</si>
</sst>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3.5172404478599692E-2"/>
                  <c:y val="0.491525423728813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Rafael Jun'!$C$4:$C$9</c:f>
              <c:numCache>
                <c:formatCode>General</c:formatCode>
                <c:ptCount val="6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1.8</c:v>
                </c:pt>
                <c:pt idx="4">
                  <c:v>2.4</c:v>
                </c:pt>
                <c:pt idx="5">
                  <c:v>3</c:v>
                </c:pt>
              </c:numCache>
            </c:numRef>
          </c:xVal>
          <c:yVal>
            <c:numRef>
              <c:f>'Grupo Rafael Jun'!$B$4:$B$9</c:f>
              <c:numCache>
                <c:formatCode>General</c:formatCode>
                <c:ptCount val="6"/>
                <c:pt idx="0">
                  <c:v>0</c:v>
                </c:pt>
                <c:pt idx="1">
                  <c:v>5.6999999999999995E-2</c:v>
                </c:pt>
                <c:pt idx="2">
                  <c:v>0.20400000000000001</c:v>
                </c:pt>
                <c:pt idx="3">
                  <c:v>0.34199999999999997</c:v>
                </c:pt>
                <c:pt idx="4">
                  <c:v>0.49999999999999994</c:v>
                </c:pt>
                <c:pt idx="5">
                  <c:v>0.5089999999999999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A0-5B4B-BBB9-70E4FFEB3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772560"/>
        <c:axId val="971679504"/>
      </c:scatterChart>
      <c:valAx>
        <c:axId val="8837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971679504"/>
        <c:crosses val="autoZero"/>
        <c:crossBetween val="midCat"/>
      </c:valAx>
      <c:valAx>
        <c:axId val="97167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88377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1.8990840430660454E-2"/>
                  <c:y val="0.53932584269662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Rafael Jun'!$G$4:$G$10</c:f>
              <c:numCache>
                <c:formatCode>General</c:formatCode>
                <c:ptCount val="7"/>
                <c:pt idx="0">
                  <c:v>0</c:v>
                </c:pt>
                <c:pt idx="1">
                  <c:v>3.7000000000000002E-3</c:v>
                </c:pt>
                <c:pt idx="2">
                  <c:v>1.11E-2</c:v>
                </c:pt>
                <c:pt idx="3">
                  <c:v>1.8499999999999999E-2</c:v>
                </c:pt>
                <c:pt idx="4">
                  <c:v>2.5899999999999999E-2</c:v>
                </c:pt>
                <c:pt idx="5">
                  <c:v>3.3300000000000003E-2</c:v>
                </c:pt>
                <c:pt idx="6">
                  <c:v>3.6999999999999998E-2</c:v>
                </c:pt>
              </c:numCache>
            </c:numRef>
          </c:xVal>
          <c:yVal>
            <c:numRef>
              <c:f>'Grupo Rafael Jun'!$H$4:$H$10</c:f>
              <c:numCache>
                <c:formatCode>General</c:formatCode>
                <c:ptCount val="7"/>
                <c:pt idx="0">
                  <c:v>0</c:v>
                </c:pt>
                <c:pt idx="1">
                  <c:v>4.9207217058501895E-2</c:v>
                </c:pt>
                <c:pt idx="2">
                  <c:v>8.3105522143247651E-2</c:v>
                </c:pt>
                <c:pt idx="3">
                  <c:v>0.34335702569710219</c:v>
                </c:pt>
                <c:pt idx="4">
                  <c:v>0.27009294696555491</c:v>
                </c:pt>
                <c:pt idx="5">
                  <c:v>0.35538545653362485</c:v>
                </c:pt>
                <c:pt idx="6">
                  <c:v>0.30836522689994539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CA-094D-BA89-AAF4DFE1F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809328"/>
        <c:axId val="884364736"/>
      </c:scatterChart>
      <c:valAx>
        <c:axId val="88480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884364736"/>
        <c:crosses val="autoZero"/>
        <c:crossBetween val="midCat"/>
      </c:valAx>
      <c:valAx>
        <c:axId val="88436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88480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4.3500874890638669E-2"/>
                  <c:y val="0.311248906386701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Rafael Jun'!$P$5:$P$10</c:f>
              <c:numCache>
                <c:formatCode>General</c:formatCode>
                <c:ptCount val="6"/>
                <c:pt idx="0">
                  <c:v>3.65</c:v>
                </c:pt>
                <c:pt idx="1">
                  <c:v>7.3</c:v>
                </c:pt>
                <c:pt idx="2">
                  <c:v>21.9</c:v>
                </c:pt>
                <c:pt idx="3">
                  <c:v>36.5</c:v>
                </c:pt>
                <c:pt idx="4">
                  <c:v>51.1</c:v>
                </c:pt>
                <c:pt idx="5">
                  <c:v>73</c:v>
                </c:pt>
              </c:numCache>
            </c:numRef>
          </c:xVal>
          <c:yVal>
            <c:numRef>
              <c:f>'Grupo Rafael Jun'!$Q$5:$Q$10</c:f>
              <c:numCache>
                <c:formatCode>General</c:formatCode>
                <c:ptCount val="6"/>
                <c:pt idx="0">
                  <c:v>-6.5609622744669275E-3</c:v>
                </c:pt>
                <c:pt idx="1">
                  <c:v>-1.4215418261344995E-2</c:v>
                </c:pt>
                <c:pt idx="2">
                  <c:v>0.16839803171131765</c:v>
                </c:pt>
                <c:pt idx="3">
                  <c:v>0.19901585565882998</c:v>
                </c:pt>
                <c:pt idx="4">
                  <c:v>0.29305631492618922</c:v>
                </c:pt>
                <c:pt idx="5">
                  <c:v>0.39147074904319296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91-7F49-9574-86BDE5F53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186688"/>
        <c:axId val="782623071"/>
      </c:scatterChart>
      <c:valAx>
        <c:axId val="15991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782623071"/>
        <c:crosses val="autoZero"/>
        <c:crossBetween val="midCat"/>
      </c:valAx>
      <c:valAx>
        <c:axId val="782623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159918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91272965879265E-2"/>
                  <c:y val="0.524829396325459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Rafael Jun'!$U$7:$U$10</c:f>
              <c:numCache>
                <c:formatCode>General</c:formatCode>
                <c:ptCount val="4"/>
                <c:pt idx="0">
                  <c:v>4.5662100456621009E-2</c:v>
                </c:pt>
                <c:pt idx="1">
                  <c:v>2.7397260273972601E-2</c:v>
                </c:pt>
                <c:pt idx="2">
                  <c:v>1.9569471624266144E-2</c:v>
                </c:pt>
                <c:pt idx="3">
                  <c:v>1.3698630136986301E-2</c:v>
                </c:pt>
              </c:numCache>
            </c:numRef>
          </c:xVal>
          <c:yVal>
            <c:numRef>
              <c:f>'Grupo Rafael Jun'!$V$7:$V$10</c:f>
              <c:numCache>
                <c:formatCode>General</c:formatCode>
                <c:ptCount val="4"/>
                <c:pt idx="0">
                  <c:v>5.9383116883116891</c:v>
                </c:pt>
                <c:pt idx="1">
                  <c:v>5.0247252747252746</c:v>
                </c:pt>
                <c:pt idx="2">
                  <c:v>3.4123134328358202</c:v>
                </c:pt>
                <c:pt idx="3">
                  <c:v>2.5544692737430172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AF-B943-9CEB-887E7091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831263"/>
        <c:axId val="1628372623"/>
      </c:scatterChart>
      <c:valAx>
        <c:axId val="150583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1628372623"/>
        <c:crosses val="autoZero"/>
        <c:crossBetween val="midCat"/>
      </c:valAx>
      <c:valAx>
        <c:axId val="1628372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1505831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3.5172404478599692E-2"/>
                  <c:y val="0.491525423728813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Thais Martins'!$C$4:$C$9</c:f>
              <c:numCache>
                <c:formatCode>General</c:formatCode>
                <c:ptCount val="6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1.8</c:v>
                </c:pt>
                <c:pt idx="4">
                  <c:v>2.4</c:v>
                </c:pt>
                <c:pt idx="5">
                  <c:v>3</c:v>
                </c:pt>
              </c:numCache>
            </c:numRef>
          </c:xVal>
          <c:yVal>
            <c:numRef>
              <c:f>'Grupo Thais Martins'!$B$4:$B$9</c:f>
              <c:numCache>
                <c:formatCode>General</c:formatCode>
                <c:ptCount val="6"/>
                <c:pt idx="0">
                  <c:v>0</c:v>
                </c:pt>
                <c:pt idx="1">
                  <c:v>0.14399999999999999</c:v>
                </c:pt>
                <c:pt idx="2">
                  <c:v>0.154</c:v>
                </c:pt>
                <c:pt idx="3">
                  <c:v>0.20600000000000002</c:v>
                </c:pt>
                <c:pt idx="4">
                  <c:v>0.34099999999999997</c:v>
                </c:pt>
                <c:pt idx="5">
                  <c:v>0.39300000000000002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EB-484A-9905-DC7C3F9F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772560"/>
        <c:axId val="971679504"/>
      </c:scatterChart>
      <c:valAx>
        <c:axId val="8837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971679504"/>
        <c:crosses val="autoZero"/>
        <c:crossBetween val="midCat"/>
      </c:valAx>
      <c:valAx>
        <c:axId val="97167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88377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3.1044697568373771E-2"/>
                  <c:y val="0.3427351589145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Thais Martins'!$G$4:$G$10</c:f>
              <c:numCache>
                <c:formatCode>General</c:formatCode>
                <c:ptCount val="7"/>
                <c:pt idx="0">
                  <c:v>0</c:v>
                </c:pt>
                <c:pt idx="1">
                  <c:v>3.7000000000000002E-3</c:v>
                </c:pt>
                <c:pt idx="2">
                  <c:v>1.11E-2</c:v>
                </c:pt>
                <c:pt idx="3">
                  <c:v>1.8499999999999999E-2</c:v>
                </c:pt>
                <c:pt idx="4">
                  <c:v>2.5899999999999999E-2</c:v>
                </c:pt>
                <c:pt idx="5">
                  <c:v>3.3300000000000003E-2</c:v>
                </c:pt>
                <c:pt idx="6">
                  <c:v>3.6999999999999998E-2</c:v>
                </c:pt>
              </c:numCache>
            </c:numRef>
          </c:xVal>
          <c:yVal>
            <c:numRef>
              <c:f>'Grupo Thais Martins'!$H$4:$H$10</c:f>
              <c:numCache>
                <c:formatCode>General</c:formatCode>
                <c:ptCount val="7"/>
                <c:pt idx="0">
                  <c:v>0</c:v>
                </c:pt>
                <c:pt idx="1">
                  <c:v>0.18904726181545387</c:v>
                </c:pt>
                <c:pt idx="2">
                  <c:v>0.15453863465866466</c:v>
                </c:pt>
                <c:pt idx="3">
                  <c:v>0.20705176294073521</c:v>
                </c:pt>
                <c:pt idx="4">
                  <c:v>0.29707426856714181</c:v>
                </c:pt>
                <c:pt idx="5">
                  <c:v>0.47411852963240808</c:v>
                </c:pt>
                <c:pt idx="6">
                  <c:v>0.77119279819954989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5C-114D-B164-2975359C1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809328"/>
        <c:axId val="884364736"/>
      </c:scatterChart>
      <c:valAx>
        <c:axId val="88480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884364736"/>
        <c:crosses val="autoZero"/>
        <c:crossBetween val="midCat"/>
      </c:valAx>
      <c:valAx>
        <c:axId val="88436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88480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8.2827761911943812E-2"/>
                  <c:y val="0.35416609004140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Thais Martins'!$P$5:$P$10</c:f>
              <c:numCache>
                <c:formatCode>General</c:formatCode>
                <c:ptCount val="6"/>
                <c:pt idx="0">
                  <c:v>3.65</c:v>
                </c:pt>
                <c:pt idx="1">
                  <c:v>7.3</c:v>
                </c:pt>
                <c:pt idx="2">
                  <c:v>21.9</c:v>
                </c:pt>
                <c:pt idx="3">
                  <c:v>36.5</c:v>
                </c:pt>
                <c:pt idx="4">
                  <c:v>51.1</c:v>
                </c:pt>
                <c:pt idx="5">
                  <c:v>73</c:v>
                </c:pt>
              </c:numCache>
            </c:numRef>
          </c:xVal>
          <c:yVal>
            <c:numRef>
              <c:f>'Grupo Thais Martins'!$Q$5:$Q$10</c:f>
              <c:numCache>
                <c:formatCode>General</c:formatCode>
                <c:ptCount val="6"/>
                <c:pt idx="0">
                  <c:v>0</c:v>
                </c:pt>
                <c:pt idx="1">
                  <c:v>-3.7509377344336098E-2</c:v>
                </c:pt>
                <c:pt idx="2">
                  <c:v>0.10952738184546136</c:v>
                </c:pt>
                <c:pt idx="3">
                  <c:v>0.15003750937734434</c:v>
                </c:pt>
                <c:pt idx="4">
                  <c:v>0.16804201050262565</c:v>
                </c:pt>
                <c:pt idx="5">
                  <c:v>0.22205551387846961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80-D446-AA49-06652A70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186688"/>
        <c:axId val="782623071"/>
      </c:scatterChart>
      <c:valAx>
        <c:axId val="15991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782623071"/>
        <c:crosses val="autoZero"/>
        <c:crossBetween val="midCat"/>
      </c:valAx>
      <c:valAx>
        <c:axId val="782623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159918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91272965879265E-2"/>
                  <c:y val="0.524829396325459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L"/>
                </a:p>
              </c:txPr>
            </c:trendlineLbl>
          </c:trendline>
          <c:xVal>
            <c:numRef>
              <c:f>'Grupo Thais Martins'!$U$7:$U$10</c:f>
              <c:numCache>
                <c:formatCode>General</c:formatCode>
                <c:ptCount val="4"/>
                <c:pt idx="0">
                  <c:v>4.5662100456621009E-2</c:v>
                </c:pt>
                <c:pt idx="1">
                  <c:v>2.7397260273972601E-2</c:v>
                </c:pt>
                <c:pt idx="2">
                  <c:v>1.9569471624266144E-2</c:v>
                </c:pt>
                <c:pt idx="3">
                  <c:v>1.3698630136986301E-2</c:v>
                </c:pt>
              </c:numCache>
            </c:numRef>
          </c:xVal>
          <c:yVal>
            <c:numRef>
              <c:f>'Grupo Thais Martins'!$V$7:$V$10</c:f>
              <c:numCache>
                <c:formatCode>General</c:formatCode>
                <c:ptCount val="4"/>
                <c:pt idx="0">
                  <c:v>9.1301369863013697</c:v>
                </c:pt>
                <c:pt idx="1">
                  <c:v>6.665</c:v>
                </c:pt>
                <c:pt idx="2">
                  <c:v>5.9508928571428568</c:v>
                </c:pt>
                <c:pt idx="3">
                  <c:v>4.5033783783783781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23-0A4C-B3BF-47536EE7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831263"/>
        <c:axId val="1628372623"/>
      </c:scatterChart>
      <c:valAx>
        <c:axId val="150583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1628372623"/>
        <c:crosses val="autoZero"/>
        <c:crossBetween val="midCat"/>
      </c:valAx>
      <c:valAx>
        <c:axId val="1628372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1505831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12</xdr:row>
      <xdr:rowOff>12700</xdr:rowOff>
    </xdr:from>
    <xdr:to>
      <xdr:col>2</xdr:col>
      <xdr:colOff>2006600</xdr:colOff>
      <xdr:row>23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EA245-6F22-9BB3-6369-488FB68A8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31750</xdr:colOff>
      <xdr:row>12</xdr:row>
      <xdr:rowOff>12700</xdr:rowOff>
    </xdr:from>
    <xdr:to>
      <xdr:col>8</xdr:col>
      <xdr:colOff>355600</xdr:colOff>
      <xdr:row>23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37650E-DB76-6C34-3062-2223BB97B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2396</xdr:colOff>
      <xdr:row>12</xdr:row>
      <xdr:rowOff>12221</xdr:rowOff>
    </xdr:from>
    <xdr:to>
      <xdr:col>16</xdr:col>
      <xdr:colOff>635000</xdr:colOff>
      <xdr:row>23</xdr:row>
      <xdr:rowOff>47924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C34AC0-8FFF-1608-DE23-65AE9BACF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395377</xdr:colOff>
      <xdr:row>11</xdr:row>
      <xdr:rowOff>131794</xdr:rowOff>
    </xdr:from>
    <xdr:to>
      <xdr:col>22</xdr:col>
      <xdr:colOff>766792</xdr:colOff>
      <xdr:row>22</xdr:row>
      <xdr:rowOff>155757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F234E6-57CD-311F-8C4A-E1096E8D5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12</xdr:row>
      <xdr:rowOff>12700</xdr:rowOff>
    </xdr:from>
    <xdr:to>
      <xdr:col>2</xdr:col>
      <xdr:colOff>2006600</xdr:colOff>
      <xdr:row>23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FC9888-D666-8640-B6EF-DA25C10C0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31750</xdr:colOff>
      <xdr:row>12</xdr:row>
      <xdr:rowOff>12700</xdr:rowOff>
    </xdr:from>
    <xdr:to>
      <xdr:col>8</xdr:col>
      <xdr:colOff>355600</xdr:colOff>
      <xdr:row>23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95DDE4-9F7B-F546-A545-65786ED57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2396</xdr:colOff>
      <xdr:row>12</xdr:row>
      <xdr:rowOff>12221</xdr:rowOff>
    </xdr:from>
    <xdr:to>
      <xdr:col>16</xdr:col>
      <xdr:colOff>635000</xdr:colOff>
      <xdr:row>23</xdr:row>
      <xdr:rowOff>47924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FAE4BB-AB5D-F344-9A3C-A66F8E7A3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395377</xdr:colOff>
      <xdr:row>11</xdr:row>
      <xdr:rowOff>131794</xdr:rowOff>
    </xdr:from>
    <xdr:to>
      <xdr:col>22</xdr:col>
      <xdr:colOff>766792</xdr:colOff>
      <xdr:row>22</xdr:row>
      <xdr:rowOff>155757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BEDA2E-239F-964F-8839-9C6BCDA6A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C089-5E25-F748-AE98-956337462FD7}">
  <dimension ref="A1:V34"/>
  <sheetViews>
    <sheetView tabSelected="1" zoomScale="106" workbookViewId="0">
      <selection activeCell="T34" sqref="T34"/>
    </sheetView>
  </sheetViews>
  <sheetFormatPr baseColWidth="10" defaultRowHeight="16" x14ac:dyDescent="0.2"/>
  <cols>
    <col min="2" max="2" width="12" customWidth="1"/>
    <col min="3" max="3" width="27.83203125" customWidth="1"/>
    <col min="6" max="6" width="11.5" customWidth="1"/>
    <col min="16" max="16" width="18.5" customWidth="1"/>
  </cols>
  <sheetData>
    <row r="1" spans="1:22" x14ac:dyDescent="0.2">
      <c r="A1" t="s">
        <v>0</v>
      </c>
      <c r="E1" t="s">
        <v>5</v>
      </c>
      <c r="N1" t="s">
        <v>9</v>
      </c>
    </row>
    <row r="2" spans="1:22" x14ac:dyDescent="0.2">
      <c r="U2" t="s">
        <v>16</v>
      </c>
    </row>
    <row r="3" spans="1:22" x14ac:dyDescent="0.2">
      <c r="A3" t="s">
        <v>1</v>
      </c>
      <c r="B3" t="s">
        <v>11</v>
      </c>
      <c r="C3" t="s">
        <v>2</v>
      </c>
      <c r="E3" t="s">
        <v>1</v>
      </c>
      <c r="F3" t="s">
        <v>11</v>
      </c>
      <c r="G3" t="s">
        <v>3</v>
      </c>
      <c r="H3" t="s">
        <v>4</v>
      </c>
      <c r="N3" t="s">
        <v>1</v>
      </c>
      <c r="O3" t="s">
        <v>11</v>
      </c>
      <c r="P3" t="s">
        <v>10</v>
      </c>
      <c r="Q3" t="s">
        <v>4</v>
      </c>
      <c r="U3" t="s">
        <v>14</v>
      </c>
      <c r="V3" t="s">
        <v>15</v>
      </c>
    </row>
    <row r="4" spans="1:22" x14ac:dyDescent="0.2">
      <c r="A4">
        <v>6.8000000000000005E-2</v>
      </c>
      <c r="B4">
        <f>A4-0.068</f>
        <v>0</v>
      </c>
      <c r="C4">
        <v>0</v>
      </c>
      <c r="E4">
        <v>0.10100000000000001</v>
      </c>
      <c r="F4">
        <f>E4-0.101</f>
        <v>0</v>
      </c>
      <c r="G4">
        <v>0</v>
      </c>
      <c r="H4">
        <v>0</v>
      </c>
      <c r="I4">
        <f>((F4/0.1829)/5)</f>
        <v>0</v>
      </c>
      <c r="N4">
        <v>9.7000000000000003E-2</v>
      </c>
      <c r="O4">
        <f>N4-0.097</f>
        <v>0</v>
      </c>
      <c r="P4">
        <v>73</v>
      </c>
      <c r="Q4">
        <v>0</v>
      </c>
      <c r="R4">
        <f>((O4/0.1829)/5)</f>
        <v>0</v>
      </c>
    </row>
    <row r="5" spans="1:22" x14ac:dyDescent="0.2">
      <c r="A5">
        <v>0.125</v>
      </c>
      <c r="B5">
        <f t="shared" ref="B5:B8" si="0">A5-0.068</f>
        <v>5.6999999999999995E-2</v>
      </c>
      <c r="C5">
        <v>0.6</v>
      </c>
      <c r="E5">
        <v>0.14599999999999999</v>
      </c>
      <c r="F5">
        <f t="shared" ref="F5:F10" si="1">E5-0.101</f>
        <v>4.4999999999999984E-2</v>
      </c>
      <c r="G5">
        <v>3.7000000000000002E-3</v>
      </c>
      <c r="H5">
        <v>4.9207217058501895E-2</v>
      </c>
      <c r="I5">
        <f t="shared" ref="I5:I10" si="2">((F5/0.1829)/5)</f>
        <v>4.9207217058501895E-2</v>
      </c>
      <c r="N5">
        <v>9.0999999999999998E-2</v>
      </c>
      <c r="O5">
        <f t="shared" ref="O5:O10" si="3">N5-0.097</f>
        <v>-6.0000000000000053E-3</v>
      </c>
      <c r="P5">
        <v>3.65</v>
      </c>
      <c r="Q5">
        <v>-6.5609622744669275E-3</v>
      </c>
      <c r="R5">
        <f t="shared" ref="R5:R10" si="4">((O5/0.1829)/5)</f>
        <v>-6.5609622744669275E-3</v>
      </c>
      <c r="U5">
        <f>1/P5</f>
        <v>0.27397260273972601</v>
      </c>
      <c r="V5">
        <f>1/Q5</f>
        <v>-152.41666666666654</v>
      </c>
    </row>
    <row r="6" spans="1:22" x14ac:dyDescent="0.2">
      <c r="A6">
        <v>0.27200000000000002</v>
      </c>
      <c r="B6">
        <f t="shared" si="0"/>
        <v>0.20400000000000001</v>
      </c>
      <c r="C6">
        <v>1.2</v>
      </c>
      <c r="E6">
        <v>0.17699999999999999</v>
      </c>
      <c r="F6">
        <f t="shared" si="1"/>
        <v>7.5999999999999984E-2</v>
      </c>
      <c r="G6">
        <v>1.11E-2</v>
      </c>
      <c r="H6">
        <v>8.3105522143247651E-2</v>
      </c>
      <c r="I6">
        <f t="shared" si="2"/>
        <v>8.3105522143247651E-2</v>
      </c>
      <c r="N6">
        <v>8.4000000000000005E-2</v>
      </c>
      <c r="O6">
        <f t="shared" si="3"/>
        <v>-1.2999999999999998E-2</v>
      </c>
      <c r="P6">
        <v>7.3</v>
      </c>
      <c r="Q6">
        <v>-1.4215418261344995E-2</v>
      </c>
      <c r="R6">
        <f t="shared" si="4"/>
        <v>-1.4215418261344995E-2</v>
      </c>
      <c r="U6">
        <f t="shared" ref="U6:U10" si="5">1/P6</f>
        <v>0.13698630136986301</v>
      </c>
      <c r="V6">
        <f t="shared" ref="V6:V10" si="6">1/Q6</f>
        <v>-70.346153846153854</v>
      </c>
    </row>
    <row r="7" spans="1:22" x14ac:dyDescent="0.2">
      <c r="A7">
        <v>0.41</v>
      </c>
      <c r="B7">
        <f t="shared" si="0"/>
        <v>0.34199999999999997</v>
      </c>
      <c r="C7">
        <v>1.8</v>
      </c>
      <c r="E7">
        <v>0.41499999999999998</v>
      </c>
      <c r="F7">
        <f t="shared" si="1"/>
        <v>0.31399999999999995</v>
      </c>
      <c r="G7">
        <v>1.8499999999999999E-2</v>
      </c>
      <c r="H7">
        <v>0.34335702569710219</v>
      </c>
      <c r="I7">
        <f t="shared" si="2"/>
        <v>0.34335702569710219</v>
      </c>
      <c r="N7">
        <v>0.251</v>
      </c>
      <c r="O7">
        <f t="shared" si="3"/>
        <v>0.154</v>
      </c>
      <c r="P7">
        <v>21.9</v>
      </c>
      <c r="Q7">
        <v>0.16839803171131765</v>
      </c>
      <c r="R7">
        <f t="shared" si="4"/>
        <v>0.16839803171131765</v>
      </c>
      <c r="U7">
        <f t="shared" si="5"/>
        <v>4.5662100456621009E-2</v>
      </c>
      <c r="V7">
        <f t="shared" si="6"/>
        <v>5.9383116883116891</v>
      </c>
    </row>
    <row r="8" spans="1:22" x14ac:dyDescent="0.2">
      <c r="A8">
        <v>0.56799999999999995</v>
      </c>
      <c r="B8">
        <f t="shared" si="0"/>
        <v>0.49999999999999994</v>
      </c>
      <c r="C8">
        <v>2.4</v>
      </c>
      <c r="E8">
        <v>0.34799999999999998</v>
      </c>
      <c r="F8">
        <f t="shared" si="1"/>
        <v>0.24699999999999997</v>
      </c>
      <c r="G8">
        <v>2.5899999999999999E-2</v>
      </c>
      <c r="H8">
        <v>0.27009294696555491</v>
      </c>
      <c r="I8">
        <f t="shared" si="2"/>
        <v>0.27009294696555491</v>
      </c>
      <c r="N8">
        <v>0.27900000000000003</v>
      </c>
      <c r="O8">
        <f t="shared" si="3"/>
        <v>0.18200000000000002</v>
      </c>
      <c r="P8">
        <v>36.5</v>
      </c>
      <c r="Q8">
        <v>0.19901585565882998</v>
      </c>
      <c r="R8">
        <f t="shared" si="4"/>
        <v>0.19901585565882998</v>
      </c>
      <c r="U8">
        <f t="shared" si="5"/>
        <v>2.7397260273972601E-2</v>
      </c>
      <c r="V8">
        <f t="shared" si="6"/>
        <v>5.0247252747252746</v>
      </c>
    </row>
    <row r="9" spans="1:22" x14ac:dyDescent="0.2">
      <c r="A9">
        <v>0.57699999999999996</v>
      </c>
      <c r="B9">
        <f>A9-0.068</f>
        <v>0.5089999999999999</v>
      </c>
      <c r="C9">
        <v>3</v>
      </c>
      <c r="E9">
        <v>0.42599999999999999</v>
      </c>
      <c r="F9">
        <f t="shared" si="1"/>
        <v>0.32499999999999996</v>
      </c>
      <c r="G9">
        <v>3.3300000000000003E-2</v>
      </c>
      <c r="H9">
        <v>0.35538545653362485</v>
      </c>
      <c r="I9">
        <f t="shared" si="2"/>
        <v>0.35538545653362485</v>
      </c>
      <c r="N9">
        <v>0.36499999999999999</v>
      </c>
      <c r="O9">
        <f t="shared" si="3"/>
        <v>0.26800000000000002</v>
      </c>
      <c r="P9">
        <v>51.1</v>
      </c>
      <c r="Q9">
        <v>0.29305631492618922</v>
      </c>
      <c r="R9">
        <f t="shared" si="4"/>
        <v>0.29305631492618922</v>
      </c>
      <c r="U9">
        <f t="shared" si="5"/>
        <v>1.9569471624266144E-2</v>
      </c>
      <c r="V9">
        <f t="shared" si="6"/>
        <v>3.4123134328358202</v>
      </c>
    </row>
    <row r="10" spans="1:22" x14ac:dyDescent="0.2">
      <c r="E10">
        <v>0.38300000000000001</v>
      </c>
      <c r="F10">
        <f t="shared" si="1"/>
        <v>0.28200000000000003</v>
      </c>
      <c r="G10">
        <v>3.6999999999999998E-2</v>
      </c>
      <c r="H10">
        <v>0.30836522689994539</v>
      </c>
      <c r="I10">
        <f t="shared" si="2"/>
        <v>0.30836522689994539</v>
      </c>
      <c r="N10">
        <v>0.45500000000000002</v>
      </c>
      <c r="O10">
        <f t="shared" si="3"/>
        <v>0.35799999999999998</v>
      </c>
      <c r="P10">
        <v>73</v>
      </c>
      <c r="Q10">
        <v>0.39147074904319296</v>
      </c>
      <c r="R10">
        <f t="shared" si="4"/>
        <v>0.39147074904319296</v>
      </c>
      <c r="U10">
        <f t="shared" si="5"/>
        <v>1.3698630136986301E-2</v>
      </c>
      <c r="V10">
        <f t="shared" si="6"/>
        <v>2.5544692737430172</v>
      </c>
    </row>
    <row r="25" spans="5:20" x14ac:dyDescent="0.2">
      <c r="T25" t="s">
        <v>17</v>
      </c>
    </row>
    <row r="26" spans="5:20" x14ac:dyDescent="0.2">
      <c r="E26" t="s">
        <v>6</v>
      </c>
      <c r="G26" t="s">
        <v>7</v>
      </c>
    </row>
    <row r="27" spans="5:20" x14ac:dyDescent="0.2">
      <c r="E27" t="s">
        <v>8</v>
      </c>
      <c r="G27" t="s">
        <v>12</v>
      </c>
      <c r="T27" t="s">
        <v>18</v>
      </c>
    </row>
    <row r="28" spans="5:20" x14ac:dyDescent="0.2">
      <c r="G28" t="s">
        <v>13</v>
      </c>
      <c r="T28" t="s">
        <v>19</v>
      </c>
    </row>
    <row r="30" spans="5:20" x14ac:dyDescent="0.2">
      <c r="T30" t="s">
        <v>20</v>
      </c>
    </row>
    <row r="31" spans="5:20" x14ac:dyDescent="0.2">
      <c r="T31" t="s">
        <v>29</v>
      </c>
    </row>
    <row r="33" spans="20:20" x14ac:dyDescent="0.2">
      <c r="T33" t="s">
        <v>21</v>
      </c>
    </row>
    <row r="34" spans="20:20" x14ac:dyDescent="0.2">
      <c r="T34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5004-689F-CB46-B3A5-D8BC143C4587}">
  <dimension ref="A1:V34"/>
  <sheetViews>
    <sheetView zoomScale="106" workbookViewId="0">
      <selection activeCell="V34" sqref="V34"/>
    </sheetView>
  </sheetViews>
  <sheetFormatPr baseColWidth="10" defaultRowHeight="16" x14ac:dyDescent="0.2"/>
  <cols>
    <col min="2" max="2" width="12" customWidth="1"/>
    <col min="3" max="3" width="27.83203125" customWidth="1"/>
    <col min="6" max="6" width="11.5" customWidth="1"/>
    <col min="16" max="16" width="18.5" customWidth="1"/>
  </cols>
  <sheetData>
    <row r="1" spans="1:22" x14ac:dyDescent="0.2">
      <c r="A1" t="s">
        <v>0</v>
      </c>
      <c r="E1" t="s">
        <v>5</v>
      </c>
      <c r="N1" t="s">
        <v>9</v>
      </c>
    </row>
    <row r="2" spans="1:22" x14ac:dyDescent="0.2">
      <c r="U2" t="s">
        <v>16</v>
      </c>
    </row>
    <row r="3" spans="1:22" x14ac:dyDescent="0.2">
      <c r="A3" t="s">
        <v>1</v>
      </c>
      <c r="B3" t="s">
        <v>11</v>
      </c>
      <c r="C3" t="s">
        <v>2</v>
      </c>
      <c r="E3" t="s">
        <v>1</v>
      </c>
      <c r="F3" t="s">
        <v>11</v>
      </c>
      <c r="G3" t="s">
        <v>3</v>
      </c>
      <c r="H3" t="s">
        <v>4</v>
      </c>
      <c r="N3" t="s">
        <v>1</v>
      </c>
      <c r="O3" t="s">
        <v>11</v>
      </c>
      <c r="P3" t="s">
        <v>10</v>
      </c>
      <c r="Q3" t="s">
        <v>4</v>
      </c>
      <c r="U3" t="s">
        <v>14</v>
      </c>
      <c r="V3" t="s">
        <v>15</v>
      </c>
    </row>
    <row r="4" spans="1:22" x14ac:dyDescent="0.2">
      <c r="A4">
        <v>7.3999999999999996E-2</v>
      </c>
      <c r="B4">
        <f>A4-0.074</f>
        <v>0</v>
      </c>
      <c r="C4">
        <v>0</v>
      </c>
      <c r="E4">
        <v>0.115</v>
      </c>
      <c r="F4">
        <f>E4-0.115</f>
        <v>0</v>
      </c>
      <c r="G4">
        <v>0</v>
      </c>
      <c r="H4">
        <v>0</v>
      </c>
      <c r="I4">
        <f>((F4/0.1333)/5)</f>
        <v>0</v>
      </c>
      <c r="N4">
        <v>0.113</v>
      </c>
      <c r="O4">
        <f>N4-0.113</f>
        <v>0</v>
      </c>
      <c r="P4">
        <v>73</v>
      </c>
      <c r="Q4">
        <v>0</v>
      </c>
      <c r="R4">
        <f>((O4/0.1333)/5)</f>
        <v>0</v>
      </c>
    </row>
    <row r="5" spans="1:22" x14ac:dyDescent="0.2">
      <c r="A5">
        <v>0.21199999999999999</v>
      </c>
      <c r="B5">
        <f t="shared" ref="B5:B8" si="0">A5-0.068</f>
        <v>0.14399999999999999</v>
      </c>
      <c r="C5">
        <v>0.6</v>
      </c>
      <c r="E5">
        <v>0.24099999999999999</v>
      </c>
      <c r="F5">
        <f t="shared" ref="F5:F10" si="1">E5-0.115</f>
        <v>0.126</v>
      </c>
      <c r="G5">
        <v>3.7000000000000002E-3</v>
      </c>
      <c r="H5">
        <v>0.18904726181545387</v>
      </c>
      <c r="I5">
        <f t="shared" ref="I5:I10" si="2">((F5/0.1333)/5)</f>
        <v>0.18904726181545387</v>
      </c>
      <c r="N5">
        <v>0.61099999999999999</v>
      </c>
      <c r="O5">
        <f t="shared" ref="O5:O10" si="3">N5-0.113</f>
        <v>0.498</v>
      </c>
      <c r="P5">
        <v>3.65</v>
      </c>
      <c r="Q5" t="s">
        <v>25</v>
      </c>
      <c r="R5">
        <f t="shared" ref="R5:R10" si="4">((O5/0.1333)/5)</f>
        <v>0.74718679669917476</v>
      </c>
      <c r="U5">
        <f>1/P5</f>
        <v>0.27397260273972601</v>
      </c>
      <c r="V5" t="e">
        <f>1/Q5</f>
        <v>#VALUE!</v>
      </c>
    </row>
    <row r="6" spans="1:22" x14ac:dyDescent="0.2">
      <c r="A6">
        <v>0.222</v>
      </c>
      <c r="B6">
        <f t="shared" si="0"/>
        <v>0.154</v>
      </c>
      <c r="C6">
        <v>1.2</v>
      </c>
      <c r="E6">
        <v>0.218</v>
      </c>
      <c r="F6">
        <f t="shared" si="1"/>
        <v>0.10299999999999999</v>
      </c>
      <c r="G6">
        <v>1.11E-2</v>
      </c>
      <c r="H6">
        <v>0.15453863465866466</v>
      </c>
      <c r="I6">
        <f t="shared" si="2"/>
        <v>0.15453863465866466</v>
      </c>
      <c r="N6">
        <v>8.7999999999999995E-2</v>
      </c>
      <c r="O6">
        <f t="shared" si="3"/>
        <v>-2.5000000000000008E-2</v>
      </c>
      <c r="P6">
        <v>7.3</v>
      </c>
      <c r="Q6">
        <v>-3.7509377344336098E-2</v>
      </c>
      <c r="R6">
        <f t="shared" si="4"/>
        <v>-3.7509377344336098E-2</v>
      </c>
      <c r="U6">
        <f t="shared" ref="U6:V10" si="5">1/P6</f>
        <v>0.13698630136986301</v>
      </c>
      <c r="V6">
        <f t="shared" si="5"/>
        <v>-26.659999999999989</v>
      </c>
    </row>
    <row r="7" spans="1:22" x14ac:dyDescent="0.2">
      <c r="A7">
        <v>0.27400000000000002</v>
      </c>
      <c r="B7">
        <f t="shared" si="0"/>
        <v>0.20600000000000002</v>
      </c>
      <c r="C7">
        <v>1.8</v>
      </c>
      <c r="E7">
        <v>0.253</v>
      </c>
      <c r="F7">
        <f t="shared" si="1"/>
        <v>0.13800000000000001</v>
      </c>
      <c r="G7">
        <v>1.8499999999999999E-2</v>
      </c>
      <c r="H7">
        <v>0.20705176294073521</v>
      </c>
      <c r="I7">
        <f t="shared" si="2"/>
        <v>0.20705176294073521</v>
      </c>
      <c r="N7">
        <v>0.186</v>
      </c>
      <c r="O7">
        <f t="shared" si="3"/>
        <v>7.2999999999999995E-2</v>
      </c>
      <c r="P7">
        <v>21.9</v>
      </c>
      <c r="Q7">
        <v>0.10952738184546136</v>
      </c>
      <c r="R7">
        <f t="shared" si="4"/>
        <v>0.10952738184546136</v>
      </c>
      <c r="U7">
        <f t="shared" si="5"/>
        <v>4.5662100456621009E-2</v>
      </c>
      <c r="V7">
        <f t="shared" si="5"/>
        <v>9.1301369863013697</v>
      </c>
    </row>
    <row r="8" spans="1:22" x14ac:dyDescent="0.2">
      <c r="A8">
        <v>0.40899999999999997</v>
      </c>
      <c r="B8">
        <f t="shared" si="0"/>
        <v>0.34099999999999997</v>
      </c>
      <c r="C8">
        <v>2.4</v>
      </c>
      <c r="E8">
        <v>0.313</v>
      </c>
      <c r="F8">
        <f t="shared" si="1"/>
        <v>0.19800000000000001</v>
      </c>
      <c r="G8">
        <v>2.5899999999999999E-2</v>
      </c>
      <c r="H8">
        <v>0.29707426856714181</v>
      </c>
      <c r="I8">
        <f t="shared" si="2"/>
        <v>0.29707426856714181</v>
      </c>
      <c r="N8">
        <v>0.21299999999999999</v>
      </c>
      <c r="O8">
        <f t="shared" si="3"/>
        <v>9.9999999999999992E-2</v>
      </c>
      <c r="P8">
        <v>36.5</v>
      </c>
      <c r="Q8">
        <v>0.15003750937734434</v>
      </c>
      <c r="R8">
        <f t="shared" si="4"/>
        <v>0.15003750937734434</v>
      </c>
      <c r="U8">
        <f t="shared" si="5"/>
        <v>2.7397260273972601E-2</v>
      </c>
      <c r="V8">
        <f t="shared" si="5"/>
        <v>6.665</v>
      </c>
    </row>
    <row r="9" spans="1:22" x14ac:dyDescent="0.2">
      <c r="A9">
        <v>0.46100000000000002</v>
      </c>
      <c r="B9">
        <f>A9-0.068</f>
        <v>0.39300000000000002</v>
      </c>
      <c r="C9">
        <v>3</v>
      </c>
      <c r="E9">
        <v>0.43099999999999999</v>
      </c>
      <c r="F9">
        <f t="shared" si="1"/>
        <v>0.316</v>
      </c>
      <c r="G9">
        <v>3.3300000000000003E-2</v>
      </c>
      <c r="H9">
        <v>0.47411852963240808</v>
      </c>
      <c r="I9">
        <f t="shared" si="2"/>
        <v>0.47411852963240808</v>
      </c>
      <c r="N9">
        <v>0.22500000000000001</v>
      </c>
      <c r="O9">
        <f t="shared" si="3"/>
        <v>0.112</v>
      </c>
      <c r="P9">
        <v>51.1</v>
      </c>
      <c r="Q9">
        <v>0.16804201050262565</v>
      </c>
      <c r="R9">
        <f t="shared" si="4"/>
        <v>0.16804201050262565</v>
      </c>
      <c r="U9">
        <f t="shared" si="5"/>
        <v>1.9569471624266144E-2</v>
      </c>
      <c r="V9">
        <f t="shared" si="5"/>
        <v>5.9508928571428568</v>
      </c>
    </row>
    <row r="10" spans="1:22" x14ac:dyDescent="0.2">
      <c r="E10">
        <v>0.629</v>
      </c>
      <c r="F10">
        <f t="shared" si="1"/>
        <v>0.51400000000000001</v>
      </c>
      <c r="G10">
        <v>3.6999999999999998E-2</v>
      </c>
      <c r="H10">
        <v>0.77119279819954989</v>
      </c>
      <c r="I10">
        <f t="shared" si="2"/>
        <v>0.77119279819954989</v>
      </c>
      <c r="N10">
        <v>0.26100000000000001</v>
      </c>
      <c r="O10">
        <f t="shared" si="3"/>
        <v>0.14800000000000002</v>
      </c>
      <c r="P10">
        <v>73</v>
      </c>
      <c r="Q10">
        <v>0.22205551387846961</v>
      </c>
      <c r="R10">
        <f t="shared" si="4"/>
        <v>0.22205551387846961</v>
      </c>
      <c r="U10">
        <f t="shared" si="5"/>
        <v>1.3698630136986301E-2</v>
      </c>
      <c r="V10">
        <f t="shared" si="5"/>
        <v>4.5033783783783781</v>
      </c>
    </row>
    <row r="25" spans="5:20" x14ac:dyDescent="0.2">
      <c r="T25" t="s">
        <v>17</v>
      </c>
    </row>
    <row r="26" spans="5:20" x14ac:dyDescent="0.2">
      <c r="E26" t="s">
        <v>6</v>
      </c>
      <c r="G26" t="s">
        <v>7</v>
      </c>
    </row>
    <row r="27" spans="5:20" x14ac:dyDescent="0.2">
      <c r="E27" t="s">
        <v>8</v>
      </c>
      <c r="G27" t="s">
        <v>23</v>
      </c>
      <c r="T27" t="s">
        <v>26</v>
      </c>
    </row>
    <row r="28" spans="5:20" x14ac:dyDescent="0.2">
      <c r="G28" t="s">
        <v>24</v>
      </c>
      <c r="T28" t="s">
        <v>27</v>
      </c>
    </row>
    <row r="30" spans="5:20" x14ac:dyDescent="0.2">
      <c r="T30" t="s">
        <v>28</v>
      </c>
    </row>
    <row r="31" spans="5:20" x14ac:dyDescent="0.2">
      <c r="T31" t="s">
        <v>30</v>
      </c>
    </row>
    <row r="33" spans="20:20" x14ac:dyDescent="0.2">
      <c r="T33" t="s">
        <v>21</v>
      </c>
    </row>
    <row r="34" spans="20:20" x14ac:dyDescent="0.2">
      <c r="T34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Grupo Rafael Jun</vt:lpstr>
      <vt:lpstr>Grupo Thais Martins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Danilo Bilches Medinas</cp:lastModifiedBy>
  <dcterms:created xsi:type="dcterms:W3CDTF">2023-10-07T22:05:42Z</dcterms:created>
  <dcterms:modified xsi:type="dcterms:W3CDTF">2023-10-20T14:59:44Z</dcterms:modified>
</cp:coreProperties>
</file>