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880" windowHeight="15620" tabRatio="815"/>
  </bookViews>
  <sheets>
    <sheet name="PessoalXReceita" sheetId="12" r:id="rId1"/>
    <sheet name="Frações USP" sheetId="11" r:id="rId2"/>
    <sheet name="Docentes" sheetId="9" r:id="rId3"/>
    <sheet name="Discentes" sheetId="18" r:id="rId4"/>
    <sheet name="Func." sheetId="8" r:id="rId5"/>
    <sheet name="Ativos" sheetId="10" r:id="rId6"/>
    <sheet name="Custo Estudante" sheetId="14" r:id="rId7"/>
    <sheet name="custo servidor" sheetId="17" r:id="rId8"/>
    <sheet name="Venctos" sheetId="13" r:id="rId9"/>
    <sheet name="Recursos" sheetId="15" r:id="rId10"/>
    <sheet name="frações" sheetId="16" r:id="rId11"/>
    <sheet name="Anuario IPCA" sheetId="2" r:id="rId12"/>
    <sheet name="Anuario ICV" sheetId="5" r:id="rId13"/>
    <sheet name="IPCA" sheetId="4" r:id="rId14"/>
    <sheet name="ICV-DIEESE" sheetId="6" r:id="rId15"/>
    <sheet name="Sheet1" sheetId="7" r:id="rId16"/>
    <sheet name="Venctos2" sheetId="19" r:id="rId1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A24" i="2" l="1"/>
  <c r="CA25" i="2"/>
  <c r="CA26" i="2"/>
  <c r="BZ24" i="2"/>
  <c r="BZ25" i="2"/>
  <c r="BZ26" i="2"/>
  <c r="CB23" i="2"/>
  <c r="CB24" i="2"/>
  <c r="CB25" i="2"/>
  <c r="CB26" i="2"/>
  <c r="CB27" i="2"/>
  <c r="CB28" i="2"/>
  <c r="CA28" i="2"/>
  <c r="CA27" i="2"/>
  <c r="CA23" i="2"/>
  <c r="AC27" i="2"/>
  <c r="AC28" i="2"/>
  <c r="BN28" i="2"/>
  <c r="BF27" i="2"/>
  <c r="BG28" i="2"/>
  <c r="BH28" i="2"/>
  <c r="BI28" i="2"/>
  <c r="BJ28" i="2"/>
  <c r="BK28" i="2"/>
  <c r="BL28" i="2"/>
  <c r="BM28" i="2"/>
  <c r="BO28" i="2"/>
  <c r="BP28" i="2"/>
  <c r="BQ28" i="2"/>
  <c r="BR28" i="2"/>
  <c r="BS28" i="2"/>
  <c r="BT28" i="2"/>
  <c r="BU28" i="2"/>
  <c r="BV28" i="2"/>
  <c r="BW28" i="2"/>
  <c r="BX28" i="2"/>
  <c r="BY28" i="2"/>
  <c r="AO28" i="2"/>
  <c r="BB28" i="2"/>
  <c r="BC28" i="2"/>
  <c r="BD28" i="2"/>
  <c r="AI28" i="2"/>
  <c r="K28" i="2"/>
  <c r="L28" i="2"/>
  <c r="M28" i="2"/>
  <c r="H28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3" i="2"/>
  <c r="BY27" i="2"/>
  <c r="BF26" i="2"/>
  <c r="BF25" i="2"/>
  <c r="BF24" i="2"/>
  <c r="BY24" i="2"/>
  <c r="BY34" i="2"/>
  <c r="BX27" i="2"/>
  <c r="BF23" i="2"/>
  <c r="BX23" i="2"/>
  <c r="BX34" i="2"/>
  <c r="BW27" i="2"/>
  <c r="BW23" i="2"/>
  <c r="BW34" i="2"/>
  <c r="BV27" i="2"/>
  <c r="BV23" i="2"/>
  <c r="BV34" i="2"/>
  <c r="BU27" i="2"/>
  <c r="BU23" i="2"/>
  <c r="BU34" i="2"/>
  <c r="BT27" i="2"/>
  <c r="BT23" i="2"/>
  <c r="BT34" i="2"/>
  <c r="BS27" i="2"/>
  <c r="BS23" i="2"/>
  <c r="BS34" i="2"/>
  <c r="BR27" i="2"/>
  <c r="BR23" i="2"/>
  <c r="BR34" i="2"/>
  <c r="BQ27" i="2"/>
  <c r="BQ23" i="2"/>
  <c r="BQ34" i="2"/>
  <c r="BP27" i="2"/>
  <c r="BP23" i="2"/>
  <c r="BP34" i="2"/>
  <c r="BO27" i="2"/>
  <c r="BO23" i="2"/>
  <c r="BO34" i="2"/>
  <c r="BH27" i="2"/>
  <c r="BN27" i="2"/>
  <c r="BH23" i="2"/>
  <c r="BN23" i="2"/>
  <c r="BN34" i="2"/>
  <c r="BL27" i="2"/>
  <c r="BM27" i="2"/>
  <c r="BL23" i="2"/>
  <c r="BM23" i="2"/>
  <c r="BM34" i="2"/>
  <c r="BL34" i="2"/>
  <c r="BK27" i="2"/>
  <c r="BK23" i="2"/>
  <c r="BK34" i="2"/>
  <c r="BJ27" i="2"/>
  <c r="BJ23" i="2"/>
  <c r="BJ34" i="2"/>
  <c r="BI27" i="2"/>
  <c r="BI23" i="2"/>
  <c r="BI34" i="2"/>
  <c r="BH34" i="2"/>
  <c r="BG27" i="2"/>
  <c r="BG23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27" i="2"/>
  <c r="AI23" i="2"/>
  <c r="AI34" i="2"/>
  <c r="AH34" i="2"/>
  <c r="AF34" i="2"/>
  <c r="AE34" i="2"/>
  <c r="AC34" i="2"/>
  <c r="AB34" i="2"/>
  <c r="AA34" i="2"/>
  <c r="Z34" i="2"/>
  <c r="W34" i="2"/>
  <c r="V34" i="2"/>
  <c r="U34" i="2"/>
  <c r="T34" i="2"/>
  <c r="S34" i="2"/>
  <c r="R34" i="2"/>
  <c r="Q34" i="2"/>
  <c r="P34" i="2"/>
  <c r="O34" i="2"/>
  <c r="N34" i="2"/>
  <c r="M27" i="2"/>
  <c r="M34" i="2"/>
  <c r="L27" i="2"/>
  <c r="L23" i="2"/>
  <c r="L34" i="2"/>
  <c r="K27" i="2"/>
  <c r="K23" i="2"/>
  <c r="K34" i="2"/>
  <c r="J34" i="2"/>
  <c r="I34" i="2"/>
  <c r="D34" i="2"/>
  <c r="E34" i="2"/>
  <c r="F34" i="2"/>
  <c r="C34" i="2"/>
  <c r="AT27" i="5"/>
  <c r="BX27" i="5"/>
  <c r="AT23" i="5"/>
  <c r="BX23" i="5"/>
  <c r="BX30" i="5"/>
  <c r="AS27" i="5"/>
  <c r="BW27" i="5"/>
  <c r="AS23" i="5"/>
  <c r="BW23" i="5"/>
  <c r="BW30" i="5"/>
  <c r="AR27" i="5"/>
  <c r="BV27" i="5"/>
  <c r="AR23" i="5"/>
  <c r="BV23" i="5"/>
  <c r="BV30" i="5"/>
  <c r="AQ27" i="5"/>
  <c r="BU27" i="5"/>
  <c r="AQ23" i="5"/>
  <c r="BU23" i="5"/>
  <c r="BU30" i="5"/>
  <c r="AP27" i="5"/>
  <c r="BT27" i="5"/>
  <c r="AP23" i="5"/>
  <c r="BT23" i="5"/>
  <c r="BT30" i="5"/>
  <c r="AO27" i="5"/>
  <c r="BS27" i="5"/>
  <c r="AO23" i="5"/>
  <c r="BS23" i="5"/>
  <c r="BS30" i="5"/>
  <c r="AM27" i="5"/>
  <c r="BR27" i="5"/>
  <c r="AM23" i="5"/>
  <c r="BR23" i="5"/>
  <c r="BR30" i="5"/>
  <c r="AL27" i="5"/>
  <c r="BQ27" i="5"/>
  <c r="AL23" i="5"/>
  <c r="BQ23" i="5"/>
  <c r="BQ30" i="5"/>
  <c r="AK27" i="5"/>
  <c r="BP27" i="5"/>
  <c r="AK23" i="5"/>
  <c r="BP23" i="5"/>
  <c r="BP30" i="5"/>
  <c r="AJ27" i="5"/>
  <c r="BO27" i="5"/>
  <c r="AJ23" i="5"/>
  <c r="BO23" i="5"/>
  <c r="BO30" i="5"/>
  <c r="AI27" i="5"/>
  <c r="BN27" i="5"/>
  <c r="AI23" i="5"/>
  <c r="BN23" i="5"/>
  <c r="BN30" i="5"/>
  <c r="AV27" i="5"/>
  <c r="BG27" i="5"/>
  <c r="AG27" i="5"/>
  <c r="AB27" i="5"/>
  <c r="BM27" i="5"/>
  <c r="AV23" i="5"/>
  <c r="BG23" i="5"/>
  <c r="AG23" i="5"/>
  <c r="AB23" i="5"/>
  <c r="BM23" i="5"/>
  <c r="BM30" i="5"/>
  <c r="AZ27" i="5"/>
  <c r="BK27" i="5"/>
  <c r="E27" i="5"/>
  <c r="H27" i="5"/>
  <c r="BL27" i="5"/>
  <c r="AZ23" i="5"/>
  <c r="BK23" i="5"/>
  <c r="E23" i="5"/>
  <c r="H23" i="5"/>
  <c r="BL23" i="5"/>
  <c r="BL30" i="5"/>
  <c r="BK30" i="5"/>
  <c r="AY27" i="5"/>
  <c r="BJ27" i="5"/>
  <c r="AY23" i="5"/>
  <c r="BJ23" i="5"/>
  <c r="BJ30" i="5"/>
  <c r="AX27" i="5"/>
  <c r="BI27" i="5"/>
  <c r="AX23" i="5"/>
  <c r="BI23" i="5"/>
  <c r="BI30" i="5"/>
  <c r="AW27" i="5"/>
  <c r="BH27" i="5"/>
  <c r="AW23" i="5"/>
  <c r="BH23" i="5"/>
  <c r="BH30" i="5"/>
  <c r="BG30" i="5"/>
  <c r="AU27" i="5"/>
  <c r="BF27" i="5"/>
  <c r="AU23" i="5"/>
  <c r="BF23" i="5"/>
  <c r="BF30" i="5"/>
  <c r="BE30" i="5"/>
  <c r="BD30" i="5"/>
  <c r="BC27" i="5"/>
  <c r="BC23" i="5"/>
  <c r="BC30" i="5"/>
  <c r="BB27" i="5"/>
  <c r="BB23" i="5"/>
  <c r="BB30" i="5"/>
  <c r="BA27" i="5"/>
  <c r="BA23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27" i="5"/>
  <c r="AN23" i="5"/>
  <c r="AN30" i="5"/>
  <c r="AM30" i="5"/>
  <c r="AL30" i="5"/>
  <c r="AK30" i="5"/>
  <c r="AJ30" i="5"/>
  <c r="AI30" i="5"/>
  <c r="AH27" i="5"/>
  <c r="AH23" i="5"/>
  <c r="AH30" i="5"/>
  <c r="AG30" i="5"/>
  <c r="AF27" i="5"/>
  <c r="AF23" i="5"/>
  <c r="AF30" i="5"/>
  <c r="AE27" i="5"/>
  <c r="AE23" i="5"/>
  <c r="AE30" i="5"/>
  <c r="AD27" i="5"/>
  <c r="AD23" i="5"/>
  <c r="AD30" i="5"/>
  <c r="AC27" i="5"/>
  <c r="AC23" i="5"/>
  <c r="AC30" i="5"/>
  <c r="AB30" i="5"/>
  <c r="AA27" i="5"/>
  <c r="AA23" i="5"/>
  <c r="AA30" i="5"/>
  <c r="Z27" i="5"/>
  <c r="Z23" i="5"/>
  <c r="Z30" i="5"/>
  <c r="Y27" i="5"/>
  <c r="Y23" i="5"/>
  <c r="Y30" i="5"/>
  <c r="D27" i="5"/>
  <c r="D23" i="5"/>
  <c r="D30" i="5"/>
  <c r="E30" i="5"/>
  <c r="F27" i="5"/>
  <c r="F23" i="5"/>
  <c r="F30" i="5"/>
  <c r="G27" i="5"/>
  <c r="G23" i="5"/>
  <c r="G30" i="5"/>
  <c r="H30" i="5"/>
  <c r="I27" i="5"/>
  <c r="I23" i="5"/>
  <c r="I30" i="5"/>
  <c r="J27" i="5"/>
  <c r="J23" i="5"/>
  <c r="J30" i="5"/>
  <c r="K27" i="5"/>
  <c r="K23" i="5"/>
  <c r="K30" i="5"/>
  <c r="L27" i="5"/>
  <c r="L23" i="5"/>
  <c r="L30" i="5"/>
  <c r="M27" i="5"/>
  <c r="M23" i="5"/>
  <c r="M30" i="5"/>
  <c r="N27" i="5"/>
  <c r="N23" i="5"/>
  <c r="N30" i="5"/>
  <c r="O27" i="5"/>
  <c r="O23" i="5"/>
  <c r="O30" i="5"/>
  <c r="P27" i="5"/>
  <c r="P23" i="5"/>
  <c r="P30" i="5"/>
  <c r="Q27" i="5"/>
  <c r="Q23" i="5"/>
  <c r="Q30" i="5"/>
  <c r="R27" i="5"/>
  <c r="R23" i="5"/>
  <c r="R30" i="5"/>
  <c r="S27" i="5"/>
  <c r="S23" i="5"/>
  <c r="S30" i="5"/>
  <c r="T27" i="5"/>
  <c r="T23" i="5"/>
  <c r="T30" i="5"/>
  <c r="U27" i="5"/>
  <c r="U23" i="5"/>
  <c r="U30" i="5"/>
  <c r="V27" i="5"/>
  <c r="V23" i="5"/>
  <c r="V30" i="5"/>
  <c r="C27" i="5"/>
  <c r="C23" i="5"/>
  <c r="C30" i="5"/>
  <c r="Q35" i="2"/>
  <c r="Q36" i="2"/>
  <c r="R35" i="2"/>
  <c r="R36" i="2"/>
  <c r="AT12" i="5"/>
  <c r="BX12" i="5"/>
  <c r="BX29" i="5"/>
  <c r="AS12" i="5"/>
  <c r="BW12" i="5"/>
  <c r="BW29" i="5"/>
  <c r="AR12" i="5"/>
  <c r="BV12" i="5"/>
  <c r="BV29" i="5"/>
  <c r="AQ12" i="5"/>
  <c r="BU12" i="5"/>
  <c r="BU29" i="5"/>
  <c r="AP12" i="5"/>
  <c r="BT12" i="5"/>
  <c r="BT29" i="5"/>
  <c r="AO12" i="5"/>
  <c r="BS12" i="5"/>
  <c r="BS29" i="5"/>
  <c r="AM12" i="5"/>
  <c r="BR12" i="5"/>
  <c r="BR29" i="5"/>
  <c r="AL12" i="5"/>
  <c r="BQ12" i="5"/>
  <c r="BQ29" i="5"/>
  <c r="AK12" i="5"/>
  <c r="BP12" i="5"/>
  <c r="BP29" i="5"/>
  <c r="AJ12" i="5"/>
  <c r="BO12" i="5"/>
  <c r="BO29" i="5"/>
  <c r="AI12" i="5"/>
  <c r="BN12" i="5"/>
  <c r="BN29" i="5"/>
  <c r="AV12" i="5"/>
  <c r="BG12" i="5"/>
  <c r="AG12" i="5"/>
  <c r="AB12" i="5"/>
  <c r="BM12" i="5"/>
  <c r="BM29" i="5"/>
  <c r="AZ12" i="5"/>
  <c r="BK12" i="5"/>
  <c r="E12" i="5"/>
  <c r="H12" i="5"/>
  <c r="BL12" i="5"/>
  <c r="BL29" i="5"/>
  <c r="BK29" i="5"/>
  <c r="AY12" i="5"/>
  <c r="BJ12" i="5"/>
  <c r="BJ29" i="5"/>
  <c r="AX12" i="5"/>
  <c r="BI12" i="5"/>
  <c r="BI29" i="5"/>
  <c r="AW12" i="5"/>
  <c r="BH12" i="5"/>
  <c r="BH29" i="5"/>
  <c r="BG29" i="5"/>
  <c r="AU12" i="5"/>
  <c r="BF12" i="5"/>
  <c r="BF29" i="5"/>
  <c r="BE29" i="5"/>
  <c r="BD29" i="5"/>
  <c r="BC12" i="5"/>
  <c r="BC29" i="5"/>
  <c r="BB12" i="5"/>
  <c r="BB29" i="5"/>
  <c r="BA12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M29" i="5"/>
  <c r="AL29" i="5"/>
  <c r="AK29" i="5"/>
  <c r="AJ29" i="5"/>
  <c r="AI29" i="5"/>
  <c r="AI12" i="2"/>
  <c r="AH12" i="5"/>
  <c r="AH29" i="5"/>
  <c r="AE12" i="5"/>
  <c r="AE29" i="5"/>
  <c r="AD12" i="5"/>
  <c r="AD29" i="5"/>
  <c r="AC12" i="5"/>
  <c r="AC29" i="5"/>
  <c r="AA12" i="5"/>
  <c r="AA29" i="5"/>
  <c r="Z12" i="5"/>
  <c r="Z29" i="5"/>
  <c r="Y12" i="5"/>
  <c r="Y29" i="5"/>
  <c r="V12" i="5"/>
  <c r="V29" i="5"/>
  <c r="U12" i="5"/>
  <c r="U29" i="5"/>
  <c r="T12" i="5"/>
  <c r="T29" i="5"/>
  <c r="S12" i="5"/>
  <c r="S29" i="5"/>
  <c r="R12" i="5"/>
  <c r="R29" i="5"/>
  <c r="Q12" i="5"/>
  <c r="Q29" i="5"/>
  <c r="P12" i="5"/>
  <c r="P29" i="5"/>
  <c r="O12" i="5"/>
  <c r="O29" i="5"/>
  <c r="N12" i="5"/>
  <c r="N29" i="5"/>
  <c r="M12" i="5"/>
  <c r="M29" i="5"/>
  <c r="L12" i="5"/>
  <c r="L29" i="5"/>
  <c r="K12" i="5"/>
  <c r="K29" i="5"/>
  <c r="J12" i="5"/>
  <c r="J29" i="5"/>
  <c r="I12" i="5"/>
  <c r="I29" i="5"/>
  <c r="H29" i="5"/>
  <c r="F12" i="5"/>
  <c r="F29" i="5"/>
  <c r="E29" i="5"/>
  <c r="D12" i="5"/>
  <c r="D29" i="5"/>
  <c r="C12" i="5"/>
  <c r="C29" i="5"/>
  <c r="BE26" i="5"/>
  <c r="BE25" i="5"/>
  <c r="BE24" i="5"/>
  <c r="BE23" i="5"/>
  <c r="BE22" i="5"/>
  <c r="BE21" i="5"/>
  <c r="BE20" i="5"/>
  <c r="BE19" i="5"/>
  <c r="BE18" i="5"/>
  <c r="BE17" i="5"/>
  <c r="BE16" i="5"/>
  <c r="BE15" i="5"/>
  <c r="BE14" i="5"/>
  <c r="BE13" i="5"/>
  <c r="BE12" i="5"/>
  <c r="AI24" i="5"/>
  <c r="BN24" i="5"/>
  <c r="AJ24" i="5"/>
  <c r="BO24" i="5"/>
  <c r="AK24" i="5"/>
  <c r="BP24" i="5"/>
  <c r="AL24" i="5"/>
  <c r="BQ24" i="5"/>
  <c r="AM24" i="5"/>
  <c r="BR24" i="5"/>
  <c r="AO24" i="5"/>
  <c r="BS24" i="5"/>
  <c r="AP24" i="5"/>
  <c r="BT24" i="5"/>
  <c r="AQ24" i="5"/>
  <c r="BU24" i="5"/>
  <c r="AR24" i="5"/>
  <c r="BV24" i="5"/>
  <c r="AS24" i="5"/>
  <c r="BW24" i="5"/>
  <c r="AT24" i="5"/>
  <c r="BX24" i="5"/>
  <c r="BX24" i="2"/>
  <c r="BW24" i="2"/>
  <c r="BV24" i="2"/>
  <c r="BU24" i="2"/>
  <c r="BT24" i="2"/>
  <c r="BS24" i="2"/>
  <c r="BR24" i="2"/>
  <c r="BQ24" i="2"/>
  <c r="BP24" i="2"/>
  <c r="BO24" i="2"/>
  <c r="BH24" i="2"/>
  <c r="BN24" i="2"/>
  <c r="BL24" i="2"/>
  <c r="BM24" i="2"/>
  <c r="BK24" i="2"/>
  <c r="BJ24" i="2"/>
  <c r="BI24" i="2"/>
  <c r="BG24" i="2"/>
  <c r="BD27" i="2"/>
  <c r="BD24" i="2"/>
  <c r="BC27" i="2"/>
  <c r="BC24" i="2"/>
  <c r="BB27" i="2"/>
  <c r="BB24" i="2"/>
  <c r="AI24" i="2"/>
  <c r="AD34" i="2"/>
  <c r="M24" i="2"/>
  <c r="L24" i="2"/>
  <c r="K24" i="2"/>
  <c r="BF22" i="2"/>
  <c r="BF21" i="2"/>
  <c r="BF20" i="2"/>
  <c r="BF19" i="2"/>
  <c r="BF18" i="2"/>
  <c r="BF17" i="2"/>
  <c r="BF16" i="2"/>
  <c r="BF15" i="2"/>
  <c r="BF14" i="2"/>
  <c r="BF13" i="2"/>
  <c r="BF12" i="2"/>
  <c r="BY12" i="2"/>
  <c r="BY33" i="2"/>
  <c r="BX12" i="2"/>
  <c r="BX33" i="2"/>
  <c r="BW12" i="2"/>
  <c r="BW33" i="2"/>
  <c r="BV12" i="2"/>
  <c r="BV33" i="2"/>
  <c r="BU12" i="2"/>
  <c r="BU33" i="2"/>
  <c r="BT12" i="2"/>
  <c r="BT33" i="2"/>
  <c r="BS12" i="2"/>
  <c r="BS33" i="2"/>
  <c r="BR12" i="2"/>
  <c r="BR33" i="2"/>
  <c r="BQ12" i="2"/>
  <c r="BQ33" i="2"/>
  <c r="BP12" i="2"/>
  <c r="BP33" i="2"/>
  <c r="BO12" i="2"/>
  <c r="BO33" i="2"/>
  <c r="BH12" i="2"/>
  <c r="BN12" i="2"/>
  <c r="BN33" i="2"/>
  <c r="BL12" i="2"/>
  <c r="BM12" i="2"/>
  <c r="BM33" i="2"/>
  <c r="BL33" i="2"/>
  <c r="BK12" i="2"/>
  <c r="BK33" i="2"/>
  <c r="BJ12" i="2"/>
  <c r="BJ33" i="2"/>
  <c r="BI12" i="2"/>
  <c r="BI33" i="2"/>
  <c r="BH33" i="2"/>
  <c r="BG12" i="2"/>
  <c r="BG33" i="2"/>
  <c r="BF33" i="2"/>
  <c r="BE33" i="2"/>
  <c r="BD12" i="2"/>
  <c r="BD33" i="2"/>
  <c r="BC12" i="2"/>
  <c r="BC33" i="2"/>
  <c r="BB12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N33" i="2"/>
  <c r="AM33" i="2"/>
  <c r="AL33" i="2"/>
  <c r="AK33" i="2"/>
  <c r="AJ33" i="2"/>
  <c r="AI33" i="2"/>
  <c r="AF33" i="2"/>
  <c r="AE33" i="2"/>
  <c r="AD33" i="2"/>
  <c r="AB33" i="2"/>
  <c r="AA33" i="2"/>
  <c r="Z33" i="2"/>
  <c r="W33" i="2"/>
  <c r="V33" i="2"/>
  <c r="U33" i="2"/>
  <c r="T33" i="2"/>
  <c r="S33" i="2"/>
  <c r="R33" i="2"/>
  <c r="Q33" i="2"/>
  <c r="P33" i="2"/>
  <c r="O33" i="2"/>
  <c r="N33" i="2"/>
  <c r="M12" i="2"/>
  <c r="M33" i="2"/>
  <c r="L12" i="2"/>
  <c r="L33" i="2"/>
  <c r="K12" i="2"/>
  <c r="K33" i="2"/>
  <c r="J33" i="2"/>
  <c r="I33" i="2"/>
  <c r="F33" i="2"/>
  <c r="E33" i="2"/>
  <c r="D33" i="2"/>
  <c r="C33" i="2"/>
  <c r="BA3" i="5"/>
  <c r="BB3" i="5"/>
  <c r="BC3" i="5"/>
  <c r="BA4" i="5"/>
  <c r="BB4" i="5"/>
  <c r="BC4" i="5"/>
  <c r="BA5" i="5"/>
  <c r="BB5" i="5"/>
  <c r="BC5" i="5"/>
  <c r="BA6" i="5"/>
  <c r="BB6" i="5"/>
  <c r="BC6" i="5"/>
  <c r="BA7" i="5"/>
  <c r="BB7" i="5"/>
  <c r="BC7" i="5"/>
  <c r="BB8" i="2"/>
  <c r="BA8" i="5"/>
  <c r="BC8" i="2"/>
  <c r="BB8" i="5"/>
  <c r="BC8" i="5"/>
  <c r="BB9" i="2"/>
  <c r="BA9" i="5"/>
  <c r="BC9" i="2"/>
  <c r="BB9" i="5"/>
  <c r="BC9" i="5"/>
  <c r="BB10" i="2"/>
  <c r="BA10" i="5"/>
  <c r="BC10" i="2"/>
  <c r="BB10" i="5"/>
  <c r="BC10" i="5"/>
  <c r="BB11" i="2"/>
  <c r="BA11" i="5"/>
  <c r="BC11" i="2"/>
  <c r="BB11" i="5"/>
  <c r="BC11" i="5"/>
  <c r="BB13" i="2"/>
  <c r="BA13" i="5"/>
  <c r="BC13" i="2"/>
  <c r="BB13" i="5"/>
  <c r="BD13" i="2"/>
  <c r="BC13" i="5"/>
  <c r="BB14" i="2"/>
  <c r="BA14" i="5"/>
  <c r="BC14" i="2"/>
  <c r="BB14" i="5"/>
  <c r="BD14" i="2"/>
  <c r="BC14" i="5"/>
  <c r="BB15" i="2"/>
  <c r="BA15" i="5"/>
  <c r="BC15" i="2"/>
  <c r="BB15" i="5"/>
  <c r="BD15" i="2"/>
  <c r="BC15" i="5"/>
  <c r="BB16" i="2"/>
  <c r="BA16" i="5"/>
  <c r="BC16" i="2"/>
  <c r="BB16" i="5"/>
  <c r="BD16" i="2"/>
  <c r="BC16" i="5"/>
  <c r="BB17" i="2"/>
  <c r="BA17" i="5"/>
  <c r="BC17" i="2"/>
  <c r="BB17" i="5"/>
  <c r="BD17" i="2"/>
  <c r="BC17" i="5"/>
  <c r="BB18" i="2"/>
  <c r="BA18" i="5"/>
  <c r="BC18" i="2"/>
  <c r="BB18" i="5"/>
  <c r="BD18" i="2"/>
  <c r="BC18" i="5"/>
  <c r="BB19" i="2"/>
  <c r="BA19" i="5"/>
  <c r="BC19" i="2"/>
  <c r="BB19" i="5"/>
  <c r="BD19" i="2"/>
  <c r="BC19" i="5"/>
  <c r="BB20" i="2"/>
  <c r="BA20" i="5"/>
  <c r="BC20" i="2"/>
  <c r="BB20" i="5"/>
  <c r="BD20" i="2"/>
  <c r="BC20" i="5"/>
  <c r="BB21" i="2"/>
  <c r="BA21" i="5"/>
  <c r="BC21" i="2"/>
  <c r="BB21" i="5"/>
  <c r="BD21" i="2"/>
  <c r="BC21" i="5"/>
  <c r="BB22" i="2"/>
  <c r="BA22" i="5"/>
  <c r="BC22" i="2"/>
  <c r="BB22" i="5"/>
  <c r="BD22" i="2"/>
  <c r="BC22" i="5"/>
  <c r="BB23" i="2"/>
  <c r="BC23" i="2"/>
  <c r="BD23" i="2"/>
  <c r="BA24" i="5"/>
  <c r="BB24" i="5"/>
  <c r="BC24" i="5"/>
  <c r="BB25" i="2"/>
  <c r="BA25" i="5"/>
  <c r="BC25" i="2"/>
  <c r="BB25" i="5"/>
  <c r="BD25" i="2"/>
  <c r="BC25" i="5"/>
  <c r="BB26" i="2"/>
  <c r="BA26" i="5"/>
  <c r="BC26" i="2"/>
  <c r="BB26" i="5"/>
  <c r="BD26" i="2"/>
  <c r="BC26" i="5"/>
  <c r="AS3" i="5"/>
  <c r="AT3" i="5"/>
  <c r="AU3" i="5"/>
  <c r="AX3" i="5"/>
  <c r="AY3" i="5"/>
  <c r="AZ3" i="5"/>
  <c r="AS4" i="5"/>
  <c r="AT4" i="5"/>
  <c r="AU4" i="5"/>
  <c r="AX4" i="5"/>
  <c r="AY4" i="5"/>
  <c r="AZ4" i="5"/>
  <c r="AS5" i="5"/>
  <c r="AT5" i="5"/>
  <c r="AU5" i="5"/>
  <c r="AV5" i="5"/>
  <c r="AW5" i="5"/>
  <c r="AX5" i="5"/>
  <c r="AY5" i="5"/>
  <c r="AZ5" i="5"/>
  <c r="AS6" i="5"/>
  <c r="AT6" i="5"/>
  <c r="AU6" i="5"/>
  <c r="AV6" i="5"/>
  <c r="AW6" i="5"/>
  <c r="AX6" i="5"/>
  <c r="AY6" i="5"/>
  <c r="AZ6" i="5"/>
  <c r="AS7" i="5"/>
  <c r="AT7" i="5"/>
  <c r="AU7" i="5"/>
  <c r="AV7" i="5"/>
  <c r="AW7" i="5"/>
  <c r="AX7" i="5"/>
  <c r="AY7" i="5"/>
  <c r="AZ7" i="5"/>
  <c r="AS8" i="5"/>
  <c r="AT8" i="5"/>
  <c r="AU8" i="5"/>
  <c r="AX8" i="2"/>
  <c r="AW8" i="2"/>
  <c r="AV8" i="5"/>
  <c r="AW8" i="5"/>
  <c r="AX8" i="5"/>
  <c r="AY8" i="5"/>
  <c r="AZ8" i="5"/>
  <c r="AS9" i="5"/>
  <c r="AT9" i="5"/>
  <c r="AU9" i="5"/>
  <c r="AX9" i="2"/>
  <c r="AW9" i="2"/>
  <c r="AV9" i="5"/>
  <c r="AW9" i="5"/>
  <c r="AX9" i="5"/>
  <c r="AY9" i="5"/>
  <c r="AZ9" i="5"/>
  <c r="AS10" i="5"/>
  <c r="AT10" i="5"/>
  <c r="AU10" i="5"/>
  <c r="AX10" i="2"/>
  <c r="AW10" i="2"/>
  <c r="AV10" i="5"/>
  <c r="AW10" i="5"/>
  <c r="AX10" i="5"/>
  <c r="AY10" i="5"/>
  <c r="AZ10" i="5"/>
  <c r="AS11" i="5"/>
  <c r="AT11" i="5"/>
  <c r="AU11" i="5"/>
  <c r="AX11" i="2"/>
  <c r="AW11" i="2"/>
  <c r="AV11" i="5"/>
  <c r="AW11" i="5"/>
  <c r="AX11" i="5"/>
  <c r="AY11" i="5"/>
  <c r="AZ11" i="5"/>
  <c r="AS13" i="5"/>
  <c r="AT13" i="5"/>
  <c r="AU13" i="5"/>
  <c r="AV13" i="5"/>
  <c r="AW13" i="5"/>
  <c r="AX13" i="5"/>
  <c r="AY13" i="5"/>
  <c r="AZ13" i="5"/>
  <c r="AS14" i="5"/>
  <c r="AT14" i="5"/>
  <c r="AU14" i="5"/>
  <c r="AV14" i="5"/>
  <c r="AW14" i="5"/>
  <c r="AX14" i="5"/>
  <c r="AY14" i="5"/>
  <c r="AZ14" i="5"/>
  <c r="AS15" i="5"/>
  <c r="AT15" i="5"/>
  <c r="AU15" i="5"/>
  <c r="AV15" i="5"/>
  <c r="AW15" i="5"/>
  <c r="AX15" i="5"/>
  <c r="AY15" i="5"/>
  <c r="AZ15" i="5"/>
  <c r="AS16" i="5"/>
  <c r="AT16" i="5"/>
  <c r="AU16" i="5"/>
  <c r="AV16" i="5"/>
  <c r="AW16" i="5"/>
  <c r="AX16" i="5"/>
  <c r="AY16" i="5"/>
  <c r="AZ16" i="5"/>
  <c r="AS17" i="5"/>
  <c r="AT17" i="5"/>
  <c r="AU17" i="5"/>
  <c r="AV17" i="5"/>
  <c r="AW17" i="5"/>
  <c r="AX17" i="5"/>
  <c r="AY17" i="5"/>
  <c r="AZ17" i="5"/>
  <c r="AS18" i="5"/>
  <c r="AT18" i="5"/>
  <c r="AU18" i="5"/>
  <c r="AV18" i="5"/>
  <c r="AW18" i="5"/>
  <c r="AX18" i="5"/>
  <c r="AY18" i="5"/>
  <c r="AZ18" i="5"/>
  <c r="AS19" i="5"/>
  <c r="AT19" i="5"/>
  <c r="AU19" i="5"/>
  <c r="AV19" i="5"/>
  <c r="AW19" i="5"/>
  <c r="AX19" i="5"/>
  <c r="AY19" i="5"/>
  <c r="AZ19" i="5"/>
  <c r="AS20" i="5"/>
  <c r="AT20" i="5"/>
  <c r="AU20" i="5"/>
  <c r="AV20" i="5"/>
  <c r="AW20" i="5"/>
  <c r="AX20" i="5"/>
  <c r="AY20" i="5"/>
  <c r="AZ20" i="5"/>
  <c r="AS21" i="5"/>
  <c r="AT21" i="5"/>
  <c r="AU21" i="5"/>
  <c r="AV21" i="5"/>
  <c r="AW21" i="5"/>
  <c r="AX21" i="5"/>
  <c r="AY21" i="5"/>
  <c r="AZ21" i="5"/>
  <c r="AS22" i="5"/>
  <c r="AT22" i="5"/>
  <c r="AU22" i="5"/>
  <c r="AV22" i="5"/>
  <c r="AW22" i="5"/>
  <c r="AX22" i="5"/>
  <c r="AY22" i="5"/>
  <c r="AZ22" i="5"/>
  <c r="AU24" i="5"/>
  <c r="AV24" i="5"/>
  <c r="AW24" i="5"/>
  <c r="AX24" i="5"/>
  <c r="AY24" i="5"/>
  <c r="AZ24" i="5"/>
  <c r="AS25" i="5"/>
  <c r="AT25" i="5"/>
  <c r="AU25" i="5"/>
  <c r="AV25" i="5"/>
  <c r="AW25" i="5"/>
  <c r="AX25" i="5"/>
  <c r="AY25" i="5"/>
  <c r="AZ25" i="5"/>
  <c r="AS26" i="5"/>
  <c r="AT26" i="5"/>
  <c r="AU26" i="5"/>
  <c r="AV26" i="5"/>
  <c r="AW26" i="5"/>
  <c r="AX26" i="5"/>
  <c r="AY26" i="5"/>
  <c r="AZ26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B8" i="5"/>
  <c r="AC8" i="5"/>
  <c r="AD8" i="5"/>
  <c r="AE8" i="5"/>
  <c r="AF8" i="5"/>
  <c r="AG8" i="5"/>
  <c r="AI8" i="2"/>
  <c r="AH8" i="5"/>
  <c r="AI8" i="5"/>
  <c r="AJ8" i="5"/>
  <c r="AK8" i="5"/>
  <c r="AL8" i="5"/>
  <c r="AM8" i="5"/>
  <c r="AN8" i="5"/>
  <c r="AO8" i="5"/>
  <c r="AP8" i="5"/>
  <c r="AQ8" i="5"/>
  <c r="AR8" i="5"/>
  <c r="AB9" i="5"/>
  <c r="AC9" i="5"/>
  <c r="AD9" i="5"/>
  <c r="AE9" i="5"/>
  <c r="AF9" i="5"/>
  <c r="AG9" i="5"/>
  <c r="AI9" i="2"/>
  <c r="AH9" i="5"/>
  <c r="AI9" i="5"/>
  <c r="AJ9" i="5"/>
  <c r="AK9" i="5"/>
  <c r="AL9" i="5"/>
  <c r="AM9" i="5"/>
  <c r="AN9" i="5"/>
  <c r="AO9" i="5"/>
  <c r="AP9" i="5"/>
  <c r="AQ9" i="5"/>
  <c r="AR9" i="5"/>
  <c r="AB10" i="5"/>
  <c r="AC10" i="5"/>
  <c r="AD10" i="5"/>
  <c r="AE10" i="5"/>
  <c r="AF10" i="5"/>
  <c r="AG10" i="5"/>
  <c r="AI10" i="2"/>
  <c r="AH10" i="5"/>
  <c r="AI10" i="5"/>
  <c r="AJ10" i="5"/>
  <c r="AK10" i="5"/>
  <c r="AL10" i="5"/>
  <c r="AM10" i="5"/>
  <c r="AN10" i="5"/>
  <c r="AO10" i="5"/>
  <c r="AP10" i="5"/>
  <c r="AQ10" i="5"/>
  <c r="AR10" i="5"/>
  <c r="AB11" i="5"/>
  <c r="AC11" i="5"/>
  <c r="AD11" i="5"/>
  <c r="AE11" i="5"/>
  <c r="AF11" i="5"/>
  <c r="AG11" i="5"/>
  <c r="AI11" i="2"/>
  <c r="AH11" i="5"/>
  <c r="AI11" i="5"/>
  <c r="AJ11" i="5"/>
  <c r="AK11" i="5"/>
  <c r="AL11" i="5"/>
  <c r="AM11" i="5"/>
  <c r="AN11" i="5"/>
  <c r="AO11" i="5"/>
  <c r="AP11" i="5"/>
  <c r="AQ11" i="5"/>
  <c r="AR11" i="5"/>
  <c r="AF12" i="5"/>
  <c r="AO12" i="2"/>
  <c r="AN12" i="5"/>
  <c r="AB13" i="5"/>
  <c r="AC13" i="5"/>
  <c r="AD13" i="5"/>
  <c r="AE13" i="5"/>
  <c r="AF13" i="5"/>
  <c r="AG13" i="5"/>
  <c r="AI13" i="2"/>
  <c r="AH13" i="5"/>
  <c r="AI13" i="5"/>
  <c r="AJ13" i="5"/>
  <c r="AK13" i="5"/>
  <c r="AL13" i="5"/>
  <c r="AM13" i="5"/>
  <c r="AN13" i="5"/>
  <c r="AO13" i="5"/>
  <c r="AP13" i="5"/>
  <c r="AQ13" i="5"/>
  <c r="AR13" i="5"/>
  <c r="AB14" i="5"/>
  <c r="AC14" i="5"/>
  <c r="AD14" i="5"/>
  <c r="AE14" i="5"/>
  <c r="AF14" i="5"/>
  <c r="AG14" i="5"/>
  <c r="AI14" i="2"/>
  <c r="AH14" i="5"/>
  <c r="AI14" i="5"/>
  <c r="AJ14" i="5"/>
  <c r="AK14" i="5"/>
  <c r="AL14" i="5"/>
  <c r="AM14" i="5"/>
  <c r="AO14" i="2"/>
  <c r="AN14" i="5"/>
  <c r="AO14" i="5"/>
  <c r="AP14" i="5"/>
  <c r="AQ14" i="5"/>
  <c r="AR14" i="5"/>
  <c r="AB15" i="5"/>
  <c r="AC15" i="5"/>
  <c r="AD15" i="5"/>
  <c r="AE15" i="5"/>
  <c r="AF15" i="5"/>
  <c r="AG15" i="5"/>
  <c r="AI15" i="2"/>
  <c r="AH15" i="5"/>
  <c r="AI15" i="5"/>
  <c r="AJ15" i="5"/>
  <c r="AK15" i="5"/>
  <c r="AL15" i="5"/>
  <c r="AM15" i="5"/>
  <c r="AO15" i="2"/>
  <c r="AN15" i="5"/>
  <c r="AO15" i="5"/>
  <c r="AP15" i="5"/>
  <c r="AQ15" i="5"/>
  <c r="AR15" i="5"/>
  <c r="AB16" i="5"/>
  <c r="AC16" i="5"/>
  <c r="AD16" i="5"/>
  <c r="AE16" i="5"/>
  <c r="AF16" i="5"/>
  <c r="AG16" i="5"/>
  <c r="AI16" i="2"/>
  <c r="AH16" i="5"/>
  <c r="AI16" i="5"/>
  <c r="AJ16" i="5"/>
  <c r="AK16" i="5"/>
  <c r="AL16" i="5"/>
  <c r="AM16" i="5"/>
  <c r="AO16" i="2"/>
  <c r="AN16" i="5"/>
  <c r="AO16" i="5"/>
  <c r="AP16" i="5"/>
  <c r="AQ16" i="5"/>
  <c r="AR16" i="5"/>
  <c r="AB17" i="5"/>
  <c r="AC17" i="5"/>
  <c r="AD17" i="5"/>
  <c r="AE17" i="5"/>
  <c r="AF17" i="5"/>
  <c r="AG17" i="5"/>
  <c r="AI17" i="2"/>
  <c r="AH17" i="5"/>
  <c r="AI17" i="5"/>
  <c r="AJ17" i="5"/>
  <c r="AK17" i="5"/>
  <c r="AL17" i="5"/>
  <c r="AM17" i="5"/>
  <c r="AO17" i="2"/>
  <c r="AN17" i="5"/>
  <c r="AO17" i="5"/>
  <c r="AP17" i="5"/>
  <c r="AQ17" i="5"/>
  <c r="AR17" i="5"/>
  <c r="AB18" i="5"/>
  <c r="AC18" i="5"/>
  <c r="AD18" i="5"/>
  <c r="AE18" i="5"/>
  <c r="AF18" i="5"/>
  <c r="AG18" i="5"/>
  <c r="AI18" i="2"/>
  <c r="AH18" i="5"/>
  <c r="AI18" i="5"/>
  <c r="AJ18" i="5"/>
  <c r="AK18" i="5"/>
  <c r="AL18" i="5"/>
  <c r="AM18" i="5"/>
  <c r="AO18" i="2"/>
  <c r="AN18" i="5"/>
  <c r="AO18" i="5"/>
  <c r="AP18" i="5"/>
  <c r="AQ18" i="5"/>
  <c r="AR18" i="5"/>
  <c r="AB19" i="5"/>
  <c r="AC19" i="5"/>
  <c r="AD19" i="5"/>
  <c r="AE19" i="5"/>
  <c r="AF19" i="5"/>
  <c r="AG19" i="5"/>
  <c r="AI19" i="2"/>
  <c r="AH19" i="5"/>
  <c r="AI19" i="5"/>
  <c r="AJ19" i="5"/>
  <c r="AK19" i="5"/>
  <c r="AL19" i="5"/>
  <c r="AM19" i="5"/>
  <c r="AO19" i="2"/>
  <c r="AN19" i="5"/>
  <c r="AO19" i="5"/>
  <c r="AP19" i="5"/>
  <c r="AQ19" i="5"/>
  <c r="AR19" i="5"/>
  <c r="AB20" i="5"/>
  <c r="AC20" i="5"/>
  <c r="AD20" i="5"/>
  <c r="AE20" i="5"/>
  <c r="AF20" i="5"/>
  <c r="AG20" i="5"/>
  <c r="AI20" i="2"/>
  <c r="AH20" i="5"/>
  <c r="AI20" i="5"/>
  <c r="AJ20" i="5"/>
  <c r="AK20" i="5"/>
  <c r="AL20" i="5"/>
  <c r="AM20" i="5"/>
  <c r="AO20" i="2"/>
  <c r="AN20" i="5"/>
  <c r="AO20" i="5"/>
  <c r="AP20" i="5"/>
  <c r="AQ20" i="5"/>
  <c r="AR20" i="5"/>
  <c r="AB21" i="5"/>
  <c r="AC21" i="5"/>
  <c r="AD21" i="5"/>
  <c r="AE21" i="5"/>
  <c r="AF21" i="5"/>
  <c r="AG21" i="5"/>
  <c r="AI21" i="2"/>
  <c r="AH21" i="5"/>
  <c r="AI21" i="5"/>
  <c r="AJ21" i="5"/>
  <c r="AK21" i="5"/>
  <c r="AL21" i="5"/>
  <c r="AM21" i="5"/>
  <c r="AO21" i="2"/>
  <c r="AN21" i="5"/>
  <c r="AO21" i="5"/>
  <c r="AP21" i="5"/>
  <c r="AQ21" i="5"/>
  <c r="AR21" i="5"/>
  <c r="AB22" i="5"/>
  <c r="AC22" i="5"/>
  <c r="AD22" i="5"/>
  <c r="AE22" i="5"/>
  <c r="AF22" i="5"/>
  <c r="AG22" i="5"/>
  <c r="AI22" i="2"/>
  <c r="AH22" i="5"/>
  <c r="AI22" i="5"/>
  <c r="AJ22" i="5"/>
  <c r="AK22" i="5"/>
  <c r="AL22" i="5"/>
  <c r="AM22" i="5"/>
  <c r="AO22" i="2"/>
  <c r="AN22" i="5"/>
  <c r="AO22" i="5"/>
  <c r="AP22" i="5"/>
  <c r="AQ22" i="5"/>
  <c r="AR22" i="5"/>
  <c r="AO23" i="2"/>
  <c r="AB24" i="5"/>
  <c r="AC24" i="5"/>
  <c r="AD24" i="5"/>
  <c r="AE24" i="5"/>
  <c r="AF24" i="5"/>
  <c r="AG24" i="5"/>
  <c r="AH24" i="5"/>
  <c r="AO24" i="2"/>
  <c r="AN24" i="5"/>
  <c r="AB25" i="5"/>
  <c r="AC25" i="5"/>
  <c r="AD25" i="5"/>
  <c r="AE25" i="5"/>
  <c r="AF25" i="5"/>
  <c r="AG25" i="5"/>
  <c r="AI25" i="2"/>
  <c r="AH25" i="5"/>
  <c r="AI25" i="5"/>
  <c r="AJ25" i="5"/>
  <c r="AK25" i="5"/>
  <c r="AL25" i="5"/>
  <c r="AM25" i="5"/>
  <c r="AO25" i="2"/>
  <c r="AN25" i="5"/>
  <c r="AO25" i="5"/>
  <c r="AP25" i="5"/>
  <c r="AQ25" i="5"/>
  <c r="AR25" i="5"/>
  <c r="AB26" i="5"/>
  <c r="AC26" i="5"/>
  <c r="AD26" i="5"/>
  <c r="AE26" i="5"/>
  <c r="AF26" i="5"/>
  <c r="AG26" i="5"/>
  <c r="AI26" i="2"/>
  <c r="AH26" i="5"/>
  <c r="AI26" i="5"/>
  <c r="AJ26" i="5"/>
  <c r="AK26" i="5"/>
  <c r="AL26" i="5"/>
  <c r="AM26" i="5"/>
  <c r="AO26" i="2"/>
  <c r="AN26" i="5"/>
  <c r="AO26" i="5"/>
  <c r="AP26" i="5"/>
  <c r="AQ26" i="5"/>
  <c r="AR26" i="5"/>
  <c r="AO27" i="2"/>
  <c r="T3" i="5"/>
  <c r="U3" i="5"/>
  <c r="V3" i="5"/>
  <c r="W3" i="5"/>
  <c r="X3" i="5"/>
  <c r="Y3" i="5"/>
  <c r="Z3" i="5"/>
  <c r="AA3" i="5"/>
  <c r="T4" i="5"/>
  <c r="U4" i="5"/>
  <c r="V4" i="5"/>
  <c r="W4" i="5"/>
  <c r="X4" i="5"/>
  <c r="Y4" i="5"/>
  <c r="Z4" i="5"/>
  <c r="AA4" i="5"/>
  <c r="T5" i="5"/>
  <c r="U5" i="5"/>
  <c r="V5" i="5"/>
  <c r="W5" i="5"/>
  <c r="X5" i="5"/>
  <c r="Y5" i="5"/>
  <c r="Z5" i="5"/>
  <c r="AA5" i="5"/>
  <c r="T6" i="5"/>
  <c r="U6" i="5"/>
  <c r="V6" i="5"/>
  <c r="W6" i="5"/>
  <c r="X6" i="5"/>
  <c r="Y6" i="5"/>
  <c r="Z6" i="5"/>
  <c r="AA6" i="5"/>
  <c r="T7" i="5"/>
  <c r="U7" i="5"/>
  <c r="V7" i="5"/>
  <c r="W7" i="5"/>
  <c r="X7" i="5"/>
  <c r="Y7" i="5"/>
  <c r="Z7" i="5"/>
  <c r="AA7" i="5"/>
  <c r="T8" i="5"/>
  <c r="U8" i="5"/>
  <c r="V8" i="5"/>
  <c r="W8" i="5"/>
  <c r="X8" i="5"/>
  <c r="Y8" i="5"/>
  <c r="Z8" i="5"/>
  <c r="AA8" i="5"/>
  <c r="T9" i="5"/>
  <c r="U9" i="5"/>
  <c r="V9" i="5"/>
  <c r="W9" i="5"/>
  <c r="X9" i="5"/>
  <c r="Y9" i="5"/>
  <c r="Z9" i="5"/>
  <c r="AA9" i="5"/>
  <c r="T10" i="5"/>
  <c r="U10" i="5"/>
  <c r="V10" i="5"/>
  <c r="W10" i="5"/>
  <c r="X10" i="5"/>
  <c r="Y10" i="5"/>
  <c r="Z10" i="5"/>
  <c r="AA10" i="5"/>
  <c r="T11" i="5"/>
  <c r="U11" i="5"/>
  <c r="V11" i="5"/>
  <c r="W11" i="5"/>
  <c r="X11" i="5"/>
  <c r="Y11" i="5"/>
  <c r="Z11" i="5"/>
  <c r="AA11" i="5"/>
  <c r="W12" i="5"/>
  <c r="X12" i="5"/>
  <c r="T13" i="5"/>
  <c r="U13" i="5"/>
  <c r="V13" i="5"/>
  <c r="W13" i="5"/>
  <c r="X13" i="5"/>
  <c r="Y13" i="5"/>
  <c r="Z13" i="5"/>
  <c r="AA13" i="5"/>
  <c r="T14" i="5"/>
  <c r="U14" i="5"/>
  <c r="V14" i="5"/>
  <c r="W14" i="5"/>
  <c r="X14" i="5"/>
  <c r="Y14" i="5"/>
  <c r="Z14" i="5"/>
  <c r="AA14" i="5"/>
  <c r="T15" i="5"/>
  <c r="U15" i="5"/>
  <c r="V15" i="5"/>
  <c r="W15" i="5"/>
  <c r="X15" i="5"/>
  <c r="Y15" i="5"/>
  <c r="Z15" i="5"/>
  <c r="AA15" i="5"/>
  <c r="T16" i="5"/>
  <c r="U16" i="5"/>
  <c r="V16" i="5"/>
  <c r="W16" i="5"/>
  <c r="X16" i="5"/>
  <c r="Y16" i="5"/>
  <c r="Z16" i="5"/>
  <c r="AA16" i="5"/>
  <c r="T17" i="5"/>
  <c r="U17" i="5"/>
  <c r="V17" i="5"/>
  <c r="W17" i="5"/>
  <c r="X17" i="5"/>
  <c r="Y17" i="5"/>
  <c r="Z17" i="5"/>
  <c r="AA17" i="5"/>
  <c r="T18" i="5"/>
  <c r="U18" i="5"/>
  <c r="V18" i="5"/>
  <c r="W18" i="5"/>
  <c r="X18" i="5"/>
  <c r="Y18" i="5"/>
  <c r="Z18" i="5"/>
  <c r="AA18" i="5"/>
  <c r="T19" i="5"/>
  <c r="U19" i="5"/>
  <c r="V19" i="5"/>
  <c r="W19" i="5"/>
  <c r="X19" i="5"/>
  <c r="Y19" i="5"/>
  <c r="Z19" i="5"/>
  <c r="AA19" i="5"/>
  <c r="T20" i="5"/>
  <c r="U20" i="5"/>
  <c r="V20" i="5"/>
  <c r="W20" i="5"/>
  <c r="X20" i="5"/>
  <c r="Y20" i="5"/>
  <c r="Z20" i="5"/>
  <c r="AA20" i="5"/>
  <c r="T21" i="5"/>
  <c r="U21" i="5"/>
  <c r="V21" i="5"/>
  <c r="W21" i="5"/>
  <c r="X21" i="5"/>
  <c r="Y21" i="5"/>
  <c r="Z21" i="5"/>
  <c r="AA21" i="5"/>
  <c r="T22" i="5"/>
  <c r="U22" i="5"/>
  <c r="V22" i="5"/>
  <c r="W22" i="5"/>
  <c r="X22" i="5"/>
  <c r="Y22" i="5"/>
  <c r="Z22" i="5"/>
  <c r="AA22" i="5"/>
  <c r="W23" i="5"/>
  <c r="X23" i="5"/>
  <c r="T24" i="5"/>
  <c r="U24" i="5"/>
  <c r="V24" i="5"/>
  <c r="W24" i="5"/>
  <c r="X24" i="5"/>
  <c r="Y24" i="5"/>
  <c r="Z24" i="5"/>
  <c r="AA24" i="5"/>
  <c r="T25" i="5"/>
  <c r="U25" i="5"/>
  <c r="V25" i="5"/>
  <c r="W25" i="5"/>
  <c r="X25" i="5"/>
  <c r="Y25" i="5"/>
  <c r="Z25" i="5"/>
  <c r="AA25" i="5"/>
  <c r="T26" i="5"/>
  <c r="U26" i="5"/>
  <c r="V26" i="5"/>
  <c r="W26" i="5"/>
  <c r="X26" i="5"/>
  <c r="Y26" i="5"/>
  <c r="Z26" i="5"/>
  <c r="AA26" i="5"/>
  <c r="W27" i="5"/>
  <c r="X27" i="5"/>
  <c r="S26" i="5"/>
  <c r="R26" i="5"/>
  <c r="Q26" i="5"/>
  <c r="P26" i="5"/>
  <c r="O26" i="5"/>
  <c r="N26" i="5"/>
  <c r="M26" i="5"/>
  <c r="M26" i="2"/>
  <c r="L26" i="5"/>
  <c r="L26" i="2"/>
  <c r="K26" i="5"/>
  <c r="K26" i="2"/>
  <c r="J26" i="5"/>
  <c r="I26" i="5"/>
  <c r="H26" i="5"/>
  <c r="G26" i="5"/>
  <c r="F26" i="5"/>
  <c r="E26" i="5"/>
  <c r="D26" i="5"/>
  <c r="S25" i="5"/>
  <c r="R25" i="5"/>
  <c r="Q25" i="5"/>
  <c r="P25" i="5"/>
  <c r="O25" i="5"/>
  <c r="N25" i="5"/>
  <c r="M25" i="5"/>
  <c r="M25" i="2"/>
  <c r="L25" i="5"/>
  <c r="L25" i="2"/>
  <c r="K25" i="5"/>
  <c r="K25" i="2"/>
  <c r="J25" i="5"/>
  <c r="I25" i="5"/>
  <c r="H25" i="5"/>
  <c r="G25" i="5"/>
  <c r="F25" i="5"/>
  <c r="E25" i="5"/>
  <c r="D25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M23" i="2"/>
  <c r="S22" i="5"/>
  <c r="R22" i="5"/>
  <c r="Q22" i="5"/>
  <c r="P22" i="5"/>
  <c r="O22" i="5"/>
  <c r="N22" i="5"/>
  <c r="M22" i="5"/>
  <c r="M22" i="2"/>
  <c r="L22" i="5"/>
  <c r="L22" i="2"/>
  <c r="K22" i="5"/>
  <c r="K22" i="2"/>
  <c r="J22" i="5"/>
  <c r="I22" i="5"/>
  <c r="H22" i="5"/>
  <c r="G22" i="5"/>
  <c r="F22" i="5"/>
  <c r="E22" i="5"/>
  <c r="D22" i="5"/>
  <c r="S21" i="5"/>
  <c r="R21" i="5"/>
  <c r="Q21" i="5"/>
  <c r="P21" i="5"/>
  <c r="O21" i="5"/>
  <c r="N21" i="5"/>
  <c r="M21" i="5"/>
  <c r="M21" i="2"/>
  <c r="L21" i="5"/>
  <c r="L21" i="2"/>
  <c r="K21" i="5"/>
  <c r="K21" i="2"/>
  <c r="J21" i="5"/>
  <c r="I21" i="5"/>
  <c r="H21" i="5"/>
  <c r="G21" i="5"/>
  <c r="F21" i="5"/>
  <c r="E21" i="5"/>
  <c r="D21" i="5"/>
  <c r="S20" i="5"/>
  <c r="R20" i="5"/>
  <c r="Q20" i="5"/>
  <c r="P20" i="5"/>
  <c r="O20" i="5"/>
  <c r="N20" i="5"/>
  <c r="M20" i="5"/>
  <c r="M20" i="2"/>
  <c r="L20" i="5"/>
  <c r="L20" i="2"/>
  <c r="K20" i="5"/>
  <c r="K20" i="2"/>
  <c r="J20" i="5"/>
  <c r="I20" i="5"/>
  <c r="H20" i="5"/>
  <c r="G20" i="5"/>
  <c r="F20" i="5"/>
  <c r="E20" i="5"/>
  <c r="D20" i="5"/>
  <c r="S19" i="5"/>
  <c r="R19" i="5"/>
  <c r="Q19" i="5"/>
  <c r="P19" i="5"/>
  <c r="O19" i="5"/>
  <c r="N19" i="5"/>
  <c r="M19" i="5"/>
  <c r="M19" i="2"/>
  <c r="L19" i="5"/>
  <c r="L19" i="2"/>
  <c r="K19" i="5"/>
  <c r="K19" i="2"/>
  <c r="J19" i="5"/>
  <c r="I19" i="5"/>
  <c r="H19" i="5"/>
  <c r="G19" i="5"/>
  <c r="F19" i="5"/>
  <c r="E19" i="5"/>
  <c r="D19" i="5"/>
  <c r="S18" i="5"/>
  <c r="R18" i="5"/>
  <c r="Q18" i="5"/>
  <c r="P18" i="5"/>
  <c r="O18" i="5"/>
  <c r="N18" i="5"/>
  <c r="M18" i="5"/>
  <c r="M18" i="2"/>
  <c r="L18" i="5"/>
  <c r="L18" i="2"/>
  <c r="K18" i="5"/>
  <c r="K18" i="2"/>
  <c r="J18" i="5"/>
  <c r="I18" i="5"/>
  <c r="H18" i="5"/>
  <c r="G18" i="5"/>
  <c r="F18" i="5"/>
  <c r="E18" i="5"/>
  <c r="D18" i="5"/>
  <c r="S17" i="5"/>
  <c r="R17" i="5"/>
  <c r="Q17" i="5"/>
  <c r="P17" i="5"/>
  <c r="O17" i="5"/>
  <c r="N17" i="5"/>
  <c r="M17" i="5"/>
  <c r="M17" i="2"/>
  <c r="L17" i="5"/>
  <c r="L17" i="2"/>
  <c r="K17" i="5"/>
  <c r="K17" i="2"/>
  <c r="J17" i="5"/>
  <c r="I17" i="5"/>
  <c r="H17" i="5"/>
  <c r="G17" i="5"/>
  <c r="F17" i="5"/>
  <c r="E17" i="5"/>
  <c r="D17" i="5"/>
  <c r="S16" i="5"/>
  <c r="R16" i="5"/>
  <c r="Q16" i="5"/>
  <c r="P16" i="5"/>
  <c r="O16" i="5"/>
  <c r="N16" i="5"/>
  <c r="M16" i="5"/>
  <c r="M16" i="2"/>
  <c r="L16" i="5"/>
  <c r="L16" i="2"/>
  <c r="K16" i="5"/>
  <c r="K16" i="2"/>
  <c r="J16" i="5"/>
  <c r="I16" i="5"/>
  <c r="H16" i="5"/>
  <c r="G16" i="5"/>
  <c r="F16" i="5"/>
  <c r="E16" i="5"/>
  <c r="D16" i="5"/>
  <c r="S15" i="5"/>
  <c r="R15" i="5"/>
  <c r="Q15" i="5"/>
  <c r="P15" i="5"/>
  <c r="O15" i="5"/>
  <c r="N15" i="5"/>
  <c r="M15" i="5"/>
  <c r="M15" i="2"/>
  <c r="L15" i="5"/>
  <c r="L15" i="2"/>
  <c r="K15" i="5"/>
  <c r="K15" i="2"/>
  <c r="J15" i="5"/>
  <c r="I15" i="5"/>
  <c r="H15" i="5"/>
  <c r="G15" i="5"/>
  <c r="F15" i="5"/>
  <c r="E15" i="5"/>
  <c r="D15" i="5"/>
  <c r="S14" i="5"/>
  <c r="R14" i="5"/>
  <c r="Q14" i="5"/>
  <c r="P14" i="5"/>
  <c r="O14" i="5"/>
  <c r="N14" i="5"/>
  <c r="M14" i="5"/>
  <c r="M14" i="2"/>
  <c r="L14" i="5"/>
  <c r="L14" i="2"/>
  <c r="K14" i="5"/>
  <c r="K14" i="2"/>
  <c r="J14" i="5"/>
  <c r="I14" i="5"/>
  <c r="H14" i="5"/>
  <c r="G14" i="5"/>
  <c r="F14" i="5"/>
  <c r="E14" i="5"/>
  <c r="D14" i="5"/>
  <c r="S13" i="5"/>
  <c r="R13" i="5"/>
  <c r="Q13" i="5"/>
  <c r="P13" i="5"/>
  <c r="O13" i="5"/>
  <c r="N13" i="5"/>
  <c r="M13" i="5"/>
  <c r="M13" i="2"/>
  <c r="L13" i="5"/>
  <c r="L13" i="2"/>
  <c r="K13" i="5"/>
  <c r="K13" i="2"/>
  <c r="J13" i="5"/>
  <c r="I13" i="5"/>
  <c r="H13" i="5"/>
  <c r="G13" i="5"/>
  <c r="F13" i="5"/>
  <c r="E13" i="5"/>
  <c r="D13" i="5"/>
  <c r="G12" i="5"/>
  <c r="S11" i="5"/>
  <c r="R11" i="5"/>
  <c r="Q11" i="5"/>
  <c r="P11" i="5"/>
  <c r="O11" i="5"/>
  <c r="N11" i="5"/>
  <c r="M11" i="5"/>
  <c r="M11" i="2"/>
  <c r="L11" i="5"/>
  <c r="L11" i="2"/>
  <c r="K11" i="5"/>
  <c r="K11" i="2"/>
  <c r="J11" i="5"/>
  <c r="I11" i="5"/>
  <c r="H11" i="5"/>
  <c r="G11" i="5"/>
  <c r="F11" i="5"/>
  <c r="E11" i="5"/>
  <c r="D11" i="5"/>
  <c r="S10" i="5"/>
  <c r="R10" i="5"/>
  <c r="Q10" i="5"/>
  <c r="P10" i="5"/>
  <c r="O10" i="5"/>
  <c r="N10" i="5"/>
  <c r="M10" i="5"/>
  <c r="M10" i="2"/>
  <c r="L10" i="5"/>
  <c r="L10" i="2"/>
  <c r="K10" i="5"/>
  <c r="K10" i="2"/>
  <c r="J10" i="5"/>
  <c r="I10" i="5"/>
  <c r="H10" i="5"/>
  <c r="G10" i="5"/>
  <c r="F10" i="5"/>
  <c r="E10" i="5"/>
  <c r="D10" i="5"/>
  <c r="S9" i="5"/>
  <c r="R9" i="5"/>
  <c r="Q9" i="5"/>
  <c r="P9" i="5"/>
  <c r="O9" i="5"/>
  <c r="N9" i="5"/>
  <c r="M9" i="5"/>
  <c r="M9" i="2"/>
  <c r="L9" i="5"/>
  <c r="L9" i="2"/>
  <c r="K9" i="5"/>
  <c r="K9" i="2"/>
  <c r="J9" i="5"/>
  <c r="I9" i="5"/>
  <c r="H9" i="5"/>
  <c r="G9" i="5"/>
  <c r="F9" i="5"/>
  <c r="E9" i="5"/>
  <c r="D9" i="5"/>
  <c r="S8" i="5"/>
  <c r="R8" i="5"/>
  <c r="Q8" i="5"/>
  <c r="P8" i="5"/>
  <c r="O8" i="5"/>
  <c r="N8" i="5"/>
  <c r="M8" i="5"/>
  <c r="M8" i="2"/>
  <c r="L8" i="5"/>
  <c r="L8" i="2"/>
  <c r="K8" i="5"/>
  <c r="K8" i="2"/>
  <c r="J8" i="5"/>
  <c r="I8" i="5"/>
  <c r="H8" i="5"/>
  <c r="G8" i="5"/>
  <c r="F8" i="5"/>
  <c r="E8" i="5"/>
  <c r="D8" i="5"/>
  <c r="S7" i="5"/>
  <c r="R7" i="5"/>
  <c r="Q7" i="5"/>
  <c r="P7" i="5"/>
  <c r="O7" i="5"/>
  <c r="N7" i="5"/>
  <c r="M7" i="5"/>
  <c r="M7" i="2"/>
  <c r="L7" i="5"/>
  <c r="L7" i="2"/>
  <c r="K7" i="5"/>
  <c r="K7" i="2"/>
  <c r="J7" i="5"/>
  <c r="I7" i="5"/>
  <c r="H7" i="5"/>
  <c r="G7" i="5"/>
  <c r="F7" i="5"/>
  <c r="E7" i="5"/>
  <c r="D7" i="5"/>
  <c r="S6" i="5"/>
  <c r="R6" i="5"/>
  <c r="Q6" i="5"/>
  <c r="P6" i="5"/>
  <c r="O6" i="5"/>
  <c r="N6" i="5"/>
  <c r="M6" i="5"/>
  <c r="M6" i="2"/>
  <c r="L6" i="5"/>
  <c r="L6" i="2"/>
  <c r="K6" i="5"/>
  <c r="K6" i="2"/>
  <c r="J6" i="5"/>
  <c r="I6" i="5"/>
  <c r="H6" i="5"/>
  <c r="G6" i="5"/>
  <c r="F6" i="5"/>
  <c r="E6" i="5"/>
  <c r="D6" i="5"/>
  <c r="S5" i="5"/>
  <c r="R5" i="5"/>
  <c r="Q5" i="5"/>
  <c r="P5" i="5"/>
  <c r="O5" i="5"/>
  <c r="N5" i="5"/>
  <c r="M5" i="5"/>
  <c r="M5" i="2"/>
  <c r="L5" i="5"/>
  <c r="L5" i="2"/>
  <c r="K5" i="5"/>
  <c r="K5" i="2"/>
  <c r="J5" i="5"/>
  <c r="I5" i="5"/>
  <c r="H5" i="5"/>
  <c r="G5" i="5"/>
  <c r="F5" i="5"/>
  <c r="E5" i="5"/>
  <c r="D5" i="5"/>
  <c r="S4" i="5"/>
  <c r="R4" i="5"/>
  <c r="Q4" i="5"/>
  <c r="P4" i="5"/>
  <c r="O4" i="5"/>
  <c r="N4" i="5"/>
  <c r="M4" i="5"/>
  <c r="M4" i="2"/>
  <c r="L4" i="5"/>
  <c r="L4" i="2"/>
  <c r="K4" i="5"/>
  <c r="K4" i="2"/>
  <c r="J4" i="5"/>
  <c r="I4" i="5"/>
  <c r="H4" i="5"/>
  <c r="G4" i="5"/>
  <c r="F4" i="5"/>
  <c r="E4" i="5"/>
  <c r="D4" i="5"/>
  <c r="S3" i="5"/>
  <c r="R3" i="5"/>
  <c r="Q3" i="5"/>
  <c r="P3" i="5"/>
  <c r="O3" i="5"/>
  <c r="N3" i="5"/>
  <c r="M3" i="5"/>
  <c r="M3" i="2"/>
  <c r="L3" i="5"/>
  <c r="L3" i="2"/>
  <c r="K3" i="5"/>
  <c r="K3" i="2"/>
  <c r="J3" i="5"/>
  <c r="I3" i="5"/>
  <c r="H3" i="5"/>
  <c r="G3" i="5"/>
  <c r="F3" i="5"/>
  <c r="E3" i="5"/>
  <c r="D3" i="5"/>
  <c r="C4" i="5"/>
  <c r="C5" i="5"/>
  <c r="C6" i="5"/>
  <c r="C7" i="5"/>
  <c r="C8" i="5"/>
  <c r="C9" i="5"/>
  <c r="C10" i="5"/>
  <c r="C11" i="5"/>
  <c r="C13" i="5"/>
  <c r="C14" i="5"/>
  <c r="C15" i="5"/>
  <c r="C16" i="5"/>
  <c r="C17" i="5"/>
  <c r="C18" i="5"/>
  <c r="C19" i="5"/>
  <c r="C20" i="5"/>
  <c r="C21" i="5"/>
  <c r="C22" i="5"/>
  <c r="C24" i="5"/>
  <c r="C25" i="5"/>
  <c r="C26" i="5"/>
  <c r="C3" i="5"/>
  <c r="BX14" i="5"/>
  <c r="BX13" i="5"/>
  <c r="BW14" i="5"/>
  <c r="BW13" i="5"/>
  <c r="BV14" i="5"/>
  <c r="BV13" i="5"/>
  <c r="BU14" i="5"/>
  <c r="BU13" i="5"/>
  <c r="BT14" i="5"/>
  <c r="BT13" i="5"/>
  <c r="BS14" i="5"/>
  <c r="BS13" i="5"/>
  <c r="BR14" i="5"/>
  <c r="BR13" i="5"/>
  <c r="BQ14" i="5"/>
  <c r="BQ13" i="5"/>
  <c r="BP14" i="5"/>
  <c r="BP13" i="5"/>
  <c r="BO14" i="5"/>
  <c r="BO13" i="5"/>
  <c r="BN14" i="5"/>
  <c r="BN13" i="5"/>
  <c r="BP14" i="2"/>
  <c r="BP13" i="2"/>
  <c r="BQ14" i="2"/>
  <c r="BQ13" i="2"/>
  <c r="BR14" i="2"/>
  <c r="BR13" i="2"/>
  <c r="BS14" i="2"/>
  <c r="BS13" i="2"/>
  <c r="BT14" i="2"/>
  <c r="BT13" i="2"/>
  <c r="BU14" i="2"/>
  <c r="BU13" i="2"/>
  <c r="BV14" i="2"/>
  <c r="BV13" i="2"/>
  <c r="BW14" i="2"/>
  <c r="BW13" i="2"/>
  <c r="BX14" i="2"/>
  <c r="BX13" i="2"/>
  <c r="BY14" i="2"/>
  <c r="BY13" i="2"/>
  <c r="BO14" i="2"/>
  <c r="BO13" i="2"/>
  <c r="BF11" i="2"/>
  <c r="BF10" i="2"/>
  <c r="BH10" i="2"/>
  <c r="H10" i="7"/>
  <c r="BH11" i="2"/>
  <c r="H11" i="7"/>
  <c r="H12" i="7"/>
  <c r="BH13" i="2"/>
  <c r="H13" i="7"/>
  <c r="BH14" i="2"/>
  <c r="H14" i="7"/>
  <c r="BH15" i="2"/>
  <c r="H15" i="7"/>
  <c r="BH16" i="2"/>
  <c r="H16" i="7"/>
  <c r="BH17" i="2"/>
  <c r="H17" i="7"/>
  <c r="BH18" i="2"/>
  <c r="H18" i="7"/>
  <c r="BH19" i="2"/>
  <c r="H19" i="7"/>
  <c r="BH20" i="2"/>
  <c r="H20" i="7"/>
  <c r="BH21" i="2"/>
  <c r="H21" i="7"/>
  <c r="BH22" i="2"/>
  <c r="H22" i="7"/>
  <c r="H23" i="7"/>
  <c r="H24" i="7"/>
  <c r="BH25" i="2"/>
  <c r="H25" i="7"/>
  <c r="BH26" i="2"/>
  <c r="H26" i="7"/>
  <c r="H27" i="7"/>
  <c r="BF9" i="2"/>
  <c r="BH9" i="2"/>
  <c r="H9" i="7"/>
  <c r="G27" i="7"/>
  <c r="G26" i="7"/>
  <c r="B26" i="7"/>
  <c r="C26" i="7"/>
  <c r="C27" i="7"/>
  <c r="B27" i="7"/>
  <c r="B9" i="7"/>
  <c r="B25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B13" i="7"/>
  <c r="B12" i="7"/>
  <c r="B11" i="7"/>
  <c r="B10" i="7"/>
  <c r="B24" i="7"/>
  <c r="B23" i="7"/>
  <c r="B22" i="7"/>
  <c r="B21" i="7"/>
  <c r="B20" i="7"/>
  <c r="B19" i="7"/>
  <c r="B18" i="7"/>
  <c r="B17" i="7"/>
  <c r="B16" i="7"/>
  <c r="B15" i="7"/>
  <c r="B14" i="7"/>
  <c r="BN38" i="2"/>
  <c r="BO38" i="2"/>
  <c r="BN37" i="2"/>
  <c r="BO37" i="2"/>
  <c r="BP37" i="2"/>
  <c r="BP38" i="2"/>
  <c r="BP39" i="2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2" i="6"/>
  <c r="BX26" i="5"/>
  <c r="BW26" i="5"/>
  <c r="BV26" i="5"/>
  <c r="BU26" i="5"/>
  <c r="BT26" i="5"/>
  <c r="BS26" i="5"/>
  <c r="BR26" i="5"/>
  <c r="BQ26" i="5"/>
  <c r="BP26" i="5"/>
  <c r="BO26" i="5"/>
  <c r="BN26" i="5"/>
  <c r="BG26" i="5"/>
  <c r="BM26" i="5"/>
  <c r="BK26" i="5"/>
  <c r="BL26" i="5"/>
  <c r="BJ26" i="5"/>
  <c r="BI26" i="5"/>
  <c r="BH26" i="5"/>
  <c r="BF26" i="5"/>
  <c r="BX25" i="5"/>
  <c r="BW25" i="5"/>
  <c r="BV25" i="5"/>
  <c r="BU25" i="5"/>
  <c r="BT25" i="5"/>
  <c r="BS25" i="5"/>
  <c r="BR25" i="5"/>
  <c r="BQ25" i="5"/>
  <c r="BP25" i="5"/>
  <c r="BO25" i="5"/>
  <c r="BN25" i="5"/>
  <c r="BG25" i="5"/>
  <c r="BM25" i="5"/>
  <c r="BK25" i="5"/>
  <c r="BL25" i="5"/>
  <c r="BJ25" i="5"/>
  <c r="BI25" i="5"/>
  <c r="BH25" i="5"/>
  <c r="BF25" i="5"/>
  <c r="BG24" i="5"/>
  <c r="BM24" i="5"/>
  <c r="BK24" i="5"/>
  <c r="BL24" i="5"/>
  <c r="BJ24" i="5"/>
  <c r="BI24" i="5"/>
  <c r="BH24" i="5"/>
  <c r="BF24" i="5"/>
  <c r="BX22" i="5"/>
  <c r="BW22" i="5"/>
  <c r="BV22" i="5"/>
  <c r="BU22" i="5"/>
  <c r="BT22" i="5"/>
  <c r="BS22" i="5"/>
  <c r="BR22" i="5"/>
  <c r="BQ22" i="5"/>
  <c r="BP22" i="5"/>
  <c r="BO22" i="5"/>
  <c r="BN22" i="5"/>
  <c r="BG22" i="5"/>
  <c r="BM22" i="5"/>
  <c r="BK22" i="5"/>
  <c r="BL22" i="5"/>
  <c r="BJ22" i="5"/>
  <c r="BI22" i="5"/>
  <c r="BH22" i="5"/>
  <c r="BF22" i="5"/>
  <c r="BX21" i="5"/>
  <c r="BW21" i="5"/>
  <c r="BV21" i="5"/>
  <c r="BU21" i="5"/>
  <c r="BT21" i="5"/>
  <c r="BS21" i="5"/>
  <c r="BR21" i="5"/>
  <c r="BQ21" i="5"/>
  <c r="BP21" i="5"/>
  <c r="BO21" i="5"/>
  <c r="BN21" i="5"/>
  <c r="BG21" i="5"/>
  <c r="BM21" i="5"/>
  <c r="BK21" i="5"/>
  <c r="BL21" i="5"/>
  <c r="BJ21" i="5"/>
  <c r="BI21" i="5"/>
  <c r="BH21" i="5"/>
  <c r="BF21" i="5"/>
  <c r="BX20" i="5"/>
  <c r="BW20" i="5"/>
  <c r="BV20" i="5"/>
  <c r="BU20" i="5"/>
  <c r="BT20" i="5"/>
  <c r="BS20" i="5"/>
  <c r="BR20" i="5"/>
  <c r="BQ20" i="5"/>
  <c r="BP20" i="5"/>
  <c r="BO20" i="5"/>
  <c r="BN20" i="5"/>
  <c r="BG20" i="5"/>
  <c r="BM20" i="5"/>
  <c r="BK20" i="5"/>
  <c r="BL20" i="5"/>
  <c r="BJ20" i="5"/>
  <c r="BI20" i="5"/>
  <c r="BH20" i="5"/>
  <c r="BF20" i="5"/>
  <c r="BX19" i="5"/>
  <c r="BW19" i="5"/>
  <c r="BV19" i="5"/>
  <c r="BU19" i="5"/>
  <c r="BT19" i="5"/>
  <c r="BS19" i="5"/>
  <c r="BR19" i="5"/>
  <c r="BQ19" i="5"/>
  <c r="BP19" i="5"/>
  <c r="BO19" i="5"/>
  <c r="BN19" i="5"/>
  <c r="BG19" i="5"/>
  <c r="BM19" i="5"/>
  <c r="BK19" i="5"/>
  <c r="BL19" i="5"/>
  <c r="BJ19" i="5"/>
  <c r="BI19" i="5"/>
  <c r="BH19" i="5"/>
  <c r="BF19" i="5"/>
  <c r="BX18" i="5"/>
  <c r="BW18" i="5"/>
  <c r="BV18" i="5"/>
  <c r="BU18" i="5"/>
  <c r="BT18" i="5"/>
  <c r="BS18" i="5"/>
  <c r="BR18" i="5"/>
  <c r="BQ18" i="5"/>
  <c r="BP18" i="5"/>
  <c r="BO18" i="5"/>
  <c r="BN18" i="5"/>
  <c r="BG18" i="5"/>
  <c r="BM18" i="5"/>
  <c r="BK18" i="5"/>
  <c r="BL18" i="5"/>
  <c r="BJ18" i="5"/>
  <c r="BI18" i="5"/>
  <c r="BH18" i="5"/>
  <c r="BF18" i="5"/>
  <c r="BX17" i="5"/>
  <c r="BW17" i="5"/>
  <c r="BV17" i="5"/>
  <c r="BU17" i="5"/>
  <c r="BT17" i="5"/>
  <c r="BS17" i="5"/>
  <c r="BR17" i="5"/>
  <c r="BQ17" i="5"/>
  <c r="BP17" i="5"/>
  <c r="BO17" i="5"/>
  <c r="BN17" i="5"/>
  <c r="BG17" i="5"/>
  <c r="BM17" i="5"/>
  <c r="BK17" i="5"/>
  <c r="BL17" i="5"/>
  <c r="BJ17" i="5"/>
  <c r="BI17" i="5"/>
  <c r="BH17" i="5"/>
  <c r="BF17" i="5"/>
  <c r="BX16" i="5"/>
  <c r="BW16" i="5"/>
  <c r="BV16" i="5"/>
  <c r="BU16" i="5"/>
  <c r="BT16" i="5"/>
  <c r="BS16" i="5"/>
  <c r="BR16" i="5"/>
  <c r="BQ16" i="5"/>
  <c r="BP16" i="5"/>
  <c r="BO16" i="5"/>
  <c r="BN16" i="5"/>
  <c r="BG16" i="5"/>
  <c r="BM16" i="5"/>
  <c r="BK16" i="5"/>
  <c r="BL16" i="5"/>
  <c r="BJ16" i="5"/>
  <c r="BI16" i="5"/>
  <c r="BH16" i="5"/>
  <c r="BF16" i="5"/>
  <c r="BX15" i="5"/>
  <c r="BW15" i="5"/>
  <c r="BV15" i="5"/>
  <c r="BU15" i="5"/>
  <c r="BT15" i="5"/>
  <c r="BS15" i="5"/>
  <c r="BR15" i="5"/>
  <c r="BQ15" i="5"/>
  <c r="BP15" i="5"/>
  <c r="BO15" i="5"/>
  <c r="BN15" i="5"/>
  <c r="BG15" i="5"/>
  <c r="BM15" i="5"/>
  <c r="BK15" i="5"/>
  <c r="BL15" i="5"/>
  <c r="BJ15" i="5"/>
  <c r="BI15" i="5"/>
  <c r="BH15" i="5"/>
  <c r="BF15" i="5"/>
  <c r="BG14" i="5"/>
  <c r="BM14" i="5"/>
  <c r="BK14" i="5"/>
  <c r="BL14" i="5"/>
  <c r="BJ14" i="5"/>
  <c r="BI14" i="5"/>
  <c r="BH14" i="5"/>
  <c r="BF14" i="5"/>
  <c r="BG13" i="5"/>
  <c r="BM13" i="5"/>
  <c r="BK13" i="5"/>
  <c r="BL13" i="5"/>
  <c r="BJ13" i="5"/>
  <c r="BI13" i="5"/>
  <c r="BH13" i="5"/>
  <c r="BF13" i="5"/>
  <c r="BE11" i="5"/>
  <c r="BK11" i="5"/>
  <c r="BL11" i="5"/>
  <c r="BJ11" i="5"/>
  <c r="BI11" i="5"/>
  <c r="BH11" i="5"/>
  <c r="BG11" i="5"/>
  <c r="BF11" i="5"/>
  <c r="BE10" i="5"/>
  <c r="BK10" i="5"/>
  <c r="BL10" i="5"/>
  <c r="BJ10" i="5"/>
  <c r="BI10" i="5"/>
  <c r="BH10" i="5"/>
  <c r="BG10" i="5"/>
  <c r="BF10" i="5"/>
  <c r="BE9" i="5"/>
  <c r="BK9" i="5"/>
  <c r="BL9" i="5"/>
  <c r="BJ9" i="5"/>
  <c r="BI9" i="5"/>
  <c r="BH9" i="5"/>
  <c r="BG9" i="5"/>
  <c r="BF9" i="5"/>
  <c r="BE8" i="5"/>
  <c r="BK8" i="5"/>
  <c r="BL8" i="5"/>
  <c r="BJ8" i="5"/>
  <c r="BI8" i="5"/>
  <c r="BH8" i="5"/>
  <c r="BG8" i="5"/>
  <c r="BF8" i="5"/>
  <c r="BP15" i="2"/>
  <c r="BP16" i="2"/>
  <c r="BP17" i="2"/>
  <c r="BP18" i="2"/>
  <c r="BP19" i="2"/>
  <c r="BP20" i="2"/>
  <c r="BP21" i="2"/>
  <c r="BP22" i="2"/>
  <c r="BP25" i="2"/>
  <c r="BP26" i="2"/>
  <c r="BR15" i="2"/>
  <c r="BR16" i="2"/>
  <c r="BR17" i="2"/>
  <c r="BR18" i="2"/>
  <c r="BR19" i="2"/>
  <c r="BR20" i="2"/>
  <c r="BR21" i="2"/>
  <c r="BR22" i="2"/>
  <c r="BR25" i="2"/>
  <c r="BR26" i="2"/>
  <c r="BT15" i="2"/>
  <c r="BU15" i="2"/>
  <c r="BV15" i="2"/>
  <c r="BW15" i="2"/>
  <c r="BX15" i="2"/>
  <c r="BY15" i="2"/>
  <c r="BT16" i="2"/>
  <c r="BU16" i="2"/>
  <c r="BV16" i="2"/>
  <c r="BW16" i="2"/>
  <c r="BX16" i="2"/>
  <c r="BY16" i="2"/>
  <c r="BT17" i="2"/>
  <c r="BU17" i="2"/>
  <c r="BV17" i="2"/>
  <c r="BW17" i="2"/>
  <c r="BX17" i="2"/>
  <c r="BY17" i="2"/>
  <c r="BT18" i="2"/>
  <c r="BU18" i="2"/>
  <c r="BV18" i="2"/>
  <c r="BW18" i="2"/>
  <c r="BX18" i="2"/>
  <c r="BY18" i="2"/>
  <c r="BT19" i="2"/>
  <c r="BU19" i="2"/>
  <c r="BV19" i="2"/>
  <c r="BW19" i="2"/>
  <c r="BX19" i="2"/>
  <c r="BY19" i="2"/>
  <c r="BT20" i="2"/>
  <c r="BU20" i="2"/>
  <c r="BV20" i="2"/>
  <c r="BW20" i="2"/>
  <c r="BX20" i="2"/>
  <c r="BY20" i="2"/>
  <c r="BT21" i="2"/>
  <c r="BU21" i="2"/>
  <c r="BV21" i="2"/>
  <c r="BW21" i="2"/>
  <c r="BX21" i="2"/>
  <c r="BY21" i="2"/>
  <c r="BT22" i="2"/>
  <c r="BU22" i="2"/>
  <c r="BV22" i="2"/>
  <c r="BW22" i="2"/>
  <c r="BX22" i="2"/>
  <c r="BY22" i="2"/>
  <c r="BY23" i="2"/>
  <c r="BT25" i="2"/>
  <c r="BU25" i="2"/>
  <c r="BV25" i="2"/>
  <c r="BW25" i="2"/>
  <c r="BX25" i="2"/>
  <c r="BY25" i="2"/>
  <c r="BT26" i="2"/>
  <c r="BU26" i="2"/>
  <c r="BV26" i="2"/>
  <c r="BW26" i="2"/>
  <c r="BX26" i="2"/>
  <c r="BY26" i="2"/>
  <c r="BO15" i="2"/>
  <c r="BQ15" i="2"/>
  <c r="BS15" i="2"/>
  <c r="BO16" i="2"/>
  <c r="BQ16" i="2"/>
  <c r="BS16" i="2"/>
  <c r="BO17" i="2"/>
  <c r="BQ17" i="2"/>
  <c r="BS17" i="2"/>
  <c r="BO18" i="2"/>
  <c r="BQ18" i="2"/>
  <c r="BS18" i="2"/>
  <c r="BO19" i="2"/>
  <c r="BQ19" i="2"/>
  <c r="BS19" i="2"/>
  <c r="BO20" i="2"/>
  <c r="BQ20" i="2"/>
  <c r="BS20" i="2"/>
  <c r="BO21" i="2"/>
  <c r="BQ21" i="2"/>
  <c r="BS21" i="2"/>
  <c r="BO22" i="2"/>
  <c r="BQ22" i="2"/>
  <c r="BS22" i="2"/>
  <c r="BO25" i="2"/>
  <c r="BQ25" i="2"/>
  <c r="BS25" i="2"/>
  <c r="BO26" i="2"/>
  <c r="BQ26" i="2"/>
  <c r="BS26" i="2"/>
  <c r="BN13" i="2"/>
  <c r="BN14" i="2"/>
  <c r="BN15" i="2"/>
  <c r="BN16" i="2"/>
  <c r="BN17" i="2"/>
  <c r="BN18" i="2"/>
  <c r="BN19" i="2"/>
  <c r="BN20" i="2"/>
  <c r="BN21" i="2"/>
  <c r="BN22" i="2"/>
  <c r="BN25" i="2"/>
  <c r="BN26" i="2"/>
  <c r="BL9" i="2"/>
  <c r="BM9" i="2"/>
  <c r="BL10" i="2"/>
  <c r="BM10" i="2"/>
  <c r="BL11" i="2"/>
  <c r="BM11" i="2"/>
  <c r="BL13" i="2"/>
  <c r="BM13" i="2"/>
  <c r="BL14" i="2"/>
  <c r="BM14" i="2"/>
  <c r="BL15" i="2"/>
  <c r="BM15" i="2"/>
  <c r="BL16" i="2"/>
  <c r="BM16" i="2"/>
  <c r="BL17" i="2"/>
  <c r="BM17" i="2"/>
  <c r="BL18" i="2"/>
  <c r="BM18" i="2"/>
  <c r="BL19" i="2"/>
  <c r="BM19" i="2"/>
  <c r="BL20" i="2"/>
  <c r="BM20" i="2"/>
  <c r="BL21" i="2"/>
  <c r="BM21" i="2"/>
  <c r="BL22" i="2"/>
  <c r="BM22" i="2"/>
  <c r="BL25" i="2"/>
  <c r="BM25" i="2"/>
  <c r="BL26" i="2"/>
  <c r="BM26" i="2"/>
  <c r="BF8" i="2"/>
  <c r="BL8" i="2"/>
  <c r="BM8" i="2"/>
  <c r="BK9" i="2"/>
  <c r="BK10" i="2"/>
  <c r="BK11" i="2"/>
  <c r="BK13" i="2"/>
  <c r="BK14" i="2"/>
  <c r="BK15" i="2"/>
  <c r="BK16" i="2"/>
  <c r="BK17" i="2"/>
  <c r="BK18" i="2"/>
  <c r="BK19" i="2"/>
  <c r="BK20" i="2"/>
  <c r="BK21" i="2"/>
  <c r="BK22" i="2"/>
  <c r="BK25" i="2"/>
  <c r="BK26" i="2"/>
  <c r="BG9" i="2"/>
  <c r="BI9" i="2"/>
  <c r="BJ9" i="2"/>
  <c r="BG10" i="2"/>
  <c r="BI10" i="2"/>
  <c r="BJ10" i="2"/>
  <c r="BG11" i="2"/>
  <c r="BI11" i="2"/>
  <c r="BJ11" i="2"/>
  <c r="BG13" i="2"/>
  <c r="BI13" i="2"/>
  <c r="BJ13" i="2"/>
  <c r="BG14" i="2"/>
  <c r="BI14" i="2"/>
  <c r="BJ14" i="2"/>
  <c r="BG15" i="2"/>
  <c r="BI15" i="2"/>
  <c r="BJ15" i="2"/>
  <c r="BG16" i="2"/>
  <c r="BI16" i="2"/>
  <c r="BJ16" i="2"/>
  <c r="BG17" i="2"/>
  <c r="BI17" i="2"/>
  <c r="BJ17" i="2"/>
  <c r="BG18" i="2"/>
  <c r="BI18" i="2"/>
  <c r="BJ18" i="2"/>
  <c r="BG19" i="2"/>
  <c r="BI19" i="2"/>
  <c r="BJ19" i="2"/>
  <c r="BG20" i="2"/>
  <c r="BI20" i="2"/>
  <c r="BJ20" i="2"/>
  <c r="BG21" i="2"/>
  <c r="BI21" i="2"/>
  <c r="BJ21" i="2"/>
  <c r="BG22" i="2"/>
  <c r="BI22" i="2"/>
  <c r="BJ22" i="2"/>
  <c r="BG25" i="2"/>
  <c r="BI25" i="2"/>
  <c r="BJ25" i="2"/>
  <c r="BG26" i="2"/>
  <c r="BI26" i="2"/>
  <c r="BJ26" i="2"/>
  <c r="BH8" i="2"/>
  <c r="BI8" i="2"/>
  <c r="BJ8" i="2"/>
  <c r="BK8" i="2"/>
  <c r="BG8" i="2"/>
</calcChain>
</file>

<file path=xl/sharedStrings.xml><?xml version="1.0" encoding="utf-8"?>
<sst xmlns="http://schemas.openxmlformats.org/spreadsheetml/2006/main" count="278" uniqueCount="129">
  <si>
    <t>Ano</t>
  </si>
  <si>
    <t>-</t>
  </si>
  <si>
    <t>Vagas</t>
  </si>
  <si>
    <t>FUVEST</t>
  </si>
  <si>
    <t>Matriculados</t>
  </si>
  <si>
    <t>Concluintes</t>
  </si>
  <si>
    <t>Inscritos</t>
  </si>
  <si>
    <t>Títulos</t>
  </si>
  <si>
    <t>Aluno/Docente</t>
  </si>
  <si>
    <t>Graduação</t>
  </si>
  <si>
    <t>Pós</t>
  </si>
  <si>
    <t>Visitantes Museus</t>
  </si>
  <si>
    <t>Visitantes Est. Ciência</t>
  </si>
  <si>
    <t>Part. cursos</t>
  </si>
  <si>
    <t>Extensão</t>
  </si>
  <si>
    <t>Título de Doutor ou Superior</t>
  </si>
  <si>
    <t>Porcentagem de Docentes em RDIDP</t>
  </si>
  <si>
    <t>Despesas com Inativos na Folha de Pagamento</t>
  </si>
  <si>
    <t xml:space="preserve"> Inativos</t>
  </si>
  <si>
    <t>Frações</t>
  </si>
  <si>
    <t>Pessoal</t>
  </si>
  <si>
    <t>Docentes</t>
  </si>
  <si>
    <t>Não Docentes</t>
  </si>
  <si>
    <t>Total</t>
  </si>
  <si>
    <t>Semipresenciais</t>
  </si>
  <si>
    <t>MS-1</t>
  </si>
  <si>
    <t>MS-2</t>
  </si>
  <si>
    <t>MS-3</t>
  </si>
  <si>
    <t>MS-5</t>
  </si>
  <si>
    <t>MS-6</t>
  </si>
  <si>
    <t>Servidores</t>
  </si>
  <si>
    <t>Superior</t>
  </si>
  <si>
    <t>Técnico</t>
  </si>
  <si>
    <t>Básico</t>
  </si>
  <si>
    <t>Indef</t>
  </si>
  <si>
    <t>Orçamento</t>
  </si>
  <si>
    <t>Tesouro SP</t>
  </si>
  <si>
    <t>Ativos</t>
  </si>
  <si>
    <t>Inativos</t>
  </si>
  <si>
    <t>Outras despesas</t>
  </si>
  <si>
    <t>Total geral</t>
  </si>
  <si>
    <t>dados de julho de 1996</t>
  </si>
  <si>
    <t>correção feita pelo IGPM, cf anuario de 1995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</si>
  <si>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</si>
  <si>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</si>
  <si>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</si>
  <si>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</si>
  <si>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</si>
  <si>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</si>
  <si>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</si>
  <si>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</si>
  <si>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</si>
  <si>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</si>
  <si>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</si>
  <si>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</si>
  <si>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ACUMULADO NO ANO </t>
  </si>
  <si>
    <t>  37,49</t>
  </si>
  <si>
    <t> 6,82</t>
  </si>
  <si>
    <t> 8,33</t>
  </si>
  <si>
    <t> 17,92</t>
  </si>
  <si>
    <t>  1.972,91%</t>
  </si>
  <si>
    <t> 0,41</t>
  </si>
  <si>
    <t> 0,61</t>
  </si>
  <si>
    <t>Servidor/Docente</t>
  </si>
  <si>
    <t>Ativos/Receita</t>
  </si>
  <si>
    <t>Rodas</t>
  </si>
  <si>
    <t>Sueli</t>
  </si>
  <si>
    <t>Melfi</t>
  </si>
  <si>
    <t>Marcovitch</t>
  </si>
  <si>
    <t>Fava</t>
  </si>
  <si>
    <t>Lobo</t>
  </si>
  <si>
    <t>Goldemberg</t>
  </si>
  <si>
    <t>IPCA</t>
  </si>
  <si>
    <t>Referência</t>
  </si>
  <si>
    <t>Pessoal/Receita</t>
  </si>
  <si>
    <t>Tesouro (bilhões R$)</t>
  </si>
  <si>
    <t>Despesa anual/Estudante (milhar R$)</t>
  </si>
  <si>
    <t>Custo médio anual - servidor ativo (milhar R$)</t>
  </si>
  <si>
    <t>Aluno/Servidor</t>
  </si>
  <si>
    <t>Superior/Total</t>
  </si>
  <si>
    <t>Total Pessoal</t>
  </si>
  <si>
    <t>Vencimentos</t>
  </si>
  <si>
    <t>MS3</t>
  </si>
  <si>
    <t>Despesa/Receita</t>
  </si>
  <si>
    <t>MS5</t>
  </si>
  <si>
    <t>MS6</t>
  </si>
  <si>
    <t>MS6/MS3</t>
  </si>
  <si>
    <t>Básico Inicial</t>
  </si>
  <si>
    <t>Básico Final</t>
  </si>
  <si>
    <t>Técnico Inicial</t>
  </si>
  <si>
    <t>Técnico Final</t>
  </si>
  <si>
    <t>Superior Inicial</t>
  </si>
  <si>
    <t>Superior Final</t>
  </si>
  <si>
    <t>Despesas</t>
  </si>
  <si>
    <t>MS5.3</t>
  </si>
  <si>
    <t>MS3.2</t>
  </si>
  <si>
    <t>MS3.1</t>
  </si>
  <si>
    <t>MS5.1</t>
  </si>
  <si>
    <t>ACUMULADO </t>
  </si>
  <si>
    <t>  1972,91%</t>
  </si>
  <si>
    <t>ICV</t>
  </si>
  <si>
    <t>Sodexo Alimentação</t>
  </si>
  <si>
    <t>Sodexo Refeição</t>
  </si>
  <si>
    <t>Indiv</t>
  </si>
  <si>
    <t>Fração receita</t>
  </si>
  <si>
    <t>PIB                                          (Em milhões de reais)</t>
  </si>
  <si>
    <t>População Residente (1)</t>
  </si>
  <si>
    <r>
      <t>PIB</t>
    </r>
    <r>
      <rPr>
        <b/>
        <i/>
        <sz val="9"/>
        <color indexed="8"/>
        <rFont val="Arial"/>
        <family val="2"/>
      </rPr>
      <t xml:space="preserve"> per Capita</t>
    </r>
    <r>
      <rPr>
        <b/>
        <sz val="9"/>
        <color indexed="8"/>
        <rFont val="Arial"/>
        <family val="2"/>
      </rPr>
      <t xml:space="preserve"> (Em reais)</t>
    </r>
  </si>
  <si>
    <t>Anos (fund. SEADE)</t>
  </si>
  <si>
    <t>SEADE</t>
  </si>
  <si>
    <t>Fração Pop.</t>
  </si>
  <si>
    <t>Fração PIB Est.</t>
  </si>
  <si>
    <t>Custo total servidor ativo/PIB</t>
  </si>
  <si>
    <t>calculado com informações fornecidas pelo anuário</t>
  </si>
  <si>
    <t>Benefícios</t>
  </si>
  <si>
    <t>Pós-grad.</t>
  </si>
  <si>
    <t>EAD</t>
  </si>
  <si>
    <t>não disponível no Marte, estimado pela média dos anos anterior e posterior</t>
  </si>
  <si>
    <t xml:space="preserve"> (2013-1998)</t>
  </si>
  <si>
    <t>Variação período</t>
  </si>
  <si>
    <t>IPCA acumulado anual</t>
  </si>
  <si>
    <t>(2013-2009)</t>
  </si>
  <si>
    <t>Zago</t>
  </si>
  <si>
    <t>Alimentação</t>
  </si>
  <si>
    <t>Refeição</t>
  </si>
  <si>
    <t>Dados estimados entre a instituição e a presente situação dos benefícios.</t>
  </si>
  <si>
    <t>Dados dos anuários estatísticos USP</t>
  </si>
  <si>
    <t>Dados Sistema MARTE</t>
  </si>
  <si>
    <t>Vencimentos - sistema MARTE/USP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</si>
</sst>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0.000%"/>
    <numFmt numFmtId="167" formatCode="0.0%"/>
    <numFmt numFmtId="168" formatCode="#,##0.0"/>
  </numFmts>
  <fonts count="24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4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name val="Cambria"/>
    </font>
    <font>
      <sz val="10"/>
      <color theme="1"/>
      <name val="Arial"/>
    </font>
    <font>
      <b/>
      <sz val="10"/>
      <color theme="1"/>
      <name val="Times"/>
    </font>
    <font>
      <b/>
      <sz val="10"/>
      <color theme="1"/>
      <name val="Arial"/>
    </font>
    <font>
      <sz val="10"/>
      <color theme="1"/>
      <name val="Cambria"/>
    </font>
    <font>
      <sz val="16"/>
      <name val="Arial"/>
    </font>
    <font>
      <b/>
      <sz val="13"/>
      <name val="Arial"/>
    </font>
    <font>
      <sz val="13"/>
      <name val="Arial"/>
    </font>
    <font>
      <sz val="12"/>
      <name val="Cambria"/>
      <scheme val="major"/>
    </font>
    <font>
      <sz val="12"/>
      <color rgb="FF000000"/>
      <name val="Cambria"/>
      <scheme val="major"/>
    </font>
    <font>
      <b/>
      <sz val="9"/>
      <color theme="1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Helvetica"/>
    </font>
    <font>
      <sz val="11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194FC5"/>
      </left>
      <right style="medium">
        <color rgb="FF194FC5"/>
      </right>
      <top style="medium">
        <color rgb="FF194FC5"/>
      </top>
      <bottom style="medium">
        <color rgb="FF194FC5"/>
      </bottom>
      <diagonal/>
    </border>
    <border>
      <left/>
      <right style="medium">
        <color rgb="FF194FC5"/>
      </right>
      <top style="medium">
        <color rgb="FF194FC5"/>
      </top>
      <bottom style="medium">
        <color rgb="FF194FC5"/>
      </bottom>
      <diagonal/>
    </border>
    <border>
      <left style="medium">
        <color rgb="FF194FC5"/>
      </left>
      <right style="medium">
        <color rgb="FF194FC5"/>
      </right>
      <top/>
      <bottom style="medium">
        <color rgb="FF194FC5"/>
      </bottom>
      <diagonal/>
    </border>
    <border>
      <left/>
      <right style="medium">
        <color rgb="FF194FC5"/>
      </right>
      <top/>
      <bottom style="medium">
        <color rgb="FF194FC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0">
    <xf numFmtId="0" fontId="0" fillId="0" borderId="0"/>
    <xf numFmtId="0" fontId="4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left"/>
    </xf>
    <xf numFmtId="0" fontId="2" fillId="0" borderId="1" applyNumberFormat="0" applyFill="0" applyProtection="0">
      <alignment wrapText="1"/>
    </xf>
    <xf numFmtId="0" fontId="2" fillId="2" borderId="1" applyNumberFormat="0" applyProtection="0">
      <alignment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9" fillId="3" borderId="2" xfId="126" applyFont="1" applyFill="1" applyBorder="1" applyAlignment="1">
      <alignment horizontal="center" vertical="center" wrapText="1"/>
    </xf>
    <xf numFmtId="0" fontId="10" fillId="3" borderId="3" xfId="126" applyFont="1" applyFill="1" applyBorder="1" applyAlignment="1">
      <alignment horizontal="center" vertical="center" wrapText="1"/>
    </xf>
    <xf numFmtId="0" fontId="10" fillId="3" borderId="3" xfId="126" applyFont="1" applyFill="1" applyBorder="1" applyAlignment="1">
      <alignment horizontal="right" vertical="center" wrapText="1"/>
    </xf>
    <xf numFmtId="0" fontId="1" fillId="0" borderId="0" xfId="126"/>
    <xf numFmtId="0" fontId="10" fillId="3" borderId="4" xfId="126" applyFont="1" applyFill="1" applyBorder="1" applyAlignment="1">
      <alignment horizontal="center" vertical="center" wrapText="1"/>
    </xf>
    <xf numFmtId="0" fontId="8" fillId="4" borderId="5" xfId="126" applyFont="1" applyFill="1" applyBorder="1" applyAlignment="1">
      <alignment horizontal="center" vertical="center" wrapText="1"/>
    </xf>
    <xf numFmtId="10" fontId="10" fillId="4" borderId="5" xfId="126" applyNumberFormat="1" applyFont="1" applyFill="1" applyBorder="1" applyAlignment="1">
      <alignment horizontal="right" vertical="center" wrapText="1"/>
    </xf>
    <xf numFmtId="0" fontId="10" fillId="4" borderId="5" xfId="126" applyFont="1" applyFill="1" applyBorder="1" applyAlignment="1">
      <alignment horizontal="right" vertical="center" wrapText="1"/>
    </xf>
    <xf numFmtId="0" fontId="11" fillId="0" borderId="0" xfId="126" applyFont="1" applyAlignment="1">
      <alignment vertical="center"/>
    </xf>
    <xf numFmtId="3" fontId="0" fillId="0" borderId="6" xfId="0" applyNumberFormat="1" applyBorder="1"/>
    <xf numFmtId="0" fontId="0" fillId="0" borderId="0" xfId="0" applyBorder="1"/>
    <xf numFmtId="3" fontId="0" fillId="0" borderId="7" xfId="0" applyNumberFormat="1" applyBorder="1"/>
    <xf numFmtId="3" fontId="0" fillId="0" borderId="0" xfId="0" applyNumberFormat="1" applyBorder="1"/>
    <xf numFmtId="0" fontId="0" fillId="0" borderId="7" xfId="0" applyBorder="1"/>
    <xf numFmtId="0" fontId="0" fillId="0" borderId="6" xfId="0" applyBorder="1"/>
    <xf numFmtId="0" fontId="7" fillId="0" borderId="0" xfId="0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6" borderId="6" xfId="0" applyNumberFormat="1" applyFont="1" applyFill="1" applyBorder="1" applyAlignment="1">
      <alignment vertical="center"/>
    </xf>
    <xf numFmtId="3" fontId="7" fillId="6" borderId="0" xfId="0" applyNumberFormat="1" applyFont="1" applyFill="1" applyBorder="1" applyAlignment="1">
      <alignment vertical="center"/>
    </xf>
    <xf numFmtId="165" fontId="0" fillId="0" borderId="0" xfId="0" applyNumberFormat="1" applyBorder="1"/>
    <xf numFmtId="0" fontId="0" fillId="0" borderId="0" xfId="0" applyFill="1" applyBorder="1"/>
    <xf numFmtId="10" fontId="10" fillId="0" borderId="0" xfId="126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left" vertical="top" wrapText="1"/>
    </xf>
    <xf numFmtId="0" fontId="7" fillId="0" borderId="8" xfId="0" applyFont="1" applyBorder="1" applyAlignment="1">
      <alignment vertical="center"/>
    </xf>
    <xf numFmtId="9" fontId="0" fillId="0" borderId="0" xfId="7" applyFont="1" applyBorder="1"/>
    <xf numFmtId="0" fontId="0" fillId="5" borderId="0" xfId="0" applyFill="1" applyBorder="1"/>
    <xf numFmtId="9" fontId="7" fillId="0" borderId="0" xfId="7" applyFont="1" applyBorder="1" applyAlignment="1">
      <alignment vertical="center"/>
    </xf>
    <xf numFmtId="2" fontId="0" fillId="0" borderId="0" xfId="0" applyNumberFormat="1" applyBorder="1"/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4" fontId="7" fillId="0" borderId="6" xfId="0" applyNumberFormat="1" applyFont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9" xfId="0" applyBorder="1"/>
    <xf numFmtId="4" fontId="7" fillId="0" borderId="9" xfId="0" applyNumberFormat="1" applyFont="1" applyBorder="1" applyAlignment="1">
      <alignment vertical="center"/>
    </xf>
    <xf numFmtId="4" fontId="7" fillId="5" borderId="9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8" xfId="0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0" fillId="0" borderId="0" xfId="7" applyNumberFormat="1" applyFont="1" applyFill="1" applyBorder="1"/>
    <xf numFmtId="3" fontId="15" fillId="0" borderId="6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vertical="center"/>
    </xf>
    <xf numFmtId="3" fontId="15" fillId="0" borderId="7" xfId="0" applyNumberFormat="1" applyFont="1" applyBorder="1"/>
    <xf numFmtId="0" fontId="15" fillId="2" borderId="6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2" borderId="7" xfId="0" applyFont="1" applyFill="1" applyBorder="1" applyAlignment="1">
      <alignment wrapText="1"/>
    </xf>
    <xf numFmtId="0" fontId="16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166" fontId="0" fillId="0" borderId="0" xfId="0" applyNumberFormat="1"/>
    <xf numFmtId="166" fontId="0" fillId="0" borderId="0" xfId="7" applyNumberFormat="1" applyFont="1"/>
    <xf numFmtId="0" fontId="17" fillId="7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vertical="center"/>
    </xf>
    <xf numFmtId="0" fontId="20" fillId="7" borderId="8" xfId="0" applyFont="1" applyFill="1" applyBorder="1" applyAlignment="1">
      <alignment horizontal="left" vertical="center"/>
    </xf>
    <xf numFmtId="4" fontId="21" fillId="7" borderId="8" xfId="0" applyNumberFormat="1" applyFont="1" applyFill="1" applyBorder="1" applyAlignment="1">
      <alignment horizontal="right"/>
    </xf>
    <xf numFmtId="4" fontId="21" fillId="7" borderId="8" xfId="197" applyNumberFormat="1" applyFont="1" applyFill="1" applyBorder="1" applyAlignment="1">
      <alignment horizontal="right"/>
    </xf>
    <xf numFmtId="4" fontId="21" fillId="7" borderId="0" xfId="0" applyNumberFormat="1" applyFont="1" applyFill="1" applyBorder="1" applyAlignment="1">
      <alignment horizontal="right"/>
    </xf>
    <xf numFmtId="4" fontId="21" fillId="7" borderId="9" xfId="0" applyNumberFormat="1" applyFont="1" applyFill="1" applyBorder="1" applyAlignment="1">
      <alignment horizontal="right"/>
    </xf>
    <xf numFmtId="1" fontId="21" fillId="7" borderId="8" xfId="0" applyNumberFormat="1" applyFont="1" applyFill="1" applyBorder="1" applyAlignment="1">
      <alignment horizontal="right"/>
    </xf>
    <xf numFmtId="1" fontId="21" fillId="7" borderId="9" xfId="0" applyNumberFormat="1" applyFont="1" applyFill="1" applyBorder="1" applyAlignment="1">
      <alignment horizontal="right"/>
    </xf>
    <xf numFmtId="1" fontId="21" fillId="0" borderId="0" xfId="0" applyNumberFormat="1" applyFont="1"/>
    <xf numFmtId="0" fontId="17" fillId="7" borderId="9" xfId="0" applyFont="1" applyFill="1" applyBorder="1" applyAlignment="1">
      <alignment horizontal="center" vertical="center" wrapText="1"/>
    </xf>
    <xf numFmtId="11" fontId="0" fillId="0" borderId="0" xfId="7" applyNumberFormat="1" applyFont="1"/>
    <xf numFmtId="4" fontId="7" fillId="5" borderId="0" xfId="0" applyNumberFormat="1" applyFont="1" applyFill="1" applyBorder="1" applyAlignment="1">
      <alignment vertical="center"/>
    </xf>
    <xf numFmtId="2" fontId="0" fillId="8" borderId="0" xfId="0" applyNumberFormat="1" applyFill="1" applyBorder="1"/>
    <xf numFmtId="0" fontId="0" fillId="8" borderId="0" xfId="0" applyFill="1" applyBorder="1"/>
    <xf numFmtId="167" fontId="0" fillId="0" borderId="0" xfId="7" applyNumberFormat="1" applyFont="1" applyFill="1" applyBorder="1"/>
    <xf numFmtId="167" fontId="0" fillId="0" borderId="0" xfId="7" applyNumberFormat="1" applyFont="1" applyBorder="1"/>
    <xf numFmtId="168" fontId="0" fillId="0" borderId="6" xfId="0" applyNumberFormat="1" applyBorder="1"/>
    <xf numFmtId="4" fontId="0" fillId="0" borderId="6" xfId="0" applyNumberFormat="1" applyBorder="1"/>
    <xf numFmtId="0" fontId="0" fillId="0" borderId="8" xfId="0" applyBorder="1" applyAlignment="1">
      <alignment horizontal="center"/>
    </xf>
    <xf numFmtId="3" fontId="0" fillId="5" borderId="6" xfId="0" applyNumberFormat="1" applyFill="1" applyBorder="1"/>
    <xf numFmtId="3" fontId="0" fillId="5" borderId="0" xfId="0" applyNumberForma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2" fillId="0" borderId="0" xfId="0" applyFont="1"/>
    <xf numFmtId="4" fontId="23" fillId="0" borderId="0" xfId="0" applyNumberFormat="1" applyFont="1" applyAlignment="1">
      <alignment horizontal="left" vertical="center" indent="1"/>
    </xf>
    <xf numFmtId="4" fontId="23" fillId="0" borderId="0" xfId="0" applyNumberFormat="1" applyFont="1"/>
    <xf numFmtId="10" fontId="1" fillId="0" borderId="0" xfId="126" applyNumberFormat="1"/>
    <xf numFmtId="2" fontId="0" fillId="0" borderId="0" xfId="0" applyNumberFormat="1" applyFill="1" applyBorder="1"/>
    <xf numFmtId="0" fontId="0" fillId="9" borderId="6" xfId="0" applyFill="1" applyBorder="1"/>
    <xf numFmtId="0" fontId="0" fillId="9" borderId="0" xfId="0" applyFill="1" applyBorder="1"/>
    <xf numFmtId="0" fontId="0" fillId="9" borderId="7" xfId="0" applyFill="1" applyBorder="1"/>
    <xf numFmtId="2" fontId="0" fillId="9" borderId="0" xfId="0" applyNumberFormat="1" applyFill="1" applyBorder="1"/>
    <xf numFmtId="0" fontId="0" fillId="5" borderId="0" xfId="0" applyFill="1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6" borderId="0" xfId="0" applyFont="1" applyFill="1" applyBorder="1" applyAlignment="1">
      <alignment horizontal="center"/>
    </xf>
  </cellXfs>
  <cellStyles count="300">
    <cellStyle name="Comma" xfId="197" builtinId="3"/>
    <cellStyle name="estiloCelulaCorpoBrancoBorda" xfId="3"/>
    <cellStyle name="estiloCelulaCorpoCinza" xfId="4"/>
    <cellStyle name="estiloCelulaTitulo" xfId="1"/>
    <cellStyle name="estiloCelulaTitulo2" xfId="2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Normal" xfId="0" builtinId="0"/>
    <cellStyle name="Normal 2" xfId="126"/>
    <cellStyle name="Percent" xfId="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hartsheet" Target="chart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chartsheet" Target="chartsheets/sheet10.xml"/><Relationship Id="rId11" Type="http://schemas.openxmlformats.org/officeDocument/2006/relationships/chartsheet" Target="chartsheets/sheet11.xml"/><Relationship Id="rId12" Type="http://schemas.openxmlformats.org/officeDocument/2006/relationships/worksheet" Target="worksheets/sheet1.xml"/><Relationship Id="rId13" Type="http://schemas.openxmlformats.org/officeDocument/2006/relationships/worksheet" Target="worksheets/sheet2.xml"/><Relationship Id="rId14" Type="http://schemas.openxmlformats.org/officeDocument/2006/relationships/worksheet" Target="worksheets/sheet3.xml"/><Relationship Id="rId15" Type="http://schemas.openxmlformats.org/officeDocument/2006/relationships/worksheet" Target="worksheets/sheet4.xml"/><Relationship Id="rId16" Type="http://schemas.openxmlformats.org/officeDocument/2006/relationships/worksheet" Target="worksheets/sheet5.xml"/><Relationship Id="rId17" Type="http://schemas.openxmlformats.org/officeDocument/2006/relationships/chartsheet" Target="chartsheets/sheet12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chartsheet" Target="chartsheets/sheet5.xml"/><Relationship Id="rId6" Type="http://schemas.openxmlformats.org/officeDocument/2006/relationships/chartsheet" Target="chartsheets/sheet6.xml"/><Relationship Id="rId7" Type="http://schemas.openxmlformats.org/officeDocument/2006/relationships/chartsheet" Target="chartsheets/sheet7.xml"/><Relationship Id="rId8" Type="http://schemas.openxmlformats.org/officeDocument/2006/relationships/chartsheet" Target="chart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'Anuario IPCA'!$BC$2</c:f>
              <c:strCache>
                <c:ptCount val="1"/>
                <c:pt idx="0">
                  <c:v>Pessoal/Receita</c:v>
                </c:pt>
              </c:strCache>
            </c:strRef>
          </c:tx>
          <c:marker>
            <c:symbol val="none"/>
          </c:marker>
          <c:cat>
            <c:numRef>
              <c:f>'Anuario IPCA'!$A$8:$A$29</c:f>
              <c:numCache>
                <c:formatCode>General</c:formatCode>
                <c:ptCount val="22"/>
                <c:pt idx="0">
                  <c:v>1994.0</c:v>
                </c:pt>
                <c:pt idx="1">
                  <c:v>1995.0</c:v>
                </c:pt>
                <c:pt idx="2">
                  <c:v>1996.0</c:v>
                </c:pt>
                <c:pt idx="3">
                  <c:v>1997.0</c:v>
                </c:pt>
                <c:pt idx="4">
                  <c:v>1998.0</c:v>
                </c:pt>
                <c:pt idx="5">
                  <c:v>1999.0</c:v>
                </c:pt>
                <c:pt idx="6">
                  <c:v>2000.0</c:v>
                </c:pt>
                <c:pt idx="7">
                  <c:v>2001.0</c:v>
                </c:pt>
                <c:pt idx="8">
                  <c:v>2002.0</c:v>
                </c:pt>
                <c:pt idx="9">
                  <c:v>2003.0</c:v>
                </c:pt>
                <c:pt idx="10">
                  <c:v>2004.0</c:v>
                </c:pt>
                <c:pt idx="11">
                  <c:v>2005.0</c:v>
                </c:pt>
                <c:pt idx="12">
                  <c:v>2006.0</c:v>
                </c:pt>
                <c:pt idx="13">
                  <c:v>2007.0</c:v>
                </c:pt>
                <c:pt idx="14">
                  <c:v>2008.0</c:v>
                </c:pt>
                <c:pt idx="15">
                  <c:v>2009.0</c:v>
                </c:pt>
                <c:pt idx="16">
                  <c:v>2010.0</c:v>
                </c:pt>
                <c:pt idx="17">
                  <c:v>2011.0</c:v>
                </c:pt>
                <c:pt idx="18">
                  <c:v>2012.0</c:v>
                </c:pt>
                <c:pt idx="19">
                  <c:v>2013.0</c:v>
                </c:pt>
                <c:pt idx="20">
                  <c:v>2014.0</c:v>
                </c:pt>
                <c:pt idx="21">
                  <c:v>2015.0</c:v>
                </c:pt>
              </c:numCache>
            </c:numRef>
          </c:cat>
          <c:val>
            <c:numRef>
              <c:f>'Anuario IPCA'!$BC$8:$BC$29</c:f>
              <c:numCache>
                <c:formatCode>0%</c:formatCode>
                <c:ptCount val="22"/>
                <c:pt idx="0">
                  <c:v>0.673373930986509</c:v>
                </c:pt>
                <c:pt idx="1">
                  <c:v>0.85733653657433</c:v>
                </c:pt>
                <c:pt idx="2">
                  <c:v>0.864683551352847</c:v>
                </c:pt>
                <c:pt idx="3">
                  <c:v>0.841615862017301</c:v>
                </c:pt>
                <c:pt idx="4">
                  <c:v>0.909015180353992</c:v>
                </c:pt>
                <c:pt idx="5">
                  <c:v>0.845946673815196</c:v>
                </c:pt>
                <c:pt idx="6">
                  <c:v>0.747368566549529</c:v>
                </c:pt>
                <c:pt idx="7">
                  <c:v>0.812714489228545</c:v>
                </c:pt>
                <c:pt idx="8">
                  <c:v>0.813132805823077</c:v>
                </c:pt>
                <c:pt idx="9">
                  <c:v>0.860821108429845</c:v>
                </c:pt>
                <c:pt idx="10">
                  <c:v>0.816166852523088</c:v>
                </c:pt>
                <c:pt idx="11">
                  <c:v>0.83902813995348</c:v>
                </c:pt>
                <c:pt idx="12">
                  <c:v>0.840462899315624</c:v>
                </c:pt>
                <c:pt idx="13">
                  <c:v>0.811618596864735</c:v>
                </c:pt>
                <c:pt idx="14">
                  <c:v>0.745988231641659</c:v>
                </c:pt>
                <c:pt idx="15">
                  <c:v>0.813572215511987</c:v>
                </c:pt>
                <c:pt idx="16">
                  <c:v>0.781727394298851</c:v>
                </c:pt>
                <c:pt idx="17">
                  <c:v>0.836662739515891</c:v>
                </c:pt>
                <c:pt idx="18">
                  <c:v>0.938653483295707</c:v>
                </c:pt>
                <c:pt idx="19">
                  <c:v>1.008720823611545</c:v>
                </c:pt>
                <c:pt idx="20">
                  <c:v>1.069809882332527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23576"/>
        <c:axId val="1954026616"/>
      </c:lineChart>
      <c:catAx>
        <c:axId val="195402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n-US"/>
          </a:p>
        </c:txPr>
        <c:crossAx val="1954026616"/>
        <c:crosses val="autoZero"/>
        <c:auto val="1"/>
        <c:lblAlgn val="ctr"/>
        <c:lblOffset val="100"/>
        <c:noMultiLvlLbl val="0"/>
      </c:catAx>
      <c:valAx>
        <c:axId val="1954026616"/>
        <c:scaling>
          <c:orientation val="minMax"/>
          <c:max val="1.1"/>
          <c:min val="0.6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5402357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'Anuario IPCA'!$BG$2</c:f>
              <c:strCache>
                <c:ptCount val="1"/>
                <c:pt idx="0">
                  <c:v>Tesouro (bilhões R$)</c:v>
                </c:pt>
              </c:strCache>
            </c:strRef>
          </c:tx>
          <c:marker>
            <c:symbol val="none"/>
          </c:marker>
          <c:cat>
            <c:numRef>
              <c:f>'Anuario IPCA'!$A$8:$A$29</c:f>
              <c:numCache>
                <c:formatCode>General</c:formatCode>
                <c:ptCount val="22"/>
                <c:pt idx="0">
                  <c:v>1994.0</c:v>
                </c:pt>
                <c:pt idx="1">
                  <c:v>1995.0</c:v>
                </c:pt>
                <c:pt idx="2">
                  <c:v>1996.0</c:v>
                </c:pt>
                <c:pt idx="3">
                  <c:v>1997.0</c:v>
                </c:pt>
                <c:pt idx="4">
                  <c:v>1998.0</c:v>
                </c:pt>
                <c:pt idx="5">
                  <c:v>1999.0</c:v>
                </c:pt>
                <c:pt idx="6">
                  <c:v>2000.0</c:v>
                </c:pt>
                <c:pt idx="7">
                  <c:v>2001.0</c:v>
                </c:pt>
                <c:pt idx="8">
                  <c:v>2002.0</c:v>
                </c:pt>
                <c:pt idx="9">
                  <c:v>2003.0</c:v>
                </c:pt>
                <c:pt idx="10">
                  <c:v>2004.0</c:v>
                </c:pt>
                <c:pt idx="11">
                  <c:v>2005.0</c:v>
                </c:pt>
                <c:pt idx="12">
                  <c:v>2006.0</c:v>
                </c:pt>
                <c:pt idx="13">
                  <c:v>2007.0</c:v>
                </c:pt>
                <c:pt idx="14">
                  <c:v>2008.0</c:v>
                </c:pt>
                <c:pt idx="15">
                  <c:v>2009.0</c:v>
                </c:pt>
                <c:pt idx="16">
                  <c:v>2010.0</c:v>
                </c:pt>
                <c:pt idx="17">
                  <c:v>2011.0</c:v>
                </c:pt>
                <c:pt idx="18">
                  <c:v>2012.0</c:v>
                </c:pt>
                <c:pt idx="19">
                  <c:v>2013.0</c:v>
                </c:pt>
                <c:pt idx="20">
                  <c:v>2014.0</c:v>
                </c:pt>
                <c:pt idx="21">
                  <c:v>2015.0</c:v>
                </c:pt>
              </c:numCache>
            </c:numRef>
          </c:cat>
          <c:val>
            <c:numRef>
              <c:f>'Anuario IPCA'!$BG$8:$BG$29</c:f>
              <c:numCache>
                <c:formatCode>General</c:formatCode>
                <c:ptCount val="22"/>
                <c:pt idx="0">
                  <c:v>1.82949552138758</c:v>
                </c:pt>
                <c:pt idx="1">
                  <c:v>2.153137982432485</c:v>
                </c:pt>
                <c:pt idx="2">
                  <c:v>2.289491519971187</c:v>
                </c:pt>
                <c:pt idx="3">
                  <c:v>2.51052530879043</c:v>
                </c:pt>
                <c:pt idx="4">
                  <c:v>2.34386016086746</c:v>
                </c:pt>
                <c:pt idx="5">
                  <c:v>2.345117547510015</c:v>
                </c:pt>
                <c:pt idx="6">
                  <c:v>2.829899823075468</c:v>
                </c:pt>
                <c:pt idx="7">
                  <c:v>2.850854100589161</c:v>
                </c:pt>
                <c:pt idx="8">
                  <c:v>2.794583356771021</c:v>
                </c:pt>
                <c:pt idx="9">
                  <c:v>2.785883570044983</c:v>
                </c:pt>
                <c:pt idx="10">
                  <c:v>2.990488193544127</c:v>
                </c:pt>
                <c:pt idx="11">
                  <c:v>3.144315763199091</c:v>
                </c:pt>
                <c:pt idx="12">
                  <c:v>3.276234430877757</c:v>
                </c:pt>
                <c:pt idx="13">
                  <c:v>3.520124575490911</c:v>
                </c:pt>
                <c:pt idx="14">
                  <c:v>4.028171991442486</c:v>
                </c:pt>
                <c:pt idx="15">
                  <c:v>3.899239151244897</c:v>
                </c:pt>
                <c:pt idx="16">
                  <c:v>4.296699878024343</c:v>
                </c:pt>
                <c:pt idx="17">
                  <c:v>4.465772930374738</c:v>
                </c:pt>
                <c:pt idx="18">
                  <c:v>4.492851666928385</c:v>
                </c:pt>
                <c:pt idx="19">
                  <c:v>4.38740771483896</c:v>
                </c:pt>
                <c:pt idx="20">
                  <c:v>4.15266802183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'Anuario IPCA'!$BJ$2</c:f>
              <c:strCache>
                <c:ptCount val="1"/>
                <c:pt idx="0">
                  <c:v>Total Pessoal</c:v>
                </c:pt>
              </c:strCache>
            </c:strRef>
          </c:tx>
          <c:marker>
            <c:symbol val="none"/>
          </c:marker>
          <c:cat>
            <c:numRef>
              <c:f>'Anuario IPCA'!$A$8:$A$29</c:f>
              <c:numCache>
                <c:formatCode>General</c:formatCode>
                <c:ptCount val="22"/>
                <c:pt idx="0">
                  <c:v>1994.0</c:v>
                </c:pt>
                <c:pt idx="1">
                  <c:v>1995.0</c:v>
                </c:pt>
                <c:pt idx="2">
                  <c:v>1996.0</c:v>
                </c:pt>
                <c:pt idx="3">
                  <c:v>1997.0</c:v>
                </c:pt>
                <c:pt idx="4">
                  <c:v>1998.0</c:v>
                </c:pt>
                <c:pt idx="5">
                  <c:v>1999.0</c:v>
                </c:pt>
                <c:pt idx="6">
                  <c:v>2000.0</c:v>
                </c:pt>
                <c:pt idx="7">
                  <c:v>2001.0</c:v>
                </c:pt>
                <c:pt idx="8">
                  <c:v>2002.0</c:v>
                </c:pt>
                <c:pt idx="9">
                  <c:v>2003.0</c:v>
                </c:pt>
                <c:pt idx="10">
                  <c:v>2004.0</c:v>
                </c:pt>
                <c:pt idx="11">
                  <c:v>2005.0</c:v>
                </c:pt>
                <c:pt idx="12">
                  <c:v>2006.0</c:v>
                </c:pt>
                <c:pt idx="13">
                  <c:v>2007.0</c:v>
                </c:pt>
                <c:pt idx="14">
                  <c:v>2008.0</c:v>
                </c:pt>
                <c:pt idx="15">
                  <c:v>2009.0</c:v>
                </c:pt>
                <c:pt idx="16">
                  <c:v>2010.0</c:v>
                </c:pt>
                <c:pt idx="17">
                  <c:v>2011.0</c:v>
                </c:pt>
                <c:pt idx="18">
                  <c:v>2012.0</c:v>
                </c:pt>
                <c:pt idx="19">
                  <c:v>2013.0</c:v>
                </c:pt>
                <c:pt idx="20">
                  <c:v>2014.0</c:v>
                </c:pt>
                <c:pt idx="21">
                  <c:v>2015.0</c:v>
                </c:pt>
              </c:numCache>
            </c:numRef>
          </c:cat>
          <c:val>
            <c:numRef>
              <c:f>'Anuario IPCA'!$BJ$8:$BJ$29</c:f>
              <c:numCache>
                <c:formatCode>General</c:formatCode>
                <c:ptCount val="22"/>
                <c:pt idx="0">
                  <c:v>1.231934590958968</c:v>
                </c:pt>
                <c:pt idx="1">
                  <c:v>1.845963860625307</c:v>
                </c:pt>
                <c:pt idx="2">
                  <c:v>1.979685658280915</c:v>
                </c:pt>
                <c:pt idx="3">
                  <c:v>2.112897921873908</c:v>
                </c:pt>
                <c:pt idx="4">
                  <c:v>2.13060446685547</c:v>
                </c:pt>
                <c:pt idx="5">
                  <c:v>1.983844389021747</c:v>
                </c:pt>
                <c:pt idx="6">
                  <c:v>2.114978174250679</c:v>
                </c:pt>
                <c:pt idx="7">
                  <c:v>2.316930434225424</c:v>
                </c:pt>
                <c:pt idx="8">
                  <c:v>2.272367405997695</c:v>
                </c:pt>
                <c:pt idx="9">
                  <c:v>2.398147382722616</c:v>
                </c:pt>
                <c:pt idx="10">
                  <c:v>2.440737336432365</c:v>
                </c:pt>
                <c:pt idx="11">
                  <c:v>2.638169406223341</c:v>
                </c:pt>
                <c:pt idx="12">
                  <c:v>2.753553488613193</c:v>
                </c:pt>
                <c:pt idx="13">
                  <c:v>2.856998568749006</c:v>
                </c:pt>
                <c:pt idx="14">
                  <c:v>3.004968900644642</c:v>
                </c:pt>
                <c:pt idx="15">
                  <c:v>3.172312635089392</c:v>
                </c:pt>
                <c:pt idx="16">
                  <c:v>3.35884799973216</c:v>
                </c:pt>
                <c:pt idx="17">
                  <c:v>3.736345813983235</c:v>
                </c:pt>
                <c:pt idx="18">
                  <c:v>4.217230867093253</c:v>
                </c:pt>
                <c:pt idx="19">
                  <c:v>4.425669523632</c:v>
                </c:pt>
                <c:pt idx="20">
                  <c:v>4.442565287800001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179848"/>
        <c:axId val="1957182824"/>
      </c:lineChart>
      <c:catAx>
        <c:axId val="195717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57182824"/>
        <c:crosses val="autoZero"/>
        <c:auto val="1"/>
        <c:lblAlgn val="ctr"/>
        <c:lblOffset val="100"/>
        <c:noMultiLvlLbl val="0"/>
      </c:catAx>
      <c:valAx>
        <c:axId val="1957182824"/>
        <c:scaling>
          <c:orientation val="minMax"/>
          <c:min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7179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32817811566658"/>
          <c:y val="0.0293992945949993"/>
          <c:w val="0.324809448818898"/>
          <c:h val="0.415753214023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'Anuario IPCA'!$Q$2</c:f>
              <c:strCache>
                <c:ptCount val="1"/>
                <c:pt idx="0">
                  <c:v>Docentes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IPCA'!$Q$3:$Q$29</c:f>
              <c:numCache>
                <c:formatCode>#,##0</c:formatCode>
                <c:ptCount val="27"/>
                <c:pt idx="0">
                  <c:v>5626.0</c:v>
                </c:pt>
                <c:pt idx="1">
                  <c:v>5672.0</c:v>
                </c:pt>
                <c:pt idx="2">
                  <c:v>5515.0</c:v>
                </c:pt>
                <c:pt idx="3">
                  <c:v>5406.0</c:v>
                </c:pt>
                <c:pt idx="4">
                  <c:v>5375.0</c:v>
                </c:pt>
                <c:pt idx="5">
                  <c:v>5310.0</c:v>
                </c:pt>
                <c:pt idx="6">
                  <c:v>5056.0</c:v>
                </c:pt>
                <c:pt idx="7">
                  <c:v>4953.0</c:v>
                </c:pt>
                <c:pt idx="8">
                  <c:v>4852.0</c:v>
                </c:pt>
                <c:pt idx="9">
                  <c:v>4705.0</c:v>
                </c:pt>
                <c:pt idx="10">
                  <c:v>4728.0</c:v>
                </c:pt>
                <c:pt idx="11">
                  <c:v>4694.0</c:v>
                </c:pt>
                <c:pt idx="12">
                  <c:v>4755.0</c:v>
                </c:pt>
                <c:pt idx="13">
                  <c:v>4884.0</c:v>
                </c:pt>
                <c:pt idx="14">
                  <c:v>4953.0</c:v>
                </c:pt>
                <c:pt idx="15">
                  <c:v>5078.0</c:v>
                </c:pt>
                <c:pt idx="16">
                  <c:v>5222.0</c:v>
                </c:pt>
                <c:pt idx="17">
                  <c:v>5358.0</c:v>
                </c:pt>
                <c:pt idx="18">
                  <c:v>5434.0</c:v>
                </c:pt>
                <c:pt idx="19">
                  <c:v>5638.0</c:v>
                </c:pt>
                <c:pt idx="20">
                  <c:v>5732.0</c:v>
                </c:pt>
                <c:pt idx="21">
                  <c:v>5865.0</c:v>
                </c:pt>
                <c:pt idx="22">
                  <c:v>5940.0</c:v>
                </c:pt>
                <c:pt idx="23">
                  <c:v>5860.0</c:v>
                </c:pt>
                <c:pt idx="24">
                  <c:v>6009.0</c:v>
                </c:pt>
                <c:pt idx="25">
                  <c:v>6090.0</c:v>
                </c:pt>
              </c:numCache>
            </c:numRef>
          </c:val>
        </c:ser>
        <c:ser>
          <c:idx val="1"/>
          <c:order val="1"/>
          <c:tx>
            <c:strRef>
              <c:f>'Anuario IPCA'!$R$2</c:f>
              <c:strCache>
                <c:ptCount val="1"/>
                <c:pt idx="0">
                  <c:v>Não Docentes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IPCA'!$R$3:$R$29</c:f>
              <c:numCache>
                <c:formatCode>#,##0</c:formatCode>
                <c:ptCount val="27"/>
                <c:pt idx="0">
                  <c:v>17735.0</c:v>
                </c:pt>
                <c:pt idx="1">
                  <c:v>17788.0</c:v>
                </c:pt>
                <c:pt idx="2">
                  <c:v>16628.0</c:v>
                </c:pt>
                <c:pt idx="3">
                  <c:v>16390.0</c:v>
                </c:pt>
                <c:pt idx="4">
                  <c:v>16162.0</c:v>
                </c:pt>
                <c:pt idx="5">
                  <c:v>15765.0</c:v>
                </c:pt>
                <c:pt idx="6">
                  <c:v>15105.0</c:v>
                </c:pt>
                <c:pt idx="7">
                  <c:v>14729.0</c:v>
                </c:pt>
                <c:pt idx="8">
                  <c:v>14699.0</c:v>
                </c:pt>
                <c:pt idx="9">
                  <c:v>14659.0</c:v>
                </c:pt>
                <c:pt idx="10">
                  <c:v>14186.0</c:v>
                </c:pt>
                <c:pt idx="11">
                  <c:v>14184.0</c:v>
                </c:pt>
                <c:pt idx="12">
                  <c:v>14589.0</c:v>
                </c:pt>
                <c:pt idx="13">
                  <c:v>14952.0</c:v>
                </c:pt>
                <c:pt idx="14">
                  <c:v>14905.0</c:v>
                </c:pt>
                <c:pt idx="15">
                  <c:v>15008.0</c:v>
                </c:pt>
                <c:pt idx="16">
                  <c:v>15295.0</c:v>
                </c:pt>
                <c:pt idx="17">
                  <c:v>15409.0</c:v>
                </c:pt>
                <c:pt idx="18">
                  <c:v>15221.0</c:v>
                </c:pt>
                <c:pt idx="19">
                  <c:v>15438.0</c:v>
                </c:pt>
                <c:pt idx="20">
                  <c:v>15341.0</c:v>
                </c:pt>
                <c:pt idx="21">
                  <c:v>16187.0</c:v>
                </c:pt>
                <c:pt idx="22">
                  <c:v>16512.0</c:v>
                </c:pt>
                <c:pt idx="23">
                  <c:v>16839.0</c:v>
                </c:pt>
                <c:pt idx="24">
                  <c:v>17448.0</c:v>
                </c:pt>
                <c:pt idx="25">
                  <c:v>17200.0</c:v>
                </c:pt>
              </c:numCache>
            </c:numRef>
          </c:val>
        </c:ser>
        <c:ser>
          <c:idx val="2"/>
          <c:order val="2"/>
          <c:tx>
            <c:strRef>
              <c:f>'Anuario IPCA'!$S$2</c:f>
              <c:strCache>
                <c:ptCount val="1"/>
                <c:pt idx="0">
                  <c:v> Inativos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IPCA'!$S$3:$S$29</c:f>
              <c:numCache>
                <c:formatCode>#,##0</c:formatCode>
                <c:ptCount val="27"/>
                <c:pt idx="0">
                  <c:v>2995.0</c:v>
                </c:pt>
                <c:pt idx="1">
                  <c:v>3280.0</c:v>
                </c:pt>
                <c:pt idx="2">
                  <c:v>3667.0</c:v>
                </c:pt>
                <c:pt idx="3">
                  <c:v>3953.0</c:v>
                </c:pt>
                <c:pt idx="4">
                  <c:v>4146.0</c:v>
                </c:pt>
                <c:pt idx="5">
                  <c:v>4333.0</c:v>
                </c:pt>
                <c:pt idx="6">
                  <c:v>4660.0</c:v>
                </c:pt>
                <c:pt idx="7">
                  <c:v>4927.0</c:v>
                </c:pt>
                <c:pt idx="8">
                  <c:v>5202.0</c:v>
                </c:pt>
                <c:pt idx="9">
                  <c:v>5288.0</c:v>
                </c:pt>
                <c:pt idx="10">
                  <c:v>5290.0</c:v>
                </c:pt>
                <c:pt idx="11">
                  <c:v>5288.0</c:v>
                </c:pt>
                <c:pt idx="12">
                  <c:v>5271.0</c:v>
                </c:pt>
                <c:pt idx="13">
                  <c:v>5295.0</c:v>
                </c:pt>
                <c:pt idx="14">
                  <c:v>5425.0</c:v>
                </c:pt>
                <c:pt idx="15">
                  <c:v>5391.0</c:v>
                </c:pt>
                <c:pt idx="16">
                  <c:v>5326.0</c:v>
                </c:pt>
                <c:pt idx="17">
                  <c:v>5320.0</c:v>
                </c:pt>
                <c:pt idx="18">
                  <c:v>5308.0</c:v>
                </c:pt>
                <c:pt idx="19">
                  <c:v>5304.0</c:v>
                </c:pt>
                <c:pt idx="20">
                  <c:v>5319.0</c:v>
                </c:pt>
                <c:pt idx="21">
                  <c:v>5334.0</c:v>
                </c:pt>
                <c:pt idx="22">
                  <c:v>5352.0</c:v>
                </c:pt>
                <c:pt idx="23">
                  <c:v>5373.0</c:v>
                </c:pt>
                <c:pt idx="24">
                  <c:v>5407.0</c:v>
                </c:pt>
                <c:pt idx="25">
                  <c:v>5388.0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4383752"/>
        <c:axId val="1954386792"/>
      </c:barChart>
      <c:catAx>
        <c:axId val="195438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54386792"/>
        <c:crosses val="autoZero"/>
        <c:auto val="1"/>
        <c:lblAlgn val="ctr"/>
        <c:lblOffset val="100"/>
        <c:noMultiLvlLbl val="0"/>
      </c:catAx>
      <c:valAx>
        <c:axId val="1954386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54383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3608471354874"/>
          <c:y val="0.171803530087801"/>
          <c:w val="0.104667390714092"/>
          <c:h val="0.13625157391287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'Anuario IPCA'!$X$2</c:f>
              <c:strCache>
                <c:ptCount val="1"/>
                <c:pt idx="0">
                  <c:v>MS-1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IPCA'!$X$3:$X$29</c:f>
              <c:numCache>
                <c:formatCode>#,##0</c:formatCode>
                <c:ptCount val="27"/>
                <c:pt idx="0">
                  <c:v>604.0</c:v>
                </c:pt>
                <c:pt idx="1">
                  <c:v>530.0</c:v>
                </c:pt>
                <c:pt idx="2">
                  <c:v>394.0</c:v>
                </c:pt>
                <c:pt idx="3">
                  <c:v>331.0</c:v>
                </c:pt>
                <c:pt idx="4">
                  <c:v>264.0</c:v>
                </c:pt>
                <c:pt idx="5">
                  <c:v>190.0</c:v>
                </c:pt>
                <c:pt idx="6">
                  <c:v>121.0</c:v>
                </c:pt>
                <c:pt idx="7">
                  <c:v>93.0</c:v>
                </c:pt>
                <c:pt idx="8">
                  <c:v>56.0</c:v>
                </c:pt>
                <c:pt idx="9">
                  <c:v>40.0</c:v>
                </c:pt>
                <c:pt idx="10">
                  <c:v>37.0</c:v>
                </c:pt>
                <c:pt idx="11">
                  <c:v>35.0</c:v>
                </c:pt>
                <c:pt idx="12">
                  <c:v>31.0</c:v>
                </c:pt>
                <c:pt idx="13">
                  <c:v>29.0</c:v>
                </c:pt>
                <c:pt idx="14">
                  <c:v>23.0</c:v>
                </c:pt>
                <c:pt idx="15">
                  <c:v>25.0</c:v>
                </c:pt>
                <c:pt idx="16">
                  <c:v>18.0</c:v>
                </c:pt>
                <c:pt idx="17">
                  <c:v>13.0</c:v>
                </c:pt>
                <c:pt idx="18">
                  <c:v>12.0</c:v>
                </c:pt>
                <c:pt idx="19">
                  <c:v>19.0</c:v>
                </c:pt>
                <c:pt idx="20">
                  <c:v>10.0</c:v>
                </c:pt>
                <c:pt idx="21">
                  <c:v>9.0</c:v>
                </c:pt>
                <c:pt idx="22">
                  <c:v>8.0</c:v>
                </c:pt>
                <c:pt idx="23">
                  <c:v>8.0</c:v>
                </c:pt>
                <c:pt idx="24" formatCode="General">
                  <c:v>7.0</c:v>
                </c:pt>
                <c:pt idx="25" formatCode="General">
                  <c:v>7.0</c:v>
                </c:pt>
              </c:numCache>
            </c:numRef>
          </c:val>
        </c:ser>
        <c:ser>
          <c:idx val="1"/>
          <c:order val="1"/>
          <c:tx>
            <c:strRef>
              <c:f>'Anuario IPCA'!$Y$2</c:f>
              <c:strCache>
                <c:ptCount val="1"/>
                <c:pt idx="0">
                  <c:v>MS-2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IPCA'!$Y$3:$Y$29</c:f>
              <c:numCache>
                <c:formatCode>#,##0</c:formatCode>
                <c:ptCount val="27"/>
                <c:pt idx="0">
                  <c:v>1290.0</c:v>
                </c:pt>
                <c:pt idx="1">
                  <c:v>1282.0</c:v>
                </c:pt>
                <c:pt idx="2">
                  <c:v>1218.0</c:v>
                </c:pt>
                <c:pt idx="3">
                  <c:v>1156.0</c:v>
                </c:pt>
                <c:pt idx="4">
                  <c:v>1073.0</c:v>
                </c:pt>
                <c:pt idx="5">
                  <c:v>972.0</c:v>
                </c:pt>
                <c:pt idx="6">
                  <c:v>831.0</c:v>
                </c:pt>
                <c:pt idx="7">
                  <c:v>750.0</c:v>
                </c:pt>
                <c:pt idx="8">
                  <c:v>593.0</c:v>
                </c:pt>
                <c:pt idx="9">
                  <c:v>489.0</c:v>
                </c:pt>
                <c:pt idx="10">
                  <c:v>395.0</c:v>
                </c:pt>
                <c:pt idx="11">
                  <c:v>320.0</c:v>
                </c:pt>
                <c:pt idx="12">
                  <c:v>264.0</c:v>
                </c:pt>
                <c:pt idx="13">
                  <c:v>245.0</c:v>
                </c:pt>
                <c:pt idx="14">
                  <c:v>213.0</c:v>
                </c:pt>
                <c:pt idx="15">
                  <c:v>212.0</c:v>
                </c:pt>
                <c:pt idx="16">
                  <c:v>176.0</c:v>
                </c:pt>
                <c:pt idx="17">
                  <c:v>166.0</c:v>
                </c:pt>
                <c:pt idx="18">
                  <c:v>150.0</c:v>
                </c:pt>
                <c:pt idx="19">
                  <c:v>128.0</c:v>
                </c:pt>
                <c:pt idx="20">
                  <c:v>97.0</c:v>
                </c:pt>
                <c:pt idx="21">
                  <c:v>70.0</c:v>
                </c:pt>
                <c:pt idx="22">
                  <c:v>52.0</c:v>
                </c:pt>
                <c:pt idx="23">
                  <c:v>43.0</c:v>
                </c:pt>
                <c:pt idx="24" formatCode="General">
                  <c:v>37.0</c:v>
                </c:pt>
                <c:pt idx="25" formatCode="General">
                  <c:v>32.0</c:v>
                </c:pt>
              </c:numCache>
            </c:numRef>
          </c:val>
        </c:ser>
        <c:ser>
          <c:idx val="2"/>
          <c:order val="2"/>
          <c:tx>
            <c:strRef>
              <c:f>'Anuario IPCA'!$Z$2</c:f>
              <c:strCache>
                <c:ptCount val="1"/>
                <c:pt idx="0">
                  <c:v>MS-3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IPCA'!$Z$3:$Z$29</c:f>
              <c:numCache>
                <c:formatCode>#,##0</c:formatCode>
                <c:ptCount val="27"/>
                <c:pt idx="0">
                  <c:v>2312.0</c:v>
                </c:pt>
                <c:pt idx="1">
                  <c:v>2393.0</c:v>
                </c:pt>
                <c:pt idx="2">
                  <c:v>2444.0</c:v>
                </c:pt>
                <c:pt idx="3">
                  <c:v>2449.0</c:v>
                </c:pt>
                <c:pt idx="4">
                  <c:v>2539.0</c:v>
                </c:pt>
                <c:pt idx="5">
                  <c:v>2621.0</c:v>
                </c:pt>
                <c:pt idx="6">
                  <c:v>2589.0</c:v>
                </c:pt>
                <c:pt idx="7">
                  <c:v>2571.0</c:v>
                </c:pt>
                <c:pt idx="8">
                  <c:v>2654.0</c:v>
                </c:pt>
                <c:pt idx="9">
                  <c:v>2629.0</c:v>
                </c:pt>
                <c:pt idx="10">
                  <c:v>2641.0</c:v>
                </c:pt>
                <c:pt idx="11">
                  <c:v>2628.0</c:v>
                </c:pt>
                <c:pt idx="12">
                  <c:v>2602.0</c:v>
                </c:pt>
                <c:pt idx="13">
                  <c:v>2609.0</c:v>
                </c:pt>
                <c:pt idx="14">
                  <c:v>2689.0</c:v>
                </c:pt>
                <c:pt idx="15">
                  <c:v>2726.0</c:v>
                </c:pt>
                <c:pt idx="16">
                  <c:v>2802.0</c:v>
                </c:pt>
                <c:pt idx="17">
                  <c:v>2859.0</c:v>
                </c:pt>
                <c:pt idx="18">
                  <c:v>2878.0</c:v>
                </c:pt>
                <c:pt idx="19">
                  <c:v>3005.0</c:v>
                </c:pt>
                <c:pt idx="20">
                  <c:v>3080.0</c:v>
                </c:pt>
                <c:pt idx="21">
                  <c:v>3125.0</c:v>
                </c:pt>
                <c:pt idx="22">
                  <c:v>3089.0</c:v>
                </c:pt>
                <c:pt idx="23">
                  <c:v>2978.0</c:v>
                </c:pt>
                <c:pt idx="24">
                  <c:v>3039.0</c:v>
                </c:pt>
                <c:pt idx="25">
                  <c:v>3085.0</c:v>
                </c:pt>
              </c:numCache>
            </c:numRef>
          </c:val>
        </c:ser>
        <c:ser>
          <c:idx val="3"/>
          <c:order val="3"/>
          <c:tx>
            <c:strRef>
              <c:f>'Anuario IPCA'!$AA$2</c:f>
              <c:strCache>
                <c:ptCount val="1"/>
                <c:pt idx="0">
                  <c:v>MS-5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IPCA'!$AA$3:$AA$29</c:f>
              <c:numCache>
                <c:formatCode>#,##0</c:formatCode>
                <c:ptCount val="27"/>
                <c:pt idx="0">
                  <c:v>870.0</c:v>
                </c:pt>
                <c:pt idx="1">
                  <c:v>834.0</c:v>
                </c:pt>
                <c:pt idx="2">
                  <c:v>823.0</c:v>
                </c:pt>
                <c:pt idx="3">
                  <c:v>788.0</c:v>
                </c:pt>
                <c:pt idx="4">
                  <c:v>795.0</c:v>
                </c:pt>
                <c:pt idx="5">
                  <c:v>806.0</c:v>
                </c:pt>
                <c:pt idx="6">
                  <c:v>842.0</c:v>
                </c:pt>
                <c:pt idx="7">
                  <c:v>835.0</c:v>
                </c:pt>
                <c:pt idx="8">
                  <c:v>841.0</c:v>
                </c:pt>
                <c:pt idx="9">
                  <c:v>838.0</c:v>
                </c:pt>
                <c:pt idx="10">
                  <c:v>911.0</c:v>
                </c:pt>
                <c:pt idx="11">
                  <c:v>958.0</c:v>
                </c:pt>
                <c:pt idx="12">
                  <c:v>1063.0</c:v>
                </c:pt>
                <c:pt idx="13">
                  <c:v>1175.0</c:v>
                </c:pt>
                <c:pt idx="14">
                  <c:v>1212.0</c:v>
                </c:pt>
                <c:pt idx="15">
                  <c:v>1282.0</c:v>
                </c:pt>
                <c:pt idx="16">
                  <c:v>1302.0</c:v>
                </c:pt>
                <c:pt idx="17">
                  <c:v>1329.0</c:v>
                </c:pt>
                <c:pt idx="18">
                  <c:v>1382.0</c:v>
                </c:pt>
                <c:pt idx="19">
                  <c:v>1448.0</c:v>
                </c:pt>
                <c:pt idx="20">
                  <c:v>1473.0</c:v>
                </c:pt>
                <c:pt idx="21">
                  <c:v>1592.0</c:v>
                </c:pt>
                <c:pt idx="22">
                  <c:v>1675.0</c:v>
                </c:pt>
                <c:pt idx="23">
                  <c:v>1742.0</c:v>
                </c:pt>
                <c:pt idx="24">
                  <c:v>1861.0</c:v>
                </c:pt>
                <c:pt idx="25">
                  <c:v>1907.0</c:v>
                </c:pt>
              </c:numCache>
            </c:numRef>
          </c:val>
        </c:ser>
        <c:ser>
          <c:idx val="4"/>
          <c:order val="4"/>
          <c:tx>
            <c:strRef>
              <c:f>'Anuario IPCA'!$AB$2</c:f>
              <c:strCache>
                <c:ptCount val="1"/>
                <c:pt idx="0">
                  <c:v>MS-6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IPCA'!$AB$3:$AB$29</c:f>
              <c:numCache>
                <c:formatCode>#,##0</c:formatCode>
                <c:ptCount val="27"/>
                <c:pt idx="0">
                  <c:v>550.0</c:v>
                </c:pt>
                <c:pt idx="1">
                  <c:v>630.0</c:v>
                </c:pt>
                <c:pt idx="2">
                  <c:v>637.0</c:v>
                </c:pt>
                <c:pt idx="3">
                  <c:v>682.0</c:v>
                </c:pt>
                <c:pt idx="4">
                  <c:v>703.0</c:v>
                </c:pt>
                <c:pt idx="5">
                  <c:v>721.0</c:v>
                </c:pt>
                <c:pt idx="6">
                  <c:v>673.0</c:v>
                </c:pt>
                <c:pt idx="7">
                  <c:v>704.0</c:v>
                </c:pt>
                <c:pt idx="8">
                  <c:v>708.0</c:v>
                </c:pt>
                <c:pt idx="9">
                  <c:v>709.0</c:v>
                </c:pt>
                <c:pt idx="10">
                  <c:v>744.0</c:v>
                </c:pt>
                <c:pt idx="11">
                  <c:v>755.0</c:v>
                </c:pt>
                <c:pt idx="12">
                  <c:v>795.0</c:v>
                </c:pt>
                <c:pt idx="13">
                  <c:v>826.0</c:v>
                </c:pt>
                <c:pt idx="14">
                  <c:v>816.0</c:v>
                </c:pt>
                <c:pt idx="15">
                  <c:v>833.0</c:v>
                </c:pt>
                <c:pt idx="16">
                  <c:v>924.0</c:v>
                </c:pt>
                <c:pt idx="17">
                  <c:v>991.0</c:v>
                </c:pt>
                <c:pt idx="18">
                  <c:v>1012.0</c:v>
                </c:pt>
                <c:pt idx="19">
                  <c:v>1038.0</c:v>
                </c:pt>
                <c:pt idx="20">
                  <c:v>1072.0</c:v>
                </c:pt>
                <c:pt idx="21">
                  <c:v>1069.0</c:v>
                </c:pt>
                <c:pt idx="22">
                  <c:v>1116.0</c:v>
                </c:pt>
                <c:pt idx="23">
                  <c:v>1089.0</c:v>
                </c:pt>
                <c:pt idx="24">
                  <c:v>1064.0</c:v>
                </c:pt>
                <c:pt idx="25">
                  <c:v>1059.0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4440712"/>
        <c:axId val="1954443880"/>
      </c:barChart>
      <c:catAx>
        <c:axId val="195444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n-US"/>
          </a:p>
        </c:txPr>
        <c:crossAx val="1954443880"/>
        <c:crosses val="autoZero"/>
        <c:auto val="1"/>
        <c:lblAlgn val="ctr"/>
        <c:lblOffset val="100"/>
        <c:noMultiLvlLbl val="0"/>
      </c:catAx>
      <c:valAx>
        <c:axId val="1954443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54440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69728783902"/>
          <c:y val="0.19348461650627"/>
          <c:w val="0.111830271216098"/>
          <c:h val="0.46488225430154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'Anuario IPCA'!$AG$2</c:f>
              <c:strCache>
                <c:ptCount val="1"/>
                <c:pt idx="0">
                  <c:v>Indef</c:v>
                </c:pt>
              </c:strCache>
            </c:strRef>
          </c:tx>
          <c:invertIfNegative val="0"/>
          <c:cat>
            <c:numRef>
              <c:f>'Anuario IPCA'!$A$9:$A$29</c:f>
              <c:numCache>
                <c:formatCode>General</c:formatCode>
                <c:ptCount val="2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</c:numCache>
            </c:numRef>
          </c:cat>
          <c:val>
            <c:numRef>
              <c:f>'Anuario IPCA'!$AG$9:$AG$29</c:f>
              <c:numCache>
                <c:formatCode>#,##0</c:formatCode>
                <c:ptCount val="21"/>
                <c:pt idx="0">
                  <c:v>113.0</c:v>
                </c:pt>
                <c:pt idx="1">
                  <c:v>113.0</c:v>
                </c:pt>
                <c:pt idx="2">
                  <c:v>80.0</c:v>
                </c:pt>
                <c:pt idx="3">
                  <c:v>84.0</c:v>
                </c:pt>
                <c:pt idx="4">
                  <c:v>88.0</c:v>
                </c:pt>
                <c:pt idx="5">
                  <c:v>88.0</c:v>
                </c:pt>
                <c:pt idx="6">
                  <c:v>91.0</c:v>
                </c:pt>
                <c:pt idx="7">
                  <c:v>104.0</c:v>
                </c:pt>
                <c:pt idx="8">
                  <c:v>99.0</c:v>
                </c:pt>
                <c:pt idx="9">
                  <c:v>87.0</c:v>
                </c:pt>
                <c:pt idx="10">
                  <c:v>84.0</c:v>
                </c:pt>
                <c:pt idx="11">
                  <c:v>83.0</c:v>
                </c:pt>
                <c:pt idx="12">
                  <c:v>80.0</c:v>
                </c:pt>
                <c:pt idx="13" formatCode="General">
                  <c:v>76.0</c:v>
                </c:pt>
                <c:pt idx="14" formatCode="General">
                  <c:v>72.0</c:v>
                </c:pt>
                <c:pt idx="15" formatCode="General">
                  <c:v>69.0</c:v>
                </c:pt>
                <c:pt idx="16" formatCode="General">
                  <c:v>28.0</c:v>
                </c:pt>
                <c:pt idx="17" formatCode="General">
                  <c:v>26.0</c:v>
                </c:pt>
                <c:pt idx="18" formatCode="General">
                  <c:v>24.0</c:v>
                </c:pt>
                <c:pt idx="19" formatCode="General">
                  <c:v>23.0</c:v>
                </c:pt>
              </c:numCache>
            </c:numRef>
          </c:val>
        </c:ser>
        <c:ser>
          <c:idx val="2"/>
          <c:order val="1"/>
          <c:tx>
            <c:strRef>
              <c:f>'Anuario IPCA'!$AF$2</c:f>
              <c:strCache>
                <c:ptCount val="1"/>
                <c:pt idx="0">
                  <c:v>Básico</c:v>
                </c:pt>
              </c:strCache>
            </c:strRef>
          </c:tx>
          <c:invertIfNegative val="0"/>
          <c:cat>
            <c:numRef>
              <c:f>'Anuario IPCA'!$A$9:$A$29</c:f>
              <c:numCache>
                <c:formatCode>General</c:formatCode>
                <c:ptCount val="2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</c:numCache>
            </c:numRef>
          </c:cat>
          <c:val>
            <c:numRef>
              <c:f>'Anuario IPCA'!$AF$9:$AF$29</c:f>
              <c:numCache>
                <c:formatCode>#,##0</c:formatCode>
                <c:ptCount val="21"/>
                <c:pt idx="0">
                  <c:v>5617.0</c:v>
                </c:pt>
                <c:pt idx="1">
                  <c:v>5518.0</c:v>
                </c:pt>
                <c:pt idx="2">
                  <c:v>5387.0</c:v>
                </c:pt>
                <c:pt idx="3">
                  <c:v>5355.0</c:v>
                </c:pt>
                <c:pt idx="4">
                  <c:v>5078.0</c:v>
                </c:pt>
                <c:pt idx="5">
                  <c:v>5000.0</c:v>
                </c:pt>
                <c:pt idx="6">
                  <c:v>5001.0</c:v>
                </c:pt>
                <c:pt idx="7">
                  <c:v>5055.0</c:v>
                </c:pt>
                <c:pt idx="8">
                  <c:v>5028.0</c:v>
                </c:pt>
                <c:pt idx="9">
                  <c:v>5020.0</c:v>
                </c:pt>
                <c:pt idx="10">
                  <c:v>5051.0</c:v>
                </c:pt>
                <c:pt idx="11">
                  <c:v>5047.0</c:v>
                </c:pt>
                <c:pt idx="12">
                  <c:v>4944.0</c:v>
                </c:pt>
                <c:pt idx="13">
                  <c:v>4938.0</c:v>
                </c:pt>
                <c:pt idx="14">
                  <c:v>4883.0</c:v>
                </c:pt>
                <c:pt idx="15">
                  <c:v>4973.0</c:v>
                </c:pt>
                <c:pt idx="16">
                  <c:v>4991.0</c:v>
                </c:pt>
                <c:pt idx="17">
                  <c:v>5035.0</c:v>
                </c:pt>
                <c:pt idx="18">
                  <c:v>5149.0</c:v>
                </c:pt>
                <c:pt idx="19">
                  <c:v>5053.0</c:v>
                </c:pt>
              </c:numCache>
            </c:numRef>
          </c:val>
        </c:ser>
        <c:ser>
          <c:idx val="1"/>
          <c:order val="2"/>
          <c:tx>
            <c:strRef>
              <c:f>'Anuario IPCA'!$AE$2</c:f>
              <c:strCache>
                <c:ptCount val="1"/>
                <c:pt idx="0">
                  <c:v>Técnico</c:v>
                </c:pt>
              </c:strCache>
            </c:strRef>
          </c:tx>
          <c:invertIfNegative val="0"/>
          <c:cat>
            <c:numRef>
              <c:f>'Anuario IPCA'!$A$9:$A$29</c:f>
              <c:numCache>
                <c:formatCode>General</c:formatCode>
                <c:ptCount val="2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</c:numCache>
            </c:numRef>
          </c:cat>
          <c:val>
            <c:numRef>
              <c:f>'Anuario IPCA'!$AE$9:$AE$29</c:f>
              <c:numCache>
                <c:formatCode>#,##0</c:formatCode>
                <c:ptCount val="21"/>
                <c:pt idx="0">
                  <c:v>6257.0</c:v>
                </c:pt>
                <c:pt idx="1">
                  <c:v>6235.0</c:v>
                </c:pt>
                <c:pt idx="2">
                  <c:v>6338.0</c:v>
                </c:pt>
                <c:pt idx="3">
                  <c:v>6344.0</c:v>
                </c:pt>
                <c:pt idx="4">
                  <c:v>6170.0</c:v>
                </c:pt>
                <c:pt idx="5">
                  <c:v>6220.0</c:v>
                </c:pt>
                <c:pt idx="6">
                  <c:v>6470.0</c:v>
                </c:pt>
                <c:pt idx="7">
                  <c:v>6609.0</c:v>
                </c:pt>
                <c:pt idx="8">
                  <c:v>6583.0</c:v>
                </c:pt>
                <c:pt idx="9">
                  <c:v>6653.0</c:v>
                </c:pt>
                <c:pt idx="10">
                  <c:v>6865.0</c:v>
                </c:pt>
                <c:pt idx="11">
                  <c:v>6901.0</c:v>
                </c:pt>
                <c:pt idx="12">
                  <c:v>6843.0</c:v>
                </c:pt>
                <c:pt idx="13">
                  <c:v>7029.0</c:v>
                </c:pt>
                <c:pt idx="14">
                  <c:v>7013.0</c:v>
                </c:pt>
                <c:pt idx="15">
                  <c:v>7499.0</c:v>
                </c:pt>
                <c:pt idx="16">
                  <c:v>7719.0</c:v>
                </c:pt>
                <c:pt idx="17">
                  <c:v>7793.0</c:v>
                </c:pt>
                <c:pt idx="18">
                  <c:v>8104.0</c:v>
                </c:pt>
                <c:pt idx="19">
                  <c:v>8001.0</c:v>
                </c:pt>
              </c:numCache>
            </c:numRef>
          </c:val>
        </c:ser>
        <c:ser>
          <c:idx val="0"/>
          <c:order val="3"/>
          <c:tx>
            <c:strRef>
              <c:f>'Anuario IPCA'!$AD$2</c:f>
              <c:strCache>
                <c:ptCount val="1"/>
                <c:pt idx="0">
                  <c:v>Superior</c:v>
                </c:pt>
              </c:strCache>
            </c:strRef>
          </c:tx>
          <c:invertIfNegative val="0"/>
          <c:cat>
            <c:numRef>
              <c:f>'Anuario IPCA'!$A$9:$A$29</c:f>
              <c:numCache>
                <c:formatCode>General</c:formatCode>
                <c:ptCount val="2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</c:numCache>
            </c:numRef>
          </c:cat>
          <c:val>
            <c:numRef>
              <c:f>'Anuario IPCA'!$AD$9:$AD$29</c:f>
              <c:numCache>
                <c:formatCode>#,##0</c:formatCode>
                <c:ptCount val="21"/>
                <c:pt idx="0">
                  <c:v>2804.0</c:v>
                </c:pt>
                <c:pt idx="1">
                  <c:v>2863.0</c:v>
                </c:pt>
                <c:pt idx="2">
                  <c:v>2892.0</c:v>
                </c:pt>
                <c:pt idx="3">
                  <c:v>2876.0</c:v>
                </c:pt>
                <c:pt idx="4">
                  <c:v>2762.0</c:v>
                </c:pt>
                <c:pt idx="5">
                  <c:v>2876.0</c:v>
                </c:pt>
                <c:pt idx="6">
                  <c:v>3027.0</c:v>
                </c:pt>
                <c:pt idx="7">
                  <c:v>3184.0</c:v>
                </c:pt>
                <c:pt idx="8">
                  <c:v>3195.0</c:v>
                </c:pt>
                <c:pt idx="9">
                  <c:v>3248.0</c:v>
                </c:pt>
                <c:pt idx="10">
                  <c:v>3295.0</c:v>
                </c:pt>
                <c:pt idx="11">
                  <c:v>3378.0</c:v>
                </c:pt>
                <c:pt idx="12">
                  <c:v>3354.0</c:v>
                </c:pt>
                <c:pt idx="13">
                  <c:v>3395.0</c:v>
                </c:pt>
                <c:pt idx="14">
                  <c:v>3373.0</c:v>
                </c:pt>
                <c:pt idx="15">
                  <c:v>3646.0</c:v>
                </c:pt>
                <c:pt idx="16">
                  <c:v>3774.0</c:v>
                </c:pt>
                <c:pt idx="17">
                  <c:v>3985.0</c:v>
                </c:pt>
                <c:pt idx="18">
                  <c:v>4172.0</c:v>
                </c:pt>
                <c:pt idx="19">
                  <c:v>4115.0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7044440"/>
        <c:axId val="2057047640"/>
      </c:barChart>
      <c:catAx>
        <c:axId val="2057044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7047640"/>
        <c:crosses val="autoZero"/>
        <c:auto val="1"/>
        <c:lblAlgn val="ctr"/>
        <c:lblOffset val="100"/>
        <c:noMultiLvlLbl val="0"/>
      </c:catAx>
      <c:valAx>
        <c:axId val="2057047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57044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'Anuario IPCA'!$E$2</c:f>
              <c:strCache>
                <c:ptCount val="1"/>
                <c:pt idx="0">
                  <c:v>Graduação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IPCA'!$E$3:$E$29</c:f>
              <c:numCache>
                <c:formatCode>#,##0</c:formatCode>
                <c:ptCount val="27"/>
                <c:pt idx="0">
                  <c:v>31897.0</c:v>
                </c:pt>
                <c:pt idx="1">
                  <c:v>31607.0</c:v>
                </c:pt>
                <c:pt idx="2">
                  <c:v>33244.0</c:v>
                </c:pt>
                <c:pt idx="3">
                  <c:v>33266.0</c:v>
                </c:pt>
                <c:pt idx="4">
                  <c:v>33900.0</c:v>
                </c:pt>
                <c:pt idx="5">
                  <c:v>33808.0</c:v>
                </c:pt>
                <c:pt idx="6">
                  <c:v>32834.0</c:v>
                </c:pt>
                <c:pt idx="7">
                  <c:v>32963.0</c:v>
                </c:pt>
                <c:pt idx="8">
                  <c:v>33020.0</c:v>
                </c:pt>
                <c:pt idx="9">
                  <c:v>33934.0</c:v>
                </c:pt>
                <c:pt idx="10">
                  <c:v>39155.0</c:v>
                </c:pt>
                <c:pt idx="11">
                  <c:v>39326.0</c:v>
                </c:pt>
                <c:pt idx="12">
                  <c:v>40162.0</c:v>
                </c:pt>
                <c:pt idx="13">
                  <c:v>42554.0</c:v>
                </c:pt>
                <c:pt idx="14">
                  <c:v>44696.0</c:v>
                </c:pt>
                <c:pt idx="15">
                  <c:v>45946.0</c:v>
                </c:pt>
                <c:pt idx="16">
                  <c:v>48530.0</c:v>
                </c:pt>
                <c:pt idx="17">
                  <c:v>51980.0</c:v>
                </c:pt>
                <c:pt idx="18">
                  <c:v>54361.0</c:v>
                </c:pt>
                <c:pt idx="19">
                  <c:v>55863.0</c:v>
                </c:pt>
                <c:pt idx="20">
                  <c:v>56998.0</c:v>
                </c:pt>
                <c:pt idx="21">
                  <c:v>57300.0</c:v>
                </c:pt>
                <c:pt idx="22">
                  <c:v>57902.0</c:v>
                </c:pt>
                <c:pt idx="23">
                  <c:v>58303.0</c:v>
                </c:pt>
                <c:pt idx="24" formatCode="General">
                  <c:v>58204.0</c:v>
                </c:pt>
                <c:pt idx="25" formatCode="General">
                  <c:v>59081.0</c:v>
                </c:pt>
              </c:numCache>
            </c:numRef>
          </c:val>
        </c:ser>
        <c:ser>
          <c:idx val="2"/>
          <c:order val="1"/>
          <c:tx>
            <c:strRef>
              <c:f>'Anuario IPCA'!$G$2</c:f>
              <c:strCache>
                <c:ptCount val="1"/>
                <c:pt idx="0">
                  <c:v>EAD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IPCA'!$G$3:$G$29</c:f>
              <c:numCache>
                <c:formatCode>General</c:formatCode>
                <c:ptCount val="27"/>
                <c:pt idx="23">
                  <c:v>360.0</c:v>
                </c:pt>
                <c:pt idx="24">
                  <c:v>360.0</c:v>
                </c:pt>
                <c:pt idx="25">
                  <c:v>360.0</c:v>
                </c:pt>
              </c:numCache>
            </c:numRef>
          </c:val>
        </c:ser>
        <c:ser>
          <c:idx val="3"/>
          <c:order val="2"/>
          <c:tx>
            <c:strRef>
              <c:f>'Anuario IPCA'!$I$2</c:f>
              <c:strCache>
                <c:ptCount val="1"/>
                <c:pt idx="0">
                  <c:v>Pós-grad.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IPCA'!$I$3:$I$29</c:f>
              <c:numCache>
                <c:formatCode>#,##0</c:formatCode>
                <c:ptCount val="27"/>
                <c:pt idx="0">
                  <c:v>12914.0</c:v>
                </c:pt>
                <c:pt idx="1">
                  <c:v>13625.0</c:v>
                </c:pt>
                <c:pt idx="2">
                  <c:v>12745.0</c:v>
                </c:pt>
                <c:pt idx="3">
                  <c:v>15217.0</c:v>
                </c:pt>
                <c:pt idx="4">
                  <c:v>14080.0</c:v>
                </c:pt>
                <c:pt idx="5">
                  <c:v>15844.0</c:v>
                </c:pt>
                <c:pt idx="6">
                  <c:v>14084.0</c:v>
                </c:pt>
                <c:pt idx="7">
                  <c:v>20524.0</c:v>
                </c:pt>
                <c:pt idx="8">
                  <c:v>19713.0</c:v>
                </c:pt>
                <c:pt idx="9">
                  <c:v>21009.0</c:v>
                </c:pt>
                <c:pt idx="10">
                  <c:v>22570.0</c:v>
                </c:pt>
                <c:pt idx="11">
                  <c:v>22774.0</c:v>
                </c:pt>
                <c:pt idx="12">
                  <c:v>23765.0</c:v>
                </c:pt>
                <c:pt idx="13">
                  <c:v>23709.0</c:v>
                </c:pt>
                <c:pt idx="14">
                  <c:v>24312.0</c:v>
                </c:pt>
                <c:pt idx="15">
                  <c:v>24408.0</c:v>
                </c:pt>
                <c:pt idx="16">
                  <c:v>25007.0</c:v>
                </c:pt>
                <c:pt idx="17">
                  <c:v>24836.0</c:v>
                </c:pt>
                <c:pt idx="18">
                  <c:v>25443.0</c:v>
                </c:pt>
                <c:pt idx="19">
                  <c:v>25495.0</c:v>
                </c:pt>
                <c:pt idx="20" formatCode="General">
                  <c:v>26257.0</c:v>
                </c:pt>
                <c:pt idx="21" formatCode="General">
                  <c:v>27239.0</c:v>
                </c:pt>
                <c:pt idx="22" formatCode="General">
                  <c:v>28175.0</c:v>
                </c:pt>
                <c:pt idx="23" formatCode="General">
                  <c:v>28783.0</c:v>
                </c:pt>
                <c:pt idx="24" formatCode="General">
                  <c:v>29610.0</c:v>
                </c:pt>
                <c:pt idx="25" formatCode="General">
                  <c:v>30039.0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1973768"/>
        <c:axId val="1951976776"/>
      </c:barChart>
      <c:catAx>
        <c:axId val="195197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51976776"/>
        <c:crosses val="autoZero"/>
        <c:auto val="1"/>
        <c:lblAlgn val="ctr"/>
        <c:lblOffset val="100"/>
        <c:noMultiLvlLbl val="0"/>
      </c:catAx>
      <c:valAx>
        <c:axId val="1951976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51973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'Anuario IPCA'!$D$2</c:f>
              <c:strCache>
                <c:ptCount val="1"/>
                <c:pt idx="0">
                  <c:v>FUVEST</c:v>
                </c:pt>
              </c:strCache>
            </c:strRef>
          </c:tx>
          <c:marker>
            <c:symbol val="none"/>
          </c:marker>
          <c:cat>
            <c:numRef>
              <c:f>'Anuario IPCA'!$A$3:$A$28</c:f>
              <c:numCache>
                <c:formatCode>General</c:formatCode>
                <c:ptCount val="26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</c:numCache>
            </c:numRef>
          </c:cat>
          <c:val>
            <c:numRef>
              <c:f>'Anuario IPCA'!$D$3:$D$28</c:f>
              <c:numCache>
                <c:formatCode>#,##0</c:formatCode>
                <c:ptCount val="26"/>
                <c:pt idx="0">
                  <c:v>94507.0</c:v>
                </c:pt>
                <c:pt idx="1">
                  <c:v>99059.0</c:v>
                </c:pt>
                <c:pt idx="2">
                  <c:v>116677.0</c:v>
                </c:pt>
                <c:pt idx="3">
                  <c:v>96791.0</c:v>
                </c:pt>
                <c:pt idx="4">
                  <c:v>99577.0</c:v>
                </c:pt>
                <c:pt idx="5">
                  <c:v>88853.0</c:v>
                </c:pt>
                <c:pt idx="6">
                  <c:v>80077.0</c:v>
                </c:pt>
                <c:pt idx="7">
                  <c:v>86759.0</c:v>
                </c:pt>
                <c:pt idx="8">
                  <c:v>99809.0</c:v>
                </c:pt>
                <c:pt idx="9">
                  <c:v>105091.0</c:v>
                </c:pt>
                <c:pt idx="10">
                  <c:v>103915.0</c:v>
                </c:pt>
                <c:pt idx="11">
                  <c:v>141254.0</c:v>
                </c:pt>
                <c:pt idx="12">
                  <c:v>137385.0</c:v>
                </c:pt>
                <c:pt idx="13">
                  <c:v>139776.0</c:v>
                </c:pt>
                <c:pt idx="14">
                  <c:v>152788.0</c:v>
                </c:pt>
                <c:pt idx="15">
                  <c:v>150668.0</c:v>
                </c:pt>
                <c:pt idx="16">
                  <c:v>149301.0</c:v>
                </c:pt>
                <c:pt idx="17">
                  <c:v>165505.0</c:v>
                </c:pt>
                <c:pt idx="18">
                  <c:v>138888.0</c:v>
                </c:pt>
                <c:pt idx="19">
                  <c:v>136895.0</c:v>
                </c:pt>
                <c:pt idx="20">
                  <c:v>134963.0</c:v>
                </c:pt>
                <c:pt idx="21">
                  <c:v>124682.0</c:v>
                </c:pt>
                <c:pt idx="22">
                  <c:v>132935.0</c:v>
                </c:pt>
                <c:pt idx="23">
                  <c:v>146845.0</c:v>
                </c:pt>
                <c:pt idx="24" formatCode="General">
                  <c:v>159563.0</c:v>
                </c:pt>
                <c:pt idx="25" formatCode="General">
                  <c:v>172005.0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956292456"/>
        <c:axId val="1956295336"/>
      </c:lineChart>
      <c:catAx>
        <c:axId val="195629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6295336"/>
        <c:crosses val="autoZero"/>
        <c:auto val="1"/>
        <c:lblAlgn val="ctr"/>
        <c:lblOffset val="100"/>
        <c:noMultiLvlLbl val="0"/>
      </c:catAx>
      <c:valAx>
        <c:axId val="1956295336"/>
        <c:scaling>
          <c:orientation val="minMax"/>
          <c:min val="80000.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56292456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0257339707536558"/>
          <c:y val="0.037037037037037"/>
        </c:manualLayout>
      </c:layout>
      <c:overlay val="0"/>
      <c:txPr>
        <a:bodyPr lIns="0">
          <a:noAutofit/>
        </a:bodyPr>
        <a:lstStyle/>
        <a:p>
          <a:pPr>
            <a:defRPr sz="16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'Anuario ICV'!$BM$2</c:f>
              <c:strCache>
                <c:ptCount val="1"/>
                <c:pt idx="0">
                  <c:v>Custo médio anual - servidor ativo (milhar R$)</c:v>
                </c:pt>
              </c:strCache>
            </c:strRef>
          </c:tx>
          <c:marker>
            <c:symbol val="none"/>
          </c:marker>
          <c:cat>
            <c:numRef>
              <c:f>'Anuario ICV'!$A$12:$A$27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ICV'!$BM$12:$BM$27</c:f>
              <c:numCache>
                <c:formatCode>General</c:formatCode>
                <c:ptCount val="16"/>
                <c:pt idx="0">
                  <c:v>77.85698686669909</c:v>
                </c:pt>
                <c:pt idx="1">
                  <c:v>74.27439486938587</c:v>
                </c:pt>
                <c:pt idx="2">
                  <c:v>76.7476044664386</c:v>
                </c:pt>
                <c:pt idx="3">
                  <c:v>81.34574246359963</c:v>
                </c:pt>
                <c:pt idx="4">
                  <c:v>78.0490633426951</c:v>
                </c:pt>
                <c:pt idx="5">
                  <c:v>81.60205072481899</c:v>
                </c:pt>
                <c:pt idx="6">
                  <c:v>81.39323337823668</c:v>
                </c:pt>
                <c:pt idx="7">
                  <c:v>87.38926906001134</c:v>
                </c:pt>
                <c:pt idx="8">
                  <c:v>94.21351861046207</c:v>
                </c:pt>
                <c:pt idx="9">
                  <c:v>98.50318460683367</c:v>
                </c:pt>
                <c:pt idx="10">
                  <c:v>104.2625462975314</c:v>
                </c:pt>
                <c:pt idx="11">
                  <c:v>111.2120524702421</c:v>
                </c:pt>
                <c:pt idx="12">
                  <c:v>111.6336585613836</c:v>
                </c:pt>
                <c:pt idx="13">
                  <c:v>124.315020974912</c:v>
                </c:pt>
                <c:pt idx="14">
                  <c:v>141.1754707311877</c:v>
                </c:pt>
                <c:pt idx="15">
                  <c:v>140.9249454630337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125304"/>
        <c:axId val="2057128280"/>
      </c:lineChart>
      <c:catAx>
        <c:axId val="205712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57128280"/>
        <c:crosses val="autoZero"/>
        <c:auto val="1"/>
        <c:lblAlgn val="ctr"/>
        <c:lblOffset val="100"/>
        <c:noMultiLvlLbl val="0"/>
      </c:catAx>
      <c:valAx>
        <c:axId val="2057128280"/>
        <c:scaling>
          <c:orientation val="minMax"/>
          <c:min val="6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7125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'Anuario ICV'!$BF$2</c:f>
              <c:strCache>
                <c:ptCount val="1"/>
                <c:pt idx="0">
                  <c:v>Tesouro (bilhões R$)</c:v>
                </c:pt>
              </c:strCache>
            </c:strRef>
          </c:tx>
          <c:marker>
            <c:symbol val="none"/>
          </c:marker>
          <c:cat>
            <c:numRef>
              <c:f>'Anuario ICV'!$A$8:$A$27</c:f>
              <c:numCache>
                <c:formatCode>General</c:formatCode>
                <c:ptCount val="20"/>
                <c:pt idx="0">
                  <c:v>1994.0</c:v>
                </c:pt>
                <c:pt idx="1">
                  <c:v>1995.0</c:v>
                </c:pt>
                <c:pt idx="2">
                  <c:v>1996.0</c:v>
                </c:pt>
                <c:pt idx="3">
                  <c:v>1997.0</c:v>
                </c:pt>
                <c:pt idx="4">
                  <c:v>1998.0</c:v>
                </c:pt>
                <c:pt idx="5">
                  <c:v>1999.0</c:v>
                </c:pt>
                <c:pt idx="6">
                  <c:v>2000.0</c:v>
                </c:pt>
                <c:pt idx="7">
                  <c:v>2001.0</c:v>
                </c:pt>
                <c:pt idx="8">
                  <c:v>2002.0</c:v>
                </c:pt>
                <c:pt idx="9">
                  <c:v>2003.0</c:v>
                </c:pt>
                <c:pt idx="10">
                  <c:v>2004.0</c:v>
                </c:pt>
                <c:pt idx="11">
                  <c:v>2005.0</c:v>
                </c:pt>
                <c:pt idx="12">
                  <c:v>2006.0</c:v>
                </c:pt>
                <c:pt idx="13">
                  <c:v>2007.0</c:v>
                </c:pt>
                <c:pt idx="14">
                  <c:v>2008.0</c:v>
                </c:pt>
                <c:pt idx="15">
                  <c:v>2009.0</c:v>
                </c:pt>
                <c:pt idx="16">
                  <c:v>2010.0</c:v>
                </c:pt>
                <c:pt idx="17">
                  <c:v>2011.0</c:v>
                </c:pt>
                <c:pt idx="18">
                  <c:v>2012.0</c:v>
                </c:pt>
                <c:pt idx="19">
                  <c:v>2013.0</c:v>
                </c:pt>
              </c:numCache>
            </c:numRef>
          </c:cat>
          <c:val>
            <c:numRef>
              <c:f>'Anuario ICV'!$BF$8:$BF$27</c:f>
              <c:numCache>
                <c:formatCode>General</c:formatCode>
                <c:ptCount val="20"/>
                <c:pt idx="0">
                  <c:v>1.860020219006163</c:v>
                </c:pt>
                <c:pt idx="1">
                  <c:v>2.102661253263238</c:v>
                </c:pt>
                <c:pt idx="2">
                  <c:v>2.228292941274652</c:v>
                </c:pt>
                <c:pt idx="3">
                  <c:v>2.422924224556493</c:v>
                </c:pt>
                <c:pt idx="4">
                  <c:v>2.288867373474781</c:v>
                </c:pt>
                <c:pt idx="5">
                  <c:v>2.276927785733324</c:v>
                </c:pt>
                <c:pt idx="6">
                  <c:v>2.715834749619634</c:v>
                </c:pt>
                <c:pt idx="7">
                  <c:v>2.691941293902035</c:v>
                </c:pt>
                <c:pt idx="8">
                  <c:v>2.629460503256812</c:v>
                </c:pt>
                <c:pt idx="9">
                  <c:v>2.615292844570674</c:v>
                </c:pt>
                <c:pt idx="10">
                  <c:v>2.805022505210878</c:v>
                </c:pt>
                <c:pt idx="11">
                  <c:v>2.981754016581889</c:v>
                </c:pt>
                <c:pt idx="12">
                  <c:v>3.124422416536792</c:v>
                </c:pt>
                <c:pt idx="13">
                  <c:v>3.346119232047476</c:v>
                </c:pt>
                <c:pt idx="14">
                  <c:v>3.821835238919016</c:v>
                </c:pt>
                <c:pt idx="15">
                  <c:v>3.709107576105242</c:v>
                </c:pt>
                <c:pt idx="16">
                  <c:v>4.048953893585064</c:v>
                </c:pt>
                <c:pt idx="17">
                  <c:v>4.224143589869424</c:v>
                </c:pt>
                <c:pt idx="18">
                  <c:v>4.226990622337764</c:v>
                </c:pt>
                <c:pt idx="19">
                  <c:v>4.12350349139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'Anuario ICV'!$BI$2</c:f>
              <c:strCache>
                <c:ptCount val="1"/>
                <c:pt idx="0">
                  <c:v>Total Pessoal</c:v>
                </c:pt>
              </c:strCache>
            </c:strRef>
          </c:tx>
          <c:marker>
            <c:symbol val="none"/>
          </c:marker>
          <c:cat>
            <c:numRef>
              <c:f>'Anuario ICV'!$A$8:$A$27</c:f>
              <c:numCache>
                <c:formatCode>General</c:formatCode>
                <c:ptCount val="20"/>
                <c:pt idx="0">
                  <c:v>1994.0</c:v>
                </c:pt>
                <c:pt idx="1">
                  <c:v>1995.0</c:v>
                </c:pt>
                <c:pt idx="2">
                  <c:v>1996.0</c:v>
                </c:pt>
                <c:pt idx="3">
                  <c:v>1997.0</c:v>
                </c:pt>
                <c:pt idx="4">
                  <c:v>1998.0</c:v>
                </c:pt>
                <c:pt idx="5">
                  <c:v>1999.0</c:v>
                </c:pt>
                <c:pt idx="6">
                  <c:v>2000.0</c:v>
                </c:pt>
                <c:pt idx="7">
                  <c:v>2001.0</c:v>
                </c:pt>
                <c:pt idx="8">
                  <c:v>2002.0</c:v>
                </c:pt>
                <c:pt idx="9">
                  <c:v>2003.0</c:v>
                </c:pt>
                <c:pt idx="10">
                  <c:v>2004.0</c:v>
                </c:pt>
                <c:pt idx="11">
                  <c:v>2005.0</c:v>
                </c:pt>
                <c:pt idx="12">
                  <c:v>2006.0</c:v>
                </c:pt>
                <c:pt idx="13">
                  <c:v>2007.0</c:v>
                </c:pt>
                <c:pt idx="14">
                  <c:v>2008.0</c:v>
                </c:pt>
                <c:pt idx="15">
                  <c:v>2009.0</c:v>
                </c:pt>
                <c:pt idx="16">
                  <c:v>2010.0</c:v>
                </c:pt>
                <c:pt idx="17">
                  <c:v>2011.0</c:v>
                </c:pt>
                <c:pt idx="18">
                  <c:v>2012.0</c:v>
                </c:pt>
                <c:pt idx="19">
                  <c:v>2013.0</c:v>
                </c:pt>
              </c:numCache>
            </c:numRef>
          </c:cat>
          <c:val>
            <c:numRef>
              <c:f>'Anuario ICV'!$BI$8:$BI$27</c:f>
              <c:numCache>
                <c:formatCode>General</c:formatCode>
                <c:ptCount val="20"/>
                <c:pt idx="0">
                  <c:v>1.252489126586568</c:v>
                </c:pt>
                <c:pt idx="1">
                  <c:v>1.802688316461744</c:v>
                </c:pt>
                <c:pt idx="2">
                  <c:v>1.926768253915849</c:v>
                </c:pt>
                <c:pt idx="3">
                  <c:v>2.039171459852714</c:v>
                </c:pt>
                <c:pt idx="4">
                  <c:v>2.080615188305546</c:v>
                </c:pt>
                <c:pt idx="5">
                  <c:v>1.926159486858505</c:v>
                </c:pt>
                <c:pt idx="6">
                  <c:v>2.029729523808626</c:v>
                </c:pt>
                <c:pt idx="7">
                  <c:v>2.187779693706822</c:v>
                </c:pt>
                <c:pt idx="8">
                  <c:v>2.138100596814173</c:v>
                </c:pt>
                <c:pt idx="9">
                  <c:v>2.25129928533197</c:v>
                </c:pt>
                <c:pt idx="10">
                  <c:v>2.289366389334388</c:v>
                </c:pt>
                <c:pt idx="11">
                  <c:v>2.501775526331521</c:v>
                </c:pt>
                <c:pt idx="12">
                  <c:v>2.62596112288924</c:v>
                </c:pt>
                <c:pt idx="13">
                  <c:v>2.71577259605648</c:v>
                </c:pt>
                <c:pt idx="14">
                  <c:v>2.851044111506976</c:v>
                </c:pt>
                <c:pt idx="15">
                  <c:v>3.017626868264238</c:v>
                </c:pt>
                <c:pt idx="16">
                  <c:v>3.165178176868439</c:v>
                </c:pt>
                <c:pt idx="17">
                  <c:v>3.534183548008641</c:v>
                </c:pt>
                <c:pt idx="18">
                  <c:v>3.967679471515632</c:v>
                </c:pt>
                <c:pt idx="19">
                  <c:v>4.159463838000001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153576"/>
        <c:axId val="2057156584"/>
      </c:lineChart>
      <c:catAx>
        <c:axId val="205715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57156584"/>
        <c:crosses val="autoZero"/>
        <c:auto val="1"/>
        <c:lblAlgn val="ctr"/>
        <c:lblOffset val="100"/>
        <c:noMultiLvlLbl val="0"/>
      </c:catAx>
      <c:valAx>
        <c:axId val="2057156584"/>
        <c:scaling>
          <c:orientation val="minMax"/>
          <c:min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7153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'Anuario ICV'!$BL$2</c:f>
              <c:strCache>
                <c:ptCount val="1"/>
                <c:pt idx="0">
                  <c:v>Despesa anual/Estudante (milhar R$)</c:v>
                </c:pt>
              </c:strCache>
            </c:strRef>
          </c:tx>
          <c:marker>
            <c:symbol val="none"/>
          </c:marker>
          <c:cat>
            <c:numRef>
              <c:f>'Anuario ICV'!$A$8:$A$27</c:f>
              <c:numCache>
                <c:formatCode>General</c:formatCode>
                <c:ptCount val="20"/>
                <c:pt idx="0">
                  <c:v>1994.0</c:v>
                </c:pt>
                <c:pt idx="1">
                  <c:v>1995.0</c:v>
                </c:pt>
                <c:pt idx="2">
                  <c:v>1996.0</c:v>
                </c:pt>
                <c:pt idx="3">
                  <c:v>1997.0</c:v>
                </c:pt>
                <c:pt idx="4">
                  <c:v>1998.0</c:v>
                </c:pt>
                <c:pt idx="5">
                  <c:v>1999.0</c:v>
                </c:pt>
                <c:pt idx="6">
                  <c:v>2000.0</c:v>
                </c:pt>
                <c:pt idx="7">
                  <c:v>2001.0</c:v>
                </c:pt>
                <c:pt idx="8">
                  <c:v>2002.0</c:v>
                </c:pt>
                <c:pt idx="9">
                  <c:v>2003.0</c:v>
                </c:pt>
                <c:pt idx="10">
                  <c:v>2004.0</c:v>
                </c:pt>
                <c:pt idx="11">
                  <c:v>2005.0</c:v>
                </c:pt>
                <c:pt idx="12">
                  <c:v>2006.0</c:v>
                </c:pt>
                <c:pt idx="13">
                  <c:v>2007.0</c:v>
                </c:pt>
                <c:pt idx="14">
                  <c:v>2008.0</c:v>
                </c:pt>
                <c:pt idx="15">
                  <c:v>2009.0</c:v>
                </c:pt>
                <c:pt idx="16">
                  <c:v>2010.0</c:v>
                </c:pt>
                <c:pt idx="17">
                  <c:v>2011.0</c:v>
                </c:pt>
                <c:pt idx="18">
                  <c:v>2012.0</c:v>
                </c:pt>
                <c:pt idx="19">
                  <c:v>2013.0</c:v>
                </c:pt>
              </c:numCache>
            </c:numRef>
          </c:cat>
          <c:val>
            <c:numRef>
              <c:f>'Anuario ICV'!$BL$8:$BL$27</c:f>
              <c:numCache>
                <c:formatCode>General</c:formatCode>
                <c:ptCount val="20"/>
                <c:pt idx="0">
                  <c:v>29.55791022673871</c:v>
                </c:pt>
                <c:pt idx="1">
                  <c:v>44.81566246183088</c:v>
                </c:pt>
                <c:pt idx="2">
                  <c:v>41.66045845298208</c:v>
                </c:pt>
                <c:pt idx="3">
                  <c:v>45.94702025478978</c:v>
                </c:pt>
                <c:pt idx="4">
                  <c:v>44.84006770298159</c:v>
                </c:pt>
                <c:pt idx="5">
                  <c:v>38.5733727553706</c:v>
                </c:pt>
                <c:pt idx="6">
                  <c:v>43.0388061154628</c:v>
                </c:pt>
                <c:pt idx="7">
                  <c:v>42.44684691895096</c:v>
                </c:pt>
                <c:pt idx="8">
                  <c:v>39.00080739776745</c:v>
                </c:pt>
                <c:pt idx="9">
                  <c:v>38.09257621598965</c:v>
                </c:pt>
                <c:pt idx="10">
                  <c:v>40.81557405724987</c:v>
                </c:pt>
                <c:pt idx="11">
                  <c:v>40.43522022461158</c:v>
                </c:pt>
                <c:pt idx="12">
                  <c:v>39.66212392241723</c:v>
                </c:pt>
                <c:pt idx="13">
                  <c:v>38.73497474332122</c:v>
                </c:pt>
                <c:pt idx="14">
                  <c:v>41.14436315780747</c:v>
                </c:pt>
                <c:pt idx="15">
                  <c:v>42.72996599212724</c:v>
                </c:pt>
                <c:pt idx="16">
                  <c:v>44.34109611530949</c:v>
                </c:pt>
                <c:pt idx="17">
                  <c:v>49.35933853009165</c:v>
                </c:pt>
                <c:pt idx="18">
                  <c:v>57.13359689009482</c:v>
                </c:pt>
                <c:pt idx="19">
                  <c:v>58.87238438062269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184776"/>
        <c:axId val="2057187720"/>
      </c:lineChart>
      <c:catAx>
        <c:axId val="205718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7187720"/>
        <c:crosses val="autoZero"/>
        <c:auto val="1"/>
        <c:lblAlgn val="ctr"/>
        <c:lblOffset val="100"/>
        <c:noMultiLvlLbl val="0"/>
      </c:catAx>
      <c:valAx>
        <c:axId val="2057187720"/>
        <c:scaling>
          <c:orientation val="minMax"/>
          <c:min val="2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7184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Fração Pop.</c:v>
                </c:pt>
              </c:strCache>
            </c:strRef>
          </c:tx>
          <c:marker>
            <c:symbol val="none"/>
          </c:marker>
          <c:cat>
            <c:numRef>
              <c:f>Sheet1!$A$9:$A$27</c:f>
              <c:numCache>
                <c:formatCode>General</c:formatCode>
                <c:ptCount val="19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</c:numCache>
            </c:numRef>
          </c:cat>
          <c:val>
            <c:numRef>
              <c:f>Sheet1!$B$9:$B$27</c:f>
              <c:numCache>
                <c:formatCode>0,000%</c:formatCode>
                <c:ptCount val="19"/>
                <c:pt idx="0">
                  <c:v>0.00138612774999807</c:v>
                </c:pt>
                <c:pt idx="1">
                  <c:v>0.00155251112659097</c:v>
                </c:pt>
                <c:pt idx="2">
                  <c:v>0.00150395573756133</c:v>
                </c:pt>
                <c:pt idx="3">
                  <c:v>0.00153908380100223</c:v>
                </c:pt>
                <c:pt idx="4">
                  <c:v>0.00169821896517566</c:v>
                </c:pt>
                <c:pt idx="5">
                  <c:v>0.00167954143812778</c:v>
                </c:pt>
                <c:pt idx="6">
                  <c:v>0.00170665908329498</c:v>
                </c:pt>
                <c:pt idx="7">
                  <c:v>0.00174806828205907</c:v>
                </c:pt>
                <c:pt idx="8">
                  <c:v>0.00179984989948743</c:v>
                </c:pt>
                <c:pt idx="9">
                  <c:v>0.00181461245086607</c:v>
                </c:pt>
                <c:pt idx="10">
                  <c:v>0.00187588745736448</c:v>
                </c:pt>
                <c:pt idx="11">
                  <c:v>0.00193880522339609</c:v>
                </c:pt>
                <c:pt idx="12">
                  <c:v>0.00199401261507069</c:v>
                </c:pt>
                <c:pt idx="13">
                  <c:v>0.00201282609462603</c:v>
                </c:pt>
                <c:pt idx="14">
                  <c:v>0.00203980999569865</c:v>
                </c:pt>
                <c:pt idx="15">
                  <c:v>0.0020507386494312</c:v>
                </c:pt>
                <c:pt idx="16">
                  <c:v>0.00207016910537703</c:v>
                </c:pt>
                <c:pt idx="17">
                  <c:v>0.00207644268548708</c:v>
                </c:pt>
                <c:pt idx="18">
                  <c:v>0.00207575074293174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Fração PIB Est.</c:v>
                </c:pt>
              </c:strCache>
            </c:strRef>
          </c:tx>
          <c:marker>
            <c:symbol val="none"/>
          </c:marker>
          <c:cat>
            <c:numRef>
              <c:f>Sheet1!$A$9:$A$27</c:f>
              <c:numCache>
                <c:formatCode>General</c:formatCode>
                <c:ptCount val="19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</c:numCache>
            </c:numRef>
          </c:cat>
          <c:val>
            <c:numRef>
              <c:f>Sheet1!$C$9:$C$27</c:f>
              <c:numCache>
                <c:formatCode>0,000%</c:formatCode>
                <c:ptCount val="19"/>
                <c:pt idx="0">
                  <c:v>0.00250745419639404</c:v>
                </c:pt>
                <c:pt idx="1">
                  <c:v>0.00249779522980001</c:v>
                </c:pt>
                <c:pt idx="2">
                  <c:v>0.0025730171810496</c:v>
                </c:pt>
                <c:pt idx="3">
                  <c:v>0.00238540548568873</c:v>
                </c:pt>
                <c:pt idx="4">
                  <c:v>0.00239541191109241</c:v>
                </c:pt>
                <c:pt idx="5">
                  <c:v>0.0027677076029678</c:v>
                </c:pt>
                <c:pt idx="6">
                  <c:v>0.00274739455432111</c:v>
                </c:pt>
                <c:pt idx="7">
                  <c:v>0.00274482335242208</c:v>
                </c:pt>
                <c:pt idx="8">
                  <c:v>0.00263944735602628</c:v>
                </c:pt>
                <c:pt idx="9">
                  <c:v>0.00274712010814188</c:v>
                </c:pt>
                <c:pt idx="10">
                  <c:v>0.00270215860447951</c:v>
                </c:pt>
                <c:pt idx="11">
                  <c:v>0.00263016475550895</c:v>
                </c:pt>
                <c:pt idx="12">
                  <c:v>0.00262433447369433</c:v>
                </c:pt>
                <c:pt idx="13">
                  <c:v>0.00286247425420655</c:v>
                </c:pt>
                <c:pt idx="14">
                  <c:v>0.00267347440747331</c:v>
                </c:pt>
                <c:pt idx="15">
                  <c:v>0.0027115902990267</c:v>
                </c:pt>
                <c:pt idx="16">
                  <c:v>0.00277490151856536</c:v>
                </c:pt>
                <c:pt idx="17">
                  <c:v>0.0027356895105301</c:v>
                </c:pt>
                <c:pt idx="18">
                  <c:v>0.00272772606429186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917368"/>
        <c:axId val="1958931400"/>
      </c:lineChart>
      <c:catAx>
        <c:axId val="195891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n-US"/>
          </a:p>
        </c:txPr>
        <c:crossAx val="1958931400"/>
        <c:crosses val="autoZero"/>
        <c:auto val="1"/>
        <c:lblAlgn val="ctr"/>
        <c:lblOffset val="100"/>
        <c:noMultiLvlLbl val="0"/>
      </c:catAx>
      <c:valAx>
        <c:axId val="1958931400"/>
        <c:scaling>
          <c:orientation val="minMax"/>
          <c:max val="0.0031"/>
          <c:min val="0.0012"/>
        </c:scaling>
        <c:delete val="0"/>
        <c:axPos val="l"/>
        <c:majorGridlines/>
        <c:numFmt formatCode="0,000%" sourceLinked="1"/>
        <c:majorTickMark val="out"/>
        <c:minorTickMark val="none"/>
        <c:tickLblPos val="nextTo"/>
        <c:crossAx val="1958917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'Anuario IPCA'!$L$2</c:f>
              <c:strCache>
                <c:ptCount val="1"/>
                <c:pt idx="0">
                  <c:v>Aluno/Servidor</c:v>
                </c:pt>
              </c:strCache>
            </c:strRef>
          </c:tx>
          <c:marker>
            <c:symbol val="none"/>
          </c:marker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IPCA'!$L$3:$L$29</c:f>
              <c:numCache>
                <c:formatCode>General</c:formatCode>
                <c:ptCount val="27"/>
                <c:pt idx="0">
                  <c:v>2.526698618550888</c:v>
                </c:pt>
                <c:pt idx="1">
                  <c:v>2.54283786822577</c:v>
                </c:pt>
                <c:pt idx="2">
                  <c:v>2.765756555208083</c:v>
                </c:pt>
                <c:pt idx="3">
                  <c:v>2.958084197681513</c:v>
                </c:pt>
                <c:pt idx="4">
                  <c:v>2.968691993565153</c:v>
                </c:pt>
                <c:pt idx="5">
                  <c:v>3.149508404693942</c:v>
                </c:pt>
                <c:pt idx="6">
                  <c:v>3.106123800066203</c:v>
                </c:pt>
                <c:pt idx="7">
                  <c:v>3.631407427523932</c:v>
                </c:pt>
                <c:pt idx="8">
                  <c:v>3.58752296074563</c:v>
                </c:pt>
                <c:pt idx="9">
                  <c:v>3.748072856265775</c:v>
                </c:pt>
                <c:pt idx="10">
                  <c:v>4.351120823346962</c:v>
                </c:pt>
                <c:pt idx="11">
                  <c:v>4.378172588832487</c:v>
                </c:pt>
                <c:pt idx="12">
                  <c:v>4.381863047501542</c:v>
                </c:pt>
                <c:pt idx="13">
                  <c:v>4.431714820759764</c:v>
                </c:pt>
                <c:pt idx="14">
                  <c:v>4.629855753102985</c:v>
                </c:pt>
                <c:pt idx="15">
                  <c:v>4.687766524520255</c:v>
                </c:pt>
                <c:pt idx="16">
                  <c:v>4.807911082052959</c:v>
                </c:pt>
                <c:pt idx="17">
                  <c:v>4.985138555389708</c:v>
                </c:pt>
                <c:pt idx="18">
                  <c:v>5.243019512515604</c:v>
                </c:pt>
                <c:pt idx="19">
                  <c:v>5.269983158440213</c:v>
                </c:pt>
                <c:pt idx="20">
                  <c:v>5.426960432827065</c:v>
                </c:pt>
                <c:pt idx="21">
                  <c:v>5.222647803793167</c:v>
                </c:pt>
                <c:pt idx="22">
                  <c:v>5.212996608527132</c:v>
                </c:pt>
                <c:pt idx="23">
                  <c:v>5.171684779381199</c:v>
                </c:pt>
                <c:pt idx="24">
                  <c:v>5.032897753324163</c:v>
                </c:pt>
                <c:pt idx="25">
                  <c:v>5.181395348837209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'Anuario IPCA'!$M$2</c:f>
              <c:strCache>
                <c:ptCount val="1"/>
                <c:pt idx="0">
                  <c:v>Servidor/Docente</c:v>
                </c:pt>
              </c:strCache>
            </c:strRef>
          </c:tx>
          <c:marker>
            <c:symbol val="none"/>
          </c:marker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IPCA'!$M$3:$M$29</c:f>
              <c:numCache>
                <c:formatCode>#,#00</c:formatCode>
                <c:ptCount val="27"/>
                <c:pt idx="0">
                  <c:v>3.152328474937789</c:v>
                </c:pt>
                <c:pt idx="1">
                  <c:v>3.136107193229901</c:v>
                </c:pt>
                <c:pt idx="2">
                  <c:v>3.015049864007253</c:v>
                </c:pt>
                <c:pt idx="3">
                  <c:v>3.03181650018498</c:v>
                </c:pt>
                <c:pt idx="4">
                  <c:v>3.006883720930233</c:v>
                </c:pt>
                <c:pt idx="5">
                  <c:v>2.968926553672316</c:v>
                </c:pt>
                <c:pt idx="6">
                  <c:v>2.987539556962025</c:v>
                </c:pt>
                <c:pt idx="7">
                  <c:v>2.973753280839895</c:v>
                </c:pt>
                <c:pt idx="8">
                  <c:v>3.029472382522671</c:v>
                </c:pt>
                <c:pt idx="9">
                  <c:v>3.115621679064825</c:v>
                </c:pt>
                <c:pt idx="10">
                  <c:v>3.000423011844332</c:v>
                </c:pt>
                <c:pt idx="11">
                  <c:v>3.02172986791649</c:v>
                </c:pt>
                <c:pt idx="12">
                  <c:v>3.06813880126183</c:v>
                </c:pt>
                <c:pt idx="13">
                  <c:v>3.061425061425061</c:v>
                </c:pt>
                <c:pt idx="14">
                  <c:v>3.009287300625883</c:v>
                </c:pt>
                <c:pt idx="15">
                  <c:v>2.955494289090193</c:v>
                </c:pt>
                <c:pt idx="16">
                  <c:v>2.928954423592493</c:v>
                </c:pt>
                <c:pt idx="17">
                  <c:v>2.875886524822695</c:v>
                </c:pt>
                <c:pt idx="18">
                  <c:v>2.801067353698933</c:v>
                </c:pt>
                <c:pt idx="19">
                  <c:v>2.738205037247251</c:v>
                </c:pt>
                <c:pt idx="20">
                  <c:v>2.676378227494766</c:v>
                </c:pt>
                <c:pt idx="21">
                  <c:v>2.75993179880648</c:v>
                </c:pt>
                <c:pt idx="22">
                  <c:v>2.77979797979798</c:v>
                </c:pt>
                <c:pt idx="23">
                  <c:v>2.873549488054607</c:v>
                </c:pt>
                <c:pt idx="24">
                  <c:v>2.9036445332002</c:v>
                </c:pt>
                <c:pt idx="25">
                  <c:v>2.824302134646962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22440"/>
        <c:axId val="1954125384"/>
      </c:lineChart>
      <c:lineChart>
        <c:grouping val="standard"/>
        <c:varyColors val="0"/>
        <c:ser>
          <c:idx val="0"/>
          <c:order val="0"/>
          <c:tx>
            <c:strRef>
              <c:f>'Anuario IPCA'!$K$2</c:f>
              <c:strCache>
                <c:ptCount val="1"/>
                <c:pt idx="0">
                  <c:v>Aluno/Docente</c:v>
                </c:pt>
              </c:strCache>
            </c:strRef>
          </c:tx>
          <c:marker>
            <c:symbol val="none"/>
          </c:marker>
          <c:cat>
            <c:numRef>
              <c:f>'Anuario IPCA'!$A$3:$A$27</c:f>
              <c:numCache>
                <c:formatCode>General</c:formatCode>
                <c:ptCount val="25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</c:numCache>
            </c:numRef>
          </c:cat>
          <c:val>
            <c:numRef>
              <c:f>'Anuario IPCA'!$K$3:$K$29</c:f>
              <c:numCache>
                <c:formatCode>General</c:formatCode>
                <c:ptCount val="27"/>
                <c:pt idx="0">
                  <c:v>7.964984002843939</c:v>
                </c:pt>
                <c:pt idx="1">
                  <c:v>7.974612129760225</c:v>
                </c:pt>
                <c:pt idx="2">
                  <c:v>8.338893925657298</c:v>
                </c:pt>
                <c:pt idx="3">
                  <c:v>8.968368479467258</c:v>
                </c:pt>
                <c:pt idx="4">
                  <c:v>8.926511627906977</c:v>
                </c:pt>
                <c:pt idx="5">
                  <c:v>9.35065913370998</c:v>
                </c:pt>
                <c:pt idx="6">
                  <c:v>9.279667721518987</c:v>
                </c:pt>
                <c:pt idx="7">
                  <c:v>10.79890975166566</c:v>
                </c:pt>
                <c:pt idx="8">
                  <c:v>10.86830173124485</c:v>
                </c:pt>
                <c:pt idx="9">
                  <c:v>11.67757704569607</c:v>
                </c:pt>
                <c:pt idx="10">
                  <c:v>13.05520304568528</c:v>
                </c:pt>
                <c:pt idx="11">
                  <c:v>13.22965487856838</c:v>
                </c:pt>
                <c:pt idx="12">
                  <c:v>13.44416403785489</c:v>
                </c:pt>
                <c:pt idx="13">
                  <c:v>13.56736281736282</c:v>
                </c:pt>
                <c:pt idx="14">
                  <c:v>13.9325661215425</c:v>
                </c:pt>
                <c:pt idx="15">
                  <c:v>13.8546671918078</c:v>
                </c:pt>
                <c:pt idx="16">
                  <c:v>14.08215243201838</c:v>
                </c:pt>
                <c:pt idx="17">
                  <c:v>14.33669279581934</c:v>
                </c:pt>
                <c:pt idx="18">
                  <c:v>14.68605079131395</c:v>
                </c:pt>
                <c:pt idx="19">
                  <c:v>14.43029443064917</c:v>
                </c:pt>
                <c:pt idx="20">
                  <c:v>14.52459874389393</c:v>
                </c:pt>
                <c:pt idx="21">
                  <c:v>14.41415174765558</c:v>
                </c:pt>
                <c:pt idx="22">
                  <c:v>14.49107744107744</c:v>
                </c:pt>
                <c:pt idx="23">
                  <c:v>14.86109215017065</c:v>
                </c:pt>
                <c:pt idx="24">
                  <c:v>14.61374604759527</c:v>
                </c:pt>
                <c:pt idx="25">
                  <c:v>14.63382594417077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31656"/>
        <c:axId val="1954128712"/>
      </c:lineChart>
      <c:catAx>
        <c:axId val="195412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54125384"/>
        <c:crosses val="autoZero"/>
        <c:auto val="1"/>
        <c:lblAlgn val="ctr"/>
        <c:lblOffset val="100"/>
        <c:noMultiLvlLbl val="0"/>
      </c:catAx>
      <c:valAx>
        <c:axId val="1954125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4122440"/>
        <c:crosses val="autoZero"/>
        <c:crossBetween val="between"/>
      </c:valAx>
      <c:valAx>
        <c:axId val="1954128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954131656"/>
        <c:crosses val="max"/>
        <c:crossBetween val="between"/>
      </c:valAx>
      <c:catAx>
        <c:axId val="1954131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41287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'Anuario ICV'!$BR$2</c:f>
              <c:strCache>
                <c:ptCount val="1"/>
                <c:pt idx="0">
                  <c:v>MS6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ICV'!$BR$12:$BR$27</c:f>
              <c:numCache>
                <c:formatCode>0.00</c:formatCode>
                <c:ptCount val="16"/>
                <c:pt idx="0">
                  <c:v>11436.19628248276</c:v>
                </c:pt>
                <c:pt idx="1">
                  <c:v>11133.4257684446</c:v>
                </c:pt>
                <c:pt idx="2">
                  <c:v>10830.65525440643</c:v>
                </c:pt>
                <c:pt idx="3">
                  <c:v>11742.41765306834</c:v>
                </c:pt>
                <c:pt idx="4">
                  <c:v>11229.57951300114</c:v>
                </c:pt>
                <c:pt idx="5">
                  <c:v>11731.61811731545</c:v>
                </c:pt>
                <c:pt idx="6">
                  <c:v>11111.71293364934</c:v>
                </c:pt>
                <c:pt idx="7">
                  <c:v>11713.86877760804</c:v>
                </c:pt>
                <c:pt idx="8">
                  <c:v>12041.46053432643</c:v>
                </c:pt>
                <c:pt idx="9">
                  <c:v>11878.358947676</c:v>
                </c:pt>
                <c:pt idx="10">
                  <c:v>12103.16643714154</c:v>
                </c:pt>
                <c:pt idx="11">
                  <c:v>12336.98429034824</c:v>
                </c:pt>
                <c:pt idx="12">
                  <c:v>13031.70679991477</c:v>
                </c:pt>
                <c:pt idx="13">
                  <c:v>13314.192868368</c:v>
                </c:pt>
                <c:pt idx="14">
                  <c:v>13281.570684</c:v>
                </c:pt>
                <c:pt idx="15">
                  <c:v>13653.62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'Anuario ICV'!$BQ$2</c:f>
              <c:strCache>
                <c:ptCount val="1"/>
                <c:pt idx="0">
                  <c:v>MS5.3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ICV'!$BQ$12:$BQ$27</c:f>
              <c:numCache>
                <c:formatCode>0.00</c:formatCode>
                <c:ptCount val="16"/>
                <c:pt idx="0">
                  <c:v>9485.369132225156</c:v>
                </c:pt>
                <c:pt idx="1">
                  <c:v>9234.245572792644</c:v>
                </c:pt>
                <c:pt idx="2">
                  <c:v>8983.122013360133</c:v>
                </c:pt>
                <c:pt idx="3">
                  <c:v>9739.33217752998</c:v>
                </c:pt>
                <c:pt idx="4">
                  <c:v>9313.978396115993</c:v>
                </c:pt>
                <c:pt idx="5">
                  <c:v>9730.378573673715</c:v>
                </c:pt>
                <c:pt idx="6">
                  <c:v>9216.232570106754</c:v>
                </c:pt>
                <c:pt idx="7">
                  <c:v>9715.677003615861</c:v>
                </c:pt>
                <c:pt idx="8">
                  <c:v>9987.370906355963</c:v>
                </c:pt>
                <c:pt idx="9">
                  <c:v>9852.093608253253</c:v>
                </c:pt>
                <c:pt idx="10">
                  <c:v>10038.54582670141</c:v>
                </c:pt>
                <c:pt idx="11">
                  <c:v>10232.49763707345</c:v>
                </c:pt>
                <c:pt idx="12">
                  <c:v>10808.41219487669</c:v>
                </c:pt>
                <c:pt idx="13">
                  <c:v>11042.711908704</c:v>
                </c:pt>
                <c:pt idx="14">
                  <c:v>12828.409398</c:v>
                </c:pt>
                <c:pt idx="15">
                  <c:v>12752.28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'Anuario ICV'!$BP$2</c:f>
              <c:strCache>
                <c:ptCount val="1"/>
                <c:pt idx="0">
                  <c:v>MS5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ICV'!$BP$12:$BP$27</c:f>
              <c:numCache>
                <c:formatCode>0.00</c:formatCode>
                <c:ptCount val="16"/>
                <c:pt idx="0">
                  <c:v>9485.369132225156</c:v>
                </c:pt>
                <c:pt idx="1">
                  <c:v>9234.245572792644</c:v>
                </c:pt>
                <c:pt idx="2">
                  <c:v>8983.122013360133</c:v>
                </c:pt>
                <c:pt idx="3">
                  <c:v>9739.33217752998</c:v>
                </c:pt>
                <c:pt idx="4">
                  <c:v>9313.978396115993</c:v>
                </c:pt>
                <c:pt idx="5">
                  <c:v>9730.378573673715</c:v>
                </c:pt>
                <c:pt idx="6">
                  <c:v>9216.232570106754</c:v>
                </c:pt>
                <c:pt idx="7">
                  <c:v>9715.677003615861</c:v>
                </c:pt>
                <c:pt idx="8">
                  <c:v>9987.370906355963</c:v>
                </c:pt>
                <c:pt idx="9">
                  <c:v>9852.093608253253</c:v>
                </c:pt>
                <c:pt idx="10">
                  <c:v>10038.54582670141</c:v>
                </c:pt>
                <c:pt idx="11">
                  <c:v>10232.49763707345</c:v>
                </c:pt>
                <c:pt idx="12">
                  <c:v>10808.41219487669</c:v>
                </c:pt>
                <c:pt idx="13">
                  <c:v>11042.711908704</c:v>
                </c:pt>
                <c:pt idx="14">
                  <c:v>11015.658234</c:v>
                </c:pt>
                <c:pt idx="15">
                  <c:v>10950.28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'Anuario ICV'!$BO$2</c:f>
              <c:strCache>
                <c:ptCount val="1"/>
                <c:pt idx="0">
                  <c:v>MS3.2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ICV'!$BO$12:$BO$27</c:f>
              <c:numCache>
                <c:formatCode>0.00</c:formatCode>
                <c:ptCount val="16"/>
                <c:pt idx="0">
                  <c:v>7955.872382569253</c:v>
                </c:pt>
                <c:pt idx="1">
                  <c:v>7745.238812531863</c:v>
                </c:pt>
                <c:pt idx="2">
                  <c:v>7534.605242494472</c:v>
                </c:pt>
                <c:pt idx="3">
                  <c:v>8168.887457834756</c:v>
                </c:pt>
                <c:pt idx="4">
                  <c:v>7812.12720237478</c:v>
                </c:pt>
                <c:pt idx="5">
                  <c:v>8161.382711403118</c:v>
                </c:pt>
                <c:pt idx="6">
                  <c:v>7730.127345940291</c:v>
                </c:pt>
                <c:pt idx="7">
                  <c:v>8149.032359203247</c:v>
                </c:pt>
                <c:pt idx="8">
                  <c:v>8376.922369580483</c:v>
                </c:pt>
                <c:pt idx="9">
                  <c:v>8263.46904190826</c:v>
                </c:pt>
                <c:pt idx="10">
                  <c:v>8419.856219405956</c:v>
                </c:pt>
                <c:pt idx="11">
                  <c:v>8582.521962805338</c:v>
                </c:pt>
                <c:pt idx="12">
                  <c:v>9065.9457415548</c:v>
                </c:pt>
                <c:pt idx="13">
                  <c:v>9262.464101856</c:v>
                </c:pt>
                <c:pt idx="14">
                  <c:v>10127.910366</c:v>
                </c:pt>
                <c:pt idx="15">
                  <c:v>10067.81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'Anuario ICV'!$BN$2</c:f>
              <c:strCache>
                <c:ptCount val="1"/>
                <c:pt idx="0">
                  <c:v>MS3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ICV'!$BN$12:$BN$27</c:f>
              <c:numCache>
                <c:formatCode>0.00</c:formatCode>
                <c:ptCount val="16"/>
                <c:pt idx="0">
                  <c:v>7955.872382569253</c:v>
                </c:pt>
                <c:pt idx="1">
                  <c:v>7745.238812531863</c:v>
                </c:pt>
                <c:pt idx="2">
                  <c:v>7534.605242494472</c:v>
                </c:pt>
                <c:pt idx="3">
                  <c:v>8168.887457834756</c:v>
                </c:pt>
                <c:pt idx="4">
                  <c:v>7812.12720237478</c:v>
                </c:pt>
                <c:pt idx="5">
                  <c:v>8161.382711403118</c:v>
                </c:pt>
                <c:pt idx="6">
                  <c:v>7730.127345940291</c:v>
                </c:pt>
                <c:pt idx="7">
                  <c:v>8149.032359203247</c:v>
                </c:pt>
                <c:pt idx="8">
                  <c:v>8376.922369580483</c:v>
                </c:pt>
                <c:pt idx="9">
                  <c:v>8263.46904190826</c:v>
                </c:pt>
                <c:pt idx="10">
                  <c:v>8419.856219405956</c:v>
                </c:pt>
                <c:pt idx="11">
                  <c:v>8582.521962805338</c:v>
                </c:pt>
                <c:pt idx="12">
                  <c:v>9065.9457415548</c:v>
                </c:pt>
                <c:pt idx="13">
                  <c:v>9262.464101856</c:v>
                </c:pt>
                <c:pt idx="14">
                  <c:v>9239.770224</c:v>
                </c:pt>
                <c:pt idx="15">
                  <c:v>9184.94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'Anuario ICV'!$BX$2</c:f>
              <c:strCache>
                <c:ptCount val="1"/>
                <c:pt idx="0">
                  <c:v>Superior Final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ICV'!$BX$12:$BX$27</c:f>
              <c:numCache>
                <c:formatCode>0.00</c:formatCode>
                <c:ptCount val="16"/>
                <c:pt idx="0">
                  <c:v>9487.054019018067</c:v>
                </c:pt>
                <c:pt idx="1">
                  <c:v>9235.701069091452</c:v>
                </c:pt>
                <c:pt idx="2">
                  <c:v>8984.348119164837</c:v>
                </c:pt>
                <c:pt idx="3">
                  <c:v>9741.192543350367</c:v>
                </c:pt>
                <c:pt idx="4">
                  <c:v>9315.794238236388</c:v>
                </c:pt>
                <c:pt idx="5">
                  <c:v>9732.463322799127</c:v>
                </c:pt>
                <c:pt idx="6">
                  <c:v>9218.216053668986</c:v>
                </c:pt>
                <c:pt idx="7">
                  <c:v>9717.96899533499</c:v>
                </c:pt>
                <c:pt idx="8">
                  <c:v>9989.309690147884</c:v>
                </c:pt>
                <c:pt idx="9">
                  <c:v>10346.79278399129</c:v>
                </c:pt>
                <c:pt idx="10">
                  <c:v>10542.62090810685</c:v>
                </c:pt>
                <c:pt idx="11">
                  <c:v>10746.27263068318</c:v>
                </c:pt>
                <c:pt idx="12">
                  <c:v>10713.09394426018</c:v>
                </c:pt>
                <c:pt idx="13">
                  <c:v>13346.398775808</c:v>
                </c:pt>
                <c:pt idx="14">
                  <c:v>13313.705346</c:v>
                </c:pt>
                <c:pt idx="15">
                  <c:v>13234.69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'Anuario ICV'!$BV$2</c:f>
              <c:strCache>
                <c:ptCount val="1"/>
                <c:pt idx="0">
                  <c:v>Técnico Final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ICV'!$BV$12:$BV$27</c:f>
              <c:numCache>
                <c:formatCode>0.00</c:formatCode>
                <c:ptCount val="16"/>
                <c:pt idx="0">
                  <c:v>5282.7451344277</c:v>
                </c:pt>
                <c:pt idx="1">
                  <c:v>5142.778780281305</c:v>
                </c:pt>
                <c:pt idx="2">
                  <c:v>5002.81242613491</c:v>
                </c:pt>
                <c:pt idx="3">
                  <c:v>5424.25593818648</c:v>
                </c:pt>
                <c:pt idx="4">
                  <c:v>5187.39293742089</c:v>
                </c:pt>
                <c:pt idx="5">
                  <c:v>5419.390792044552</c:v>
                </c:pt>
                <c:pt idx="6">
                  <c:v>5133.049176765115</c:v>
                </c:pt>
                <c:pt idx="7">
                  <c:v>5411.331733847557</c:v>
                </c:pt>
                <c:pt idx="8">
                  <c:v>5562.429898518651</c:v>
                </c:pt>
                <c:pt idx="9">
                  <c:v>5761.458085254921</c:v>
                </c:pt>
                <c:pt idx="10">
                  <c:v>5870.52857560742</c:v>
                </c:pt>
                <c:pt idx="11">
                  <c:v>5983.912631644117</c:v>
                </c:pt>
                <c:pt idx="12">
                  <c:v>5965.445558391983</c:v>
                </c:pt>
                <c:pt idx="13">
                  <c:v>8603.196203952</c:v>
                </c:pt>
                <c:pt idx="14">
                  <c:v>8582.128164</c:v>
                </c:pt>
                <c:pt idx="15">
                  <c:v>8531.2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'Anuario ICV'!$BT$2</c:f>
              <c:strCache>
                <c:ptCount val="1"/>
                <c:pt idx="0">
                  <c:v>Básico Final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ICV'!$BT$12:$BT$27</c:f>
              <c:numCache>
                <c:formatCode>0.00</c:formatCode>
                <c:ptCount val="16"/>
                <c:pt idx="0">
                  <c:v>2668.126938949685</c:v>
                </c:pt>
                <c:pt idx="1">
                  <c:v>2597.449830865744</c:v>
                </c:pt>
                <c:pt idx="2">
                  <c:v>2526.772722781803</c:v>
                </c:pt>
                <c:pt idx="3">
                  <c:v>2739.60007572496</c:v>
                </c:pt>
                <c:pt idx="4">
                  <c:v>2619.960659379657</c:v>
                </c:pt>
                <c:pt idx="5">
                  <c:v>2737.155984911914</c:v>
                </c:pt>
                <c:pt idx="6">
                  <c:v>2592.524090916291</c:v>
                </c:pt>
                <c:pt idx="7">
                  <c:v>2733.086284411221</c:v>
                </c:pt>
                <c:pt idx="8">
                  <c:v>2809.43091337606</c:v>
                </c:pt>
                <c:pt idx="9">
                  <c:v>2909.907918839376</c:v>
                </c:pt>
                <c:pt idx="10">
                  <c:v>2965.015206968734</c:v>
                </c:pt>
                <c:pt idx="11">
                  <c:v>3022.272827610042</c:v>
                </c:pt>
                <c:pt idx="12">
                  <c:v>3012.961548681504</c:v>
                </c:pt>
                <c:pt idx="13">
                  <c:v>6480.979190784</c:v>
                </c:pt>
                <c:pt idx="14">
                  <c:v>6465.110202</c:v>
                </c:pt>
                <c:pt idx="15">
                  <c:v>6426.74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'Anuario ICV'!$BW$2</c:f>
              <c:strCache>
                <c:ptCount val="1"/>
                <c:pt idx="0">
                  <c:v>Superior Inicial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ICV'!$BW$12:$BW$27</c:f>
              <c:numCache>
                <c:formatCode>0.00</c:formatCode>
                <c:ptCount val="16"/>
                <c:pt idx="0">
                  <c:v>3942.064407951664</c:v>
                </c:pt>
                <c:pt idx="1">
                  <c:v>3837.616353138656</c:v>
                </c:pt>
                <c:pt idx="2">
                  <c:v>3733.168298325649</c:v>
                </c:pt>
                <c:pt idx="3">
                  <c:v>4047.669793183729</c:v>
                </c:pt>
                <c:pt idx="4">
                  <c:v>3870.907400134802</c:v>
                </c:pt>
                <c:pt idx="5">
                  <c:v>4044.020276823423</c:v>
                </c:pt>
                <c:pt idx="6">
                  <c:v>3830.344776696842</c:v>
                </c:pt>
                <c:pt idx="7">
                  <c:v>4038.003689003206</c:v>
                </c:pt>
                <c:pt idx="8">
                  <c:v>4150.788099734303</c:v>
                </c:pt>
                <c:pt idx="9">
                  <c:v>4094.547695655981</c:v>
                </c:pt>
                <c:pt idx="10">
                  <c:v>4172.077219928593</c:v>
                </c:pt>
                <c:pt idx="11">
                  <c:v>4252.64085444254</c:v>
                </c:pt>
                <c:pt idx="12">
                  <c:v>4239.53173447776</c:v>
                </c:pt>
                <c:pt idx="13">
                  <c:v>6419.838729024</c:v>
                </c:pt>
                <c:pt idx="14">
                  <c:v>6404.116896</c:v>
                </c:pt>
                <c:pt idx="15">
                  <c:v>6366.11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'Anuario ICV'!$BU$2</c:f>
              <c:strCache>
                <c:ptCount val="1"/>
                <c:pt idx="0">
                  <c:v>Técnico Inicial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ICV'!$BU$12:$BU$27</c:f>
              <c:numCache>
                <c:formatCode>0.00</c:formatCode>
                <c:ptCount val="16"/>
                <c:pt idx="0">
                  <c:v>1990.992677353151</c:v>
                </c:pt>
                <c:pt idx="1">
                  <c:v>1938.256032136781</c:v>
                </c:pt>
                <c:pt idx="2">
                  <c:v>1885.519386920411</c:v>
                </c:pt>
                <c:pt idx="3">
                  <c:v>2044.330631397138</c:v>
                </c:pt>
                <c:pt idx="4">
                  <c:v>1955.044202943617</c:v>
                </c:pt>
                <c:pt idx="5">
                  <c:v>2042.52441156791</c:v>
                </c:pt>
                <c:pt idx="6">
                  <c:v>1934.562923652798</c:v>
                </c:pt>
                <c:pt idx="7">
                  <c:v>2039.477982442682</c:v>
                </c:pt>
                <c:pt idx="8">
                  <c:v>2096.432073990906</c:v>
                </c:pt>
                <c:pt idx="9">
                  <c:v>2068.028135627318</c:v>
                </c:pt>
                <c:pt idx="10">
                  <c:v>2107.163759277448</c:v>
                </c:pt>
                <c:pt idx="11">
                  <c:v>2147.872722687342</c:v>
                </c:pt>
                <c:pt idx="12">
                  <c:v>2141.24957641224</c:v>
                </c:pt>
                <c:pt idx="13">
                  <c:v>3414.096921312</c:v>
                </c:pt>
                <c:pt idx="14">
                  <c:v>3405.744072</c:v>
                </c:pt>
                <c:pt idx="15">
                  <c:v>3385.52</c:v>
                </c:pt>
              </c:numCache>
            </c:numRef>
          </c:val>
          <c:smooth val="0"/>
        </c:ser>
        <c:ser>
          <c:idx val="3"/>
          <c:order val="10"/>
          <c:tx>
            <c:strRef>
              <c:f>'Anuario ICV'!$BS$2</c:f>
              <c:strCache>
                <c:ptCount val="1"/>
                <c:pt idx="0">
                  <c:v>Básico Inicial</c:v>
                </c:pt>
              </c:strCache>
            </c:strRef>
          </c:tx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ICV'!$BS$12:$BS$27</c:f>
              <c:numCache>
                <c:formatCode>0.00</c:formatCode>
                <c:ptCount val="16"/>
                <c:pt idx="0">
                  <c:v>1005.578483840613</c:v>
                </c:pt>
                <c:pt idx="1">
                  <c:v>978.9578415102998</c:v>
                </c:pt>
                <c:pt idx="2">
                  <c:v>952.337199179987</c:v>
                </c:pt>
                <c:pt idx="3">
                  <c:v>1032.524170834808</c:v>
                </c:pt>
                <c:pt idx="4">
                  <c:v>987.4437130574697</c:v>
                </c:pt>
                <c:pt idx="5">
                  <c:v>1031.609054926877</c:v>
                </c:pt>
                <c:pt idx="6">
                  <c:v>1131.109270132487</c:v>
                </c:pt>
                <c:pt idx="7">
                  <c:v>1192.442844070563</c:v>
                </c:pt>
                <c:pt idx="8">
                  <c:v>1225.740552904306</c:v>
                </c:pt>
                <c:pt idx="9">
                  <c:v>1209.143818553137</c:v>
                </c:pt>
                <c:pt idx="10">
                  <c:v>1232.007526389504</c:v>
                </c:pt>
                <c:pt idx="11">
                  <c:v>1453.759584468364</c:v>
                </c:pt>
                <c:pt idx="12">
                  <c:v>1449.28264278672</c:v>
                </c:pt>
                <c:pt idx="13">
                  <c:v>1879.3359648</c:v>
                </c:pt>
                <c:pt idx="14">
                  <c:v>1874.741058</c:v>
                </c:pt>
                <c:pt idx="15">
                  <c:v>1863.6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'Anuario IPCA'!$BZ$2</c:f>
              <c:strCache>
                <c:ptCount val="1"/>
                <c:pt idx="0">
                  <c:v>Alimentação</c:v>
                </c:pt>
              </c:strCache>
            </c:strRef>
          </c:tx>
          <c:spPr>
            <a:ln>
              <a:solidFill>
                <a:srgbClr val="800000"/>
              </a:solidFill>
              <a:prstDash val="sysDot"/>
            </a:ln>
          </c:spPr>
          <c:marker>
            <c:symbol val="none"/>
          </c:marker>
          <c:cat>
            <c:numRef>
              <c:f>'Anuario IPCA'!$A$12:$A$27</c:f>
              <c:numCache>
                <c:formatCode>General</c:formatCode>
                <c:ptCount val="16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</c:numCache>
            </c:numRef>
          </c:cat>
          <c:val>
            <c:numRef>
              <c:f>'Anuario IPCA'!$BZ$12:$BZ$27</c:f>
              <c:numCache>
                <c:formatCode>General</c:formatCode>
                <c:ptCount val="16"/>
                <c:pt idx="11">
                  <c:v>400.0</c:v>
                </c:pt>
                <c:pt idx="12" formatCode="0.00">
                  <c:v>472.5</c:v>
                </c:pt>
                <c:pt idx="13" formatCode="0.00">
                  <c:v>545.0</c:v>
                </c:pt>
                <c:pt idx="14" formatCode="0.00">
                  <c:v>617.5</c:v>
                </c:pt>
                <c:pt idx="15">
                  <c:v>690.0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07256"/>
        <c:axId val="1958812872"/>
      </c:lineChart>
      <c:catAx>
        <c:axId val="1958807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58812872"/>
        <c:crosses val="autoZero"/>
        <c:auto val="1"/>
        <c:lblAlgn val="ctr"/>
        <c:lblOffset val="100"/>
        <c:noMultiLvlLbl val="0"/>
      </c:catAx>
      <c:valAx>
        <c:axId val="1958812872"/>
        <c:scaling>
          <c:orientation val="minMax"/>
          <c:max val="15000.0"/>
          <c:min val="0.0"/>
        </c:scaling>
        <c:delete val="1"/>
        <c:axPos val="l"/>
        <c:majorGridlines/>
        <c:numFmt formatCode="0.00" sourceLinked="1"/>
        <c:majorTickMark val="out"/>
        <c:minorTickMark val="none"/>
        <c:tickLblPos val="nextTo"/>
        <c:crossAx val="1958807256"/>
        <c:crosses val="autoZero"/>
        <c:crossBetween val="between"/>
      </c:valAx>
    </c:plotArea>
    <c:legend>
      <c:legendPos val="r"/>
      <c:overlay val="0"/>
      <c:spPr>
        <a:ln>
          <a:prstDash val="sysDot"/>
        </a:ln>
      </c:sp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'Anuario IPCA'!$X$2</c:f>
              <c:strCache>
                <c:ptCount val="1"/>
                <c:pt idx="0">
                  <c:v>MS-1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IPCA'!$X$3:$X$29</c:f>
              <c:numCache>
                <c:formatCode>#,##0</c:formatCode>
                <c:ptCount val="27"/>
                <c:pt idx="0">
                  <c:v>604.0</c:v>
                </c:pt>
                <c:pt idx="1">
                  <c:v>530.0</c:v>
                </c:pt>
                <c:pt idx="2">
                  <c:v>394.0</c:v>
                </c:pt>
                <c:pt idx="3">
                  <c:v>331.0</c:v>
                </c:pt>
                <c:pt idx="4">
                  <c:v>264.0</c:v>
                </c:pt>
                <c:pt idx="5">
                  <c:v>190.0</c:v>
                </c:pt>
                <c:pt idx="6">
                  <c:v>121.0</c:v>
                </c:pt>
                <c:pt idx="7">
                  <c:v>93.0</c:v>
                </c:pt>
                <c:pt idx="8">
                  <c:v>56.0</c:v>
                </c:pt>
                <c:pt idx="9">
                  <c:v>40.0</c:v>
                </c:pt>
                <c:pt idx="10">
                  <c:v>37.0</c:v>
                </c:pt>
                <c:pt idx="11">
                  <c:v>35.0</c:v>
                </c:pt>
                <c:pt idx="12">
                  <c:v>31.0</c:v>
                </c:pt>
                <c:pt idx="13">
                  <c:v>29.0</c:v>
                </c:pt>
                <c:pt idx="14">
                  <c:v>23.0</c:v>
                </c:pt>
                <c:pt idx="15">
                  <c:v>25.0</c:v>
                </c:pt>
                <c:pt idx="16">
                  <c:v>18.0</c:v>
                </c:pt>
                <c:pt idx="17">
                  <c:v>13.0</c:v>
                </c:pt>
                <c:pt idx="18">
                  <c:v>12.0</c:v>
                </c:pt>
                <c:pt idx="19">
                  <c:v>19.0</c:v>
                </c:pt>
                <c:pt idx="20">
                  <c:v>10.0</c:v>
                </c:pt>
                <c:pt idx="21">
                  <c:v>9.0</c:v>
                </c:pt>
                <c:pt idx="22">
                  <c:v>8.0</c:v>
                </c:pt>
                <c:pt idx="23">
                  <c:v>8.0</c:v>
                </c:pt>
                <c:pt idx="24" formatCode="General">
                  <c:v>7.0</c:v>
                </c:pt>
                <c:pt idx="25" formatCode="General">
                  <c:v>7.0</c:v>
                </c:pt>
              </c:numCache>
            </c:numRef>
          </c:val>
        </c:ser>
        <c:ser>
          <c:idx val="1"/>
          <c:order val="1"/>
          <c:tx>
            <c:strRef>
              <c:f>'Anuario IPCA'!$Y$2</c:f>
              <c:strCache>
                <c:ptCount val="1"/>
                <c:pt idx="0">
                  <c:v>MS-2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IPCA'!$Y$3:$Y$29</c:f>
              <c:numCache>
                <c:formatCode>#,##0</c:formatCode>
                <c:ptCount val="27"/>
                <c:pt idx="0">
                  <c:v>1290.0</c:v>
                </c:pt>
                <c:pt idx="1">
                  <c:v>1282.0</c:v>
                </c:pt>
                <c:pt idx="2">
                  <c:v>1218.0</c:v>
                </c:pt>
                <c:pt idx="3">
                  <c:v>1156.0</c:v>
                </c:pt>
                <c:pt idx="4">
                  <c:v>1073.0</c:v>
                </c:pt>
                <c:pt idx="5">
                  <c:v>972.0</c:v>
                </c:pt>
                <c:pt idx="6">
                  <c:v>831.0</c:v>
                </c:pt>
                <c:pt idx="7">
                  <c:v>750.0</c:v>
                </c:pt>
                <c:pt idx="8">
                  <c:v>593.0</c:v>
                </c:pt>
                <c:pt idx="9">
                  <c:v>489.0</c:v>
                </c:pt>
                <c:pt idx="10">
                  <c:v>395.0</c:v>
                </c:pt>
                <c:pt idx="11">
                  <c:v>320.0</c:v>
                </c:pt>
                <c:pt idx="12">
                  <c:v>264.0</c:v>
                </c:pt>
                <c:pt idx="13">
                  <c:v>245.0</c:v>
                </c:pt>
                <c:pt idx="14">
                  <c:v>213.0</c:v>
                </c:pt>
                <c:pt idx="15">
                  <c:v>212.0</c:v>
                </c:pt>
                <c:pt idx="16">
                  <c:v>176.0</c:v>
                </c:pt>
                <c:pt idx="17">
                  <c:v>166.0</c:v>
                </c:pt>
                <c:pt idx="18">
                  <c:v>150.0</c:v>
                </c:pt>
                <c:pt idx="19">
                  <c:v>128.0</c:v>
                </c:pt>
                <c:pt idx="20">
                  <c:v>97.0</c:v>
                </c:pt>
                <c:pt idx="21">
                  <c:v>70.0</c:v>
                </c:pt>
                <c:pt idx="22">
                  <c:v>52.0</c:v>
                </c:pt>
                <c:pt idx="23">
                  <c:v>43.0</c:v>
                </c:pt>
                <c:pt idx="24" formatCode="General">
                  <c:v>37.0</c:v>
                </c:pt>
                <c:pt idx="25" formatCode="General">
                  <c:v>32.0</c:v>
                </c:pt>
              </c:numCache>
            </c:numRef>
          </c:val>
        </c:ser>
        <c:ser>
          <c:idx val="2"/>
          <c:order val="2"/>
          <c:tx>
            <c:strRef>
              <c:f>'Anuario IPCA'!$Z$2</c:f>
              <c:strCache>
                <c:ptCount val="1"/>
                <c:pt idx="0">
                  <c:v>MS-3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IPCA'!$Z$3:$Z$29</c:f>
              <c:numCache>
                <c:formatCode>#,##0</c:formatCode>
                <c:ptCount val="27"/>
                <c:pt idx="0">
                  <c:v>2312.0</c:v>
                </c:pt>
                <c:pt idx="1">
                  <c:v>2393.0</c:v>
                </c:pt>
                <c:pt idx="2">
                  <c:v>2444.0</c:v>
                </c:pt>
                <c:pt idx="3">
                  <c:v>2449.0</c:v>
                </c:pt>
                <c:pt idx="4">
                  <c:v>2539.0</c:v>
                </c:pt>
                <c:pt idx="5">
                  <c:v>2621.0</c:v>
                </c:pt>
                <c:pt idx="6">
                  <c:v>2589.0</c:v>
                </c:pt>
                <c:pt idx="7">
                  <c:v>2571.0</c:v>
                </c:pt>
                <c:pt idx="8">
                  <c:v>2654.0</c:v>
                </c:pt>
                <c:pt idx="9">
                  <c:v>2629.0</c:v>
                </c:pt>
                <c:pt idx="10">
                  <c:v>2641.0</c:v>
                </c:pt>
                <c:pt idx="11">
                  <c:v>2628.0</c:v>
                </c:pt>
                <c:pt idx="12">
                  <c:v>2602.0</c:v>
                </c:pt>
                <c:pt idx="13">
                  <c:v>2609.0</c:v>
                </c:pt>
                <c:pt idx="14">
                  <c:v>2689.0</c:v>
                </c:pt>
                <c:pt idx="15">
                  <c:v>2726.0</c:v>
                </c:pt>
                <c:pt idx="16">
                  <c:v>2802.0</c:v>
                </c:pt>
                <c:pt idx="17">
                  <c:v>2859.0</c:v>
                </c:pt>
                <c:pt idx="18">
                  <c:v>2878.0</c:v>
                </c:pt>
                <c:pt idx="19">
                  <c:v>3005.0</c:v>
                </c:pt>
                <c:pt idx="20">
                  <c:v>3080.0</c:v>
                </c:pt>
                <c:pt idx="21">
                  <c:v>3125.0</c:v>
                </c:pt>
                <c:pt idx="22">
                  <c:v>3089.0</c:v>
                </c:pt>
                <c:pt idx="23">
                  <c:v>2978.0</c:v>
                </c:pt>
                <c:pt idx="24">
                  <c:v>3039.0</c:v>
                </c:pt>
                <c:pt idx="25">
                  <c:v>3085.0</c:v>
                </c:pt>
              </c:numCache>
            </c:numRef>
          </c:val>
        </c:ser>
        <c:ser>
          <c:idx val="3"/>
          <c:order val="3"/>
          <c:tx>
            <c:strRef>
              <c:f>'Anuario IPCA'!$AA$2</c:f>
              <c:strCache>
                <c:ptCount val="1"/>
                <c:pt idx="0">
                  <c:v>MS-5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IPCA'!$AA$3:$AA$29</c:f>
              <c:numCache>
                <c:formatCode>#,##0</c:formatCode>
                <c:ptCount val="27"/>
                <c:pt idx="0">
                  <c:v>870.0</c:v>
                </c:pt>
                <c:pt idx="1">
                  <c:v>834.0</c:v>
                </c:pt>
                <c:pt idx="2">
                  <c:v>823.0</c:v>
                </c:pt>
                <c:pt idx="3">
                  <c:v>788.0</c:v>
                </c:pt>
                <c:pt idx="4">
                  <c:v>795.0</c:v>
                </c:pt>
                <c:pt idx="5">
                  <c:v>806.0</c:v>
                </c:pt>
                <c:pt idx="6">
                  <c:v>842.0</c:v>
                </c:pt>
                <c:pt idx="7">
                  <c:v>835.0</c:v>
                </c:pt>
                <c:pt idx="8">
                  <c:v>841.0</c:v>
                </c:pt>
                <c:pt idx="9">
                  <c:v>838.0</c:v>
                </c:pt>
                <c:pt idx="10">
                  <c:v>911.0</c:v>
                </c:pt>
                <c:pt idx="11">
                  <c:v>958.0</c:v>
                </c:pt>
                <c:pt idx="12">
                  <c:v>1063.0</c:v>
                </c:pt>
                <c:pt idx="13">
                  <c:v>1175.0</c:v>
                </c:pt>
                <c:pt idx="14">
                  <c:v>1212.0</c:v>
                </c:pt>
                <c:pt idx="15">
                  <c:v>1282.0</c:v>
                </c:pt>
                <c:pt idx="16">
                  <c:v>1302.0</c:v>
                </c:pt>
                <c:pt idx="17">
                  <c:v>1329.0</c:v>
                </c:pt>
                <c:pt idx="18">
                  <c:v>1382.0</c:v>
                </c:pt>
                <c:pt idx="19">
                  <c:v>1448.0</c:v>
                </c:pt>
                <c:pt idx="20">
                  <c:v>1473.0</c:v>
                </c:pt>
                <c:pt idx="21">
                  <c:v>1592.0</c:v>
                </c:pt>
                <c:pt idx="22">
                  <c:v>1675.0</c:v>
                </c:pt>
                <c:pt idx="23">
                  <c:v>1742.0</c:v>
                </c:pt>
                <c:pt idx="24">
                  <c:v>1861.0</c:v>
                </c:pt>
                <c:pt idx="25">
                  <c:v>1907.0</c:v>
                </c:pt>
              </c:numCache>
            </c:numRef>
          </c:val>
        </c:ser>
        <c:ser>
          <c:idx val="4"/>
          <c:order val="4"/>
          <c:tx>
            <c:strRef>
              <c:f>'Anuario IPCA'!$AB$2</c:f>
              <c:strCache>
                <c:ptCount val="1"/>
                <c:pt idx="0">
                  <c:v>MS-6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IPCA'!$AB$3:$AB$29</c:f>
              <c:numCache>
                <c:formatCode>#,##0</c:formatCode>
                <c:ptCount val="27"/>
                <c:pt idx="0">
                  <c:v>550.0</c:v>
                </c:pt>
                <c:pt idx="1">
                  <c:v>630.0</c:v>
                </c:pt>
                <c:pt idx="2">
                  <c:v>637.0</c:v>
                </c:pt>
                <c:pt idx="3">
                  <c:v>682.0</c:v>
                </c:pt>
                <c:pt idx="4">
                  <c:v>703.0</c:v>
                </c:pt>
                <c:pt idx="5">
                  <c:v>721.0</c:v>
                </c:pt>
                <c:pt idx="6">
                  <c:v>673.0</c:v>
                </c:pt>
                <c:pt idx="7">
                  <c:v>704.0</c:v>
                </c:pt>
                <c:pt idx="8">
                  <c:v>708.0</c:v>
                </c:pt>
                <c:pt idx="9">
                  <c:v>709.0</c:v>
                </c:pt>
                <c:pt idx="10">
                  <c:v>744.0</c:v>
                </c:pt>
                <c:pt idx="11">
                  <c:v>755.0</c:v>
                </c:pt>
                <c:pt idx="12">
                  <c:v>795.0</c:v>
                </c:pt>
                <c:pt idx="13">
                  <c:v>826.0</c:v>
                </c:pt>
                <c:pt idx="14">
                  <c:v>816.0</c:v>
                </c:pt>
                <c:pt idx="15">
                  <c:v>833.0</c:v>
                </c:pt>
                <c:pt idx="16">
                  <c:v>924.0</c:v>
                </c:pt>
                <c:pt idx="17">
                  <c:v>991.0</c:v>
                </c:pt>
                <c:pt idx="18">
                  <c:v>1012.0</c:v>
                </c:pt>
                <c:pt idx="19">
                  <c:v>1038.0</c:v>
                </c:pt>
                <c:pt idx="20">
                  <c:v>1072.0</c:v>
                </c:pt>
                <c:pt idx="21">
                  <c:v>1069.0</c:v>
                </c:pt>
                <c:pt idx="22">
                  <c:v>1116.0</c:v>
                </c:pt>
                <c:pt idx="23">
                  <c:v>1089.0</c:v>
                </c:pt>
                <c:pt idx="24">
                  <c:v>1064.0</c:v>
                </c:pt>
                <c:pt idx="25">
                  <c:v>1059.0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6877128"/>
        <c:axId val="2056880280"/>
      </c:barChart>
      <c:catAx>
        <c:axId val="205687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n-US"/>
          </a:p>
        </c:txPr>
        <c:crossAx val="2056880280"/>
        <c:crosses val="autoZero"/>
        <c:auto val="1"/>
        <c:lblAlgn val="ctr"/>
        <c:lblOffset val="100"/>
        <c:noMultiLvlLbl val="0"/>
      </c:catAx>
      <c:valAx>
        <c:axId val="2056880280"/>
        <c:scaling>
          <c:orientation val="minMax"/>
          <c:max val="6000.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6877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'Anuario IPCA'!$E$2</c:f>
              <c:strCache>
                <c:ptCount val="1"/>
                <c:pt idx="0">
                  <c:v>Graduação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IPCA'!$E$3:$E$29</c:f>
              <c:numCache>
                <c:formatCode>#,##0</c:formatCode>
                <c:ptCount val="27"/>
                <c:pt idx="0">
                  <c:v>31897.0</c:v>
                </c:pt>
                <c:pt idx="1">
                  <c:v>31607.0</c:v>
                </c:pt>
                <c:pt idx="2">
                  <c:v>33244.0</c:v>
                </c:pt>
                <c:pt idx="3">
                  <c:v>33266.0</c:v>
                </c:pt>
                <c:pt idx="4">
                  <c:v>33900.0</c:v>
                </c:pt>
                <c:pt idx="5">
                  <c:v>33808.0</c:v>
                </c:pt>
                <c:pt idx="6">
                  <c:v>32834.0</c:v>
                </c:pt>
                <c:pt idx="7">
                  <c:v>32963.0</c:v>
                </c:pt>
                <c:pt idx="8">
                  <c:v>33020.0</c:v>
                </c:pt>
                <c:pt idx="9">
                  <c:v>33934.0</c:v>
                </c:pt>
                <c:pt idx="10">
                  <c:v>39155.0</c:v>
                </c:pt>
                <c:pt idx="11">
                  <c:v>39326.0</c:v>
                </c:pt>
                <c:pt idx="12">
                  <c:v>40162.0</c:v>
                </c:pt>
                <c:pt idx="13">
                  <c:v>42554.0</c:v>
                </c:pt>
                <c:pt idx="14">
                  <c:v>44696.0</c:v>
                </c:pt>
                <c:pt idx="15">
                  <c:v>45946.0</c:v>
                </c:pt>
                <c:pt idx="16">
                  <c:v>48530.0</c:v>
                </c:pt>
                <c:pt idx="17">
                  <c:v>51980.0</c:v>
                </c:pt>
                <c:pt idx="18">
                  <c:v>54361.0</c:v>
                </c:pt>
                <c:pt idx="19">
                  <c:v>55863.0</c:v>
                </c:pt>
                <c:pt idx="20">
                  <c:v>56998.0</c:v>
                </c:pt>
                <c:pt idx="21">
                  <c:v>57300.0</c:v>
                </c:pt>
                <c:pt idx="22">
                  <c:v>57902.0</c:v>
                </c:pt>
                <c:pt idx="23">
                  <c:v>58303.0</c:v>
                </c:pt>
                <c:pt idx="24" formatCode="General">
                  <c:v>58204.0</c:v>
                </c:pt>
                <c:pt idx="25" formatCode="General">
                  <c:v>59081.0</c:v>
                </c:pt>
              </c:numCache>
            </c:numRef>
          </c:val>
        </c:ser>
        <c:ser>
          <c:idx val="2"/>
          <c:order val="1"/>
          <c:tx>
            <c:strRef>
              <c:f>'Anuario IPCA'!$G$2</c:f>
              <c:strCache>
                <c:ptCount val="1"/>
                <c:pt idx="0">
                  <c:v>EAD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IPCA'!$G$3:$G$29</c:f>
              <c:numCache>
                <c:formatCode>General</c:formatCode>
                <c:ptCount val="27"/>
                <c:pt idx="23">
                  <c:v>360.0</c:v>
                </c:pt>
                <c:pt idx="24">
                  <c:v>360.0</c:v>
                </c:pt>
                <c:pt idx="25">
                  <c:v>360.0</c:v>
                </c:pt>
              </c:numCache>
            </c:numRef>
          </c:val>
        </c:ser>
        <c:ser>
          <c:idx val="3"/>
          <c:order val="2"/>
          <c:tx>
            <c:strRef>
              <c:f>'Anuario IPCA'!$I$2</c:f>
              <c:strCache>
                <c:ptCount val="1"/>
                <c:pt idx="0">
                  <c:v>Pós-grad.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IPCA'!$I$3:$I$29</c:f>
              <c:numCache>
                <c:formatCode>#,##0</c:formatCode>
                <c:ptCount val="27"/>
                <c:pt idx="0">
                  <c:v>12914.0</c:v>
                </c:pt>
                <c:pt idx="1">
                  <c:v>13625.0</c:v>
                </c:pt>
                <c:pt idx="2">
                  <c:v>12745.0</c:v>
                </c:pt>
                <c:pt idx="3">
                  <c:v>15217.0</c:v>
                </c:pt>
                <c:pt idx="4">
                  <c:v>14080.0</c:v>
                </c:pt>
                <c:pt idx="5">
                  <c:v>15844.0</c:v>
                </c:pt>
                <c:pt idx="6">
                  <c:v>14084.0</c:v>
                </c:pt>
                <c:pt idx="7">
                  <c:v>20524.0</c:v>
                </c:pt>
                <c:pt idx="8">
                  <c:v>19713.0</c:v>
                </c:pt>
                <c:pt idx="9">
                  <c:v>21009.0</c:v>
                </c:pt>
                <c:pt idx="10">
                  <c:v>22570.0</c:v>
                </c:pt>
                <c:pt idx="11">
                  <c:v>22774.0</c:v>
                </c:pt>
                <c:pt idx="12">
                  <c:v>23765.0</c:v>
                </c:pt>
                <c:pt idx="13">
                  <c:v>23709.0</c:v>
                </c:pt>
                <c:pt idx="14">
                  <c:v>24312.0</c:v>
                </c:pt>
                <c:pt idx="15">
                  <c:v>24408.0</c:v>
                </c:pt>
                <c:pt idx="16">
                  <c:v>25007.0</c:v>
                </c:pt>
                <c:pt idx="17">
                  <c:v>24836.0</c:v>
                </c:pt>
                <c:pt idx="18">
                  <c:v>25443.0</c:v>
                </c:pt>
                <c:pt idx="19">
                  <c:v>25495.0</c:v>
                </c:pt>
                <c:pt idx="20" formatCode="General">
                  <c:v>26257.0</c:v>
                </c:pt>
                <c:pt idx="21" formatCode="General">
                  <c:v>27239.0</c:v>
                </c:pt>
                <c:pt idx="22" formatCode="General">
                  <c:v>28175.0</c:v>
                </c:pt>
                <c:pt idx="23" formatCode="General">
                  <c:v>28783.0</c:v>
                </c:pt>
                <c:pt idx="24" formatCode="General">
                  <c:v>29610.0</c:v>
                </c:pt>
                <c:pt idx="25" formatCode="General">
                  <c:v>30039.0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6886568"/>
        <c:axId val="2056889624"/>
      </c:barChart>
      <c:catAx>
        <c:axId val="205688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56889624"/>
        <c:crosses val="autoZero"/>
        <c:auto val="1"/>
        <c:lblAlgn val="ctr"/>
        <c:lblOffset val="100"/>
        <c:noMultiLvlLbl val="0"/>
      </c:catAx>
      <c:valAx>
        <c:axId val="2056889624"/>
        <c:scaling>
          <c:orientation val="minMax"/>
          <c:max val="90000.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6886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'Anuario IPCA'!$AF$2</c:f>
              <c:strCache>
                <c:ptCount val="1"/>
                <c:pt idx="0">
                  <c:v>Básico</c:v>
                </c:pt>
              </c:strCache>
            </c:strRef>
          </c:tx>
          <c:invertIfNegative val="0"/>
          <c:cat>
            <c:numRef>
              <c:f>'Anuario IPCA'!$A$9:$A$28</c:f>
              <c:numCache>
                <c:formatCode>General</c:formatCode>
                <c:ptCount val="20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</c:numCache>
            </c:numRef>
          </c:cat>
          <c:val>
            <c:numRef>
              <c:f>'Anuario IPCA'!$AF$9:$AF$29</c:f>
              <c:numCache>
                <c:formatCode>#,##0</c:formatCode>
                <c:ptCount val="21"/>
                <c:pt idx="0">
                  <c:v>5617.0</c:v>
                </c:pt>
                <c:pt idx="1">
                  <c:v>5518.0</c:v>
                </c:pt>
                <c:pt idx="2">
                  <c:v>5387.0</c:v>
                </c:pt>
                <c:pt idx="3">
                  <c:v>5355.0</c:v>
                </c:pt>
                <c:pt idx="4">
                  <c:v>5078.0</c:v>
                </c:pt>
                <c:pt idx="5">
                  <c:v>5000.0</c:v>
                </c:pt>
                <c:pt idx="6">
                  <c:v>5001.0</c:v>
                </c:pt>
                <c:pt idx="7">
                  <c:v>5055.0</c:v>
                </c:pt>
                <c:pt idx="8">
                  <c:v>5028.0</c:v>
                </c:pt>
                <c:pt idx="9">
                  <c:v>5020.0</c:v>
                </c:pt>
                <c:pt idx="10">
                  <c:v>5051.0</c:v>
                </c:pt>
                <c:pt idx="11">
                  <c:v>5047.0</c:v>
                </c:pt>
                <c:pt idx="12">
                  <c:v>4944.0</c:v>
                </c:pt>
                <c:pt idx="13">
                  <c:v>4938.0</c:v>
                </c:pt>
                <c:pt idx="14">
                  <c:v>4883.0</c:v>
                </c:pt>
                <c:pt idx="15">
                  <c:v>4973.0</c:v>
                </c:pt>
                <c:pt idx="16">
                  <c:v>4991.0</c:v>
                </c:pt>
                <c:pt idx="17">
                  <c:v>5035.0</c:v>
                </c:pt>
                <c:pt idx="18">
                  <c:v>5149.0</c:v>
                </c:pt>
                <c:pt idx="19">
                  <c:v>5053.0</c:v>
                </c:pt>
              </c:numCache>
            </c:numRef>
          </c:val>
        </c:ser>
        <c:ser>
          <c:idx val="2"/>
          <c:order val="1"/>
          <c:tx>
            <c:strRef>
              <c:f>'Anuario IPCA'!$AE$2</c:f>
              <c:strCache>
                <c:ptCount val="1"/>
                <c:pt idx="0">
                  <c:v>Técnico</c:v>
                </c:pt>
              </c:strCache>
            </c:strRef>
          </c:tx>
          <c:invertIfNegative val="0"/>
          <c:cat>
            <c:numRef>
              <c:f>'Anuario IPCA'!$A$9:$A$28</c:f>
              <c:numCache>
                <c:formatCode>General</c:formatCode>
                <c:ptCount val="20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</c:numCache>
            </c:numRef>
          </c:cat>
          <c:val>
            <c:numRef>
              <c:f>'Anuario IPCA'!$AE$9:$AE$29</c:f>
              <c:numCache>
                <c:formatCode>#,##0</c:formatCode>
                <c:ptCount val="21"/>
                <c:pt idx="0">
                  <c:v>6257.0</c:v>
                </c:pt>
                <c:pt idx="1">
                  <c:v>6235.0</c:v>
                </c:pt>
                <c:pt idx="2">
                  <c:v>6338.0</c:v>
                </c:pt>
                <c:pt idx="3">
                  <c:v>6344.0</c:v>
                </c:pt>
                <c:pt idx="4">
                  <c:v>6170.0</c:v>
                </c:pt>
                <c:pt idx="5">
                  <c:v>6220.0</c:v>
                </c:pt>
                <c:pt idx="6">
                  <c:v>6470.0</c:v>
                </c:pt>
                <c:pt idx="7">
                  <c:v>6609.0</c:v>
                </c:pt>
                <c:pt idx="8">
                  <c:v>6583.0</c:v>
                </c:pt>
                <c:pt idx="9">
                  <c:v>6653.0</c:v>
                </c:pt>
                <c:pt idx="10">
                  <c:v>6865.0</c:v>
                </c:pt>
                <c:pt idx="11">
                  <c:v>6901.0</c:v>
                </c:pt>
                <c:pt idx="12">
                  <c:v>6843.0</c:v>
                </c:pt>
                <c:pt idx="13">
                  <c:v>7029.0</c:v>
                </c:pt>
                <c:pt idx="14">
                  <c:v>7013.0</c:v>
                </c:pt>
                <c:pt idx="15">
                  <c:v>7499.0</c:v>
                </c:pt>
                <c:pt idx="16">
                  <c:v>7719.0</c:v>
                </c:pt>
                <c:pt idx="17">
                  <c:v>7793.0</c:v>
                </c:pt>
                <c:pt idx="18">
                  <c:v>8104.0</c:v>
                </c:pt>
                <c:pt idx="19">
                  <c:v>8001.0</c:v>
                </c:pt>
              </c:numCache>
            </c:numRef>
          </c:val>
        </c:ser>
        <c:ser>
          <c:idx val="1"/>
          <c:order val="2"/>
          <c:tx>
            <c:strRef>
              <c:f>'Anuario IPCA'!$AD$2</c:f>
              <c:strCache>
                <c:ptCount val="1"/>
                <c:pt idx="0">
                  <c:v>Superior</c:v>
                </c:pt>
              </c:strCache>
            </c:strRef>
          </c:tx>
          <c:invertIfNegative val="0"/>
          <c:cat>
            <c:numRef>
              <c:f>'Anuario IPCA'!$A$9:$A$28</c:f>
              <c:numCache>
                <c:formatCode>General</c:formatCode>
                <c:ptCount val="20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</c:numCache>
            </c:numRef>
          </c:cat>
          <c:val>
            <c:numRef>
              <c:f>'Anuario IPCA'!$AD$9:$AD$29</c:f>
              <c:numCache>
                <c:formatCode>#,##0</c:formatCode>
                <c:ptCount val="21"/>
                <c:pt idx="0">
                  <c:v>2804.0</c:v>
                </c:pt>
                <c:pt idx="1">
                  <c:v>2863.0</c:v>
                </c:pt>
                <c:pt idx="2">
                  <c:v>2892.0</c:v>
                </c:pt>
                <c:pt idx="3">
                  <c:v>2876.0</c:v>
                </c:pt>
                <c:pt idx="4">
                  <c:v>2762.0</c:v>
                </c:pt>
                <c:pt idx="5">
                  <c:v>2876.0</c:v>
                </c:pt>
                <c:pt idx="6">
                  <c:v>3027.0</c:v>
                </c:pt>
                <c:pt idx="7">
                  <c:v>3184.0</c:v>
                </c:pt>
                <c:pt idx="8">
                  <c:v>3195.0</c:v>
                </c:pt>
                <c:pt idx="9">
                  <c:v>3248.0</c:v>
                </c:pt>
                <c:pt idx="10">
                  <c:v>3295.0</c:v>
                </c:pt>
                <c:pt idx="11">
                  <c:v>3378.0</c:v>
                </c:pt>
                <c:pt idx="12">
                  <c:v>3354.0</c:v>
                </c:pt>
                <c:pt idx="13">
                  <c:v>3395.0</c:v>
                </c:pt>
                <c:pt idx="14">
                  <c:v>3373.0</c:v>
                </c:pt>
                <c:pt idx="15">
                  <c:v>3646.0</c:v>
                </c:pt>
                <c:pt idx="16">
                  <c:v>3774.0</c:v>
                </c:pt>
                <c:pt idx="17">
                  <c:v>3985.0</c:v>
                </c:pt>
                <c:pt idx="18">
                  <c:v>4172.0</c:v>
                </c:pt>
                <c:pt idx="19">
                  <c:v>4115.0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4209752"/>
        <c:axId val="1954212840"/>
      </c:barChart>
      <c:catAx>
        <c:axId val="195420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4212840"/>
        <c:crosses val="autoZero"/>
        <c:auto val="1"/>
        <c:lblAlgn val="ctr"/>
        <c:lblOffset val="100"/>
        <c:noMultiLvlLbl val="0"/>
      </c:catAx>
      <c:valAx>
        <c:axId val="1954212840"/>
        <c:scaling>
          <c:orientation val="minMax"/>
          <c:max val="18000.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54209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'Anuario IPCA'!$Q$2</c:f>
              <c:strCache>
                <c:ptCount val="1"/>
                <c:pt idx="0">
                  <c:v>Docentes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IPCA'!$Q$3:$Q$29</c:f>
              <c:numCache>
                <c:formatCode>#,##0</c:formatCode>
                <c:ptCount val="27"/>
                <c:pt idx="0">
                  <c:v>5626.0</c:v>
                </c:pt>
                <c:pt idx="1">
                  <c:v>5672.0</c:v>
                </c:pt>
                <c:pt idx="2">
                  <c:v>5515.0</c:v>
                </c:pt>
                <c:pt idx="3">
                  <c:v>5406.0</c:v>
                </c:pt>
                <c:pt idx="4">
                  <c:v>5375.0</c:v>
                </c:pt>
                <c:pt idx="5">
                  <c:v>5310.0</c:v>
                </c:pt>
                <c:pt idx="6">
                  <c:v>5056.0</c:v>
                </c:pt>
                <c:pt idx="7">
                  <c:v>4953.0</c:v>
                </c:pt>
                <c:pt idx="8">
                  <c:v>4852.0</c:v>
                </c:pt>
                <c:pt idx="9">
                  <c:v>4705.0</c:v>
                </c:pt>
                <c:pt idx="10">
                  <c:v>4728.0</c:v>
                </c:pt>
                <c:pt idx="11">
                  <c:v>4694.0</c:v>
                </c:pt>
                <c:pt idx="12">
                  <c:v>4755.0</c:v>
                </c:pt>
                <c:pt idx="13">
                  <c:v>4884.0</c:v>
                </c:pt>
                <c:pt idx="14">
                  <c:v>4953.0</c:v>
                </c:pt>
                <c:pt idx="15">
                  <c:v>5078.0</c:v>
                </c:pt>
                <c:pt idx="16">
                  <c:v>5222.0</c:v>
                </c:pt>
                <c:pt idx="17">
                  <c:v>5358.0</c:v>
                </c:pt>
                <c:pt idx="18">
                  <c:v>5434.0</c:v>
                </c:pt>
                <c:pt idx="19">
                  <c:v>5638.0</c:v>
                </c:pt>
                <c:pt idx="20">
                  <c:v>5732.0</c:v>
                </c:pt>
                <c:pt idx="21">
                  <c:v>5865.0</c:v>
                </c:pt>
                <c:pt idx="22">
                  <c:v>5940.0</c:v>
                </c:pt>
                <c:pt idx="23">
                  <c:v>5860.0</c:v>
                </c:pt>
                <c:pt idx="24">
                  <c:v>6009.0</c:v>
                </c:pt>
                <c:pt idx="25">
                  <c:v>6090.0</c:v>
                </c:pt>
              </c:numCache>
            </c:numRef>
          </c:val>
        </c:ser>
        <c:ser>
          <c:idx val="1"/>
          <c:order val="1"/>
          <c:tx>
            <c:strRef>
              <c:f>'Anuario IPCA'!$R$2</c:f>
              <c:strCache>
                <c:ptCount val="1"/>
                <c:pt idx="0">
                  <c:v>Não Docentes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IPCA'!$R$3:$R$29</c:f>
              <c:numCache>
                <c:formatCode>#,##0</c:formatCode>
                <c:ptCount val="27"/>
                <c:pt idx="0">
                  <c:v>17735.0</c:v>
                </c:pt>
                <c:pt idx="1">
                  <c:v>17788.0</c:v>
                </c:pt>
                <c:pt idx="2">
                  <c:v>16628.0</c:v>
                </c:pt>
                <c:pt idx="3">
                  <c:v>16390.0</c:v>
                </c:pt>
                <c:pt idx="4">
                  <c:v>16162.0</c:v>
                </c:pt>
                <c:pt idx="5">
                  <c:v>15765.0</c:v>
                </c:pt>
                <c:pt idx="6">
                  <c:v>15105.0</c:v>
                </c:pt>
                <c:pt idx="7">
                  <c:v>14729.0</c:v>
                </c:pt>
                <c:pt idx="8">
                  <c:v>14699.0</c:v>
                </c:pt>
                <c:pt idx="9">
                  <c:v>14659.0</c:v>
                </c:pt>
                <c:pt idx="10">
                  <c:v>14186.0</c:v>
                </c:pt>
                <c:pt idx="11">
                  <c:v>14184.0</c:v>
                </c:pt>
                <c:pt idx="12">
                  <c:v>14589.0</c:v>
                </c:pt>
                <c:pt idx="13">
                  <c:v>14952.0</c:v>
                </c:pt>
                <c:pt idx="14">
                  <c:v>14905.0</c:v>
                </c:pt>
                <c:pt idx="15">
                  <c:v>15008.0</c:v>
                </c:pt>
                <c:pt idx="16">
                  <c:v>15295.0</c:v>
                </c:pt>
                <c:pt idx="17">
                  <c:v>15409.0</c:v>
                </c:pt>
                <c:pt idx="18">
                  <c:v>15221.0</c:v>
                </c:pt>
                <c:pt idx="19">
                  <c:v>15438.0</c:v>
                </c:pt>
                <c:pt idx="20">
                  <c:v>15341.0</c:v>
                </c:pt>
                <c:pt idx="21">
                  <c:v>16187.0</c:v>
                </c:pt>
                <c:pt idx="22">
                  <c:v>16512.0</c:v>
                </c:pt>
                <c:pt idx="23">
                  <c:v>16839.0</c:v>
                </c:pt>
                <c:pt idx="24">
                  <c:v>17448.0</c:v>
                </c:pt>
                <c:pt idx="25">
                  <c:v>17200.0</c:v>
                </c:pt>
              </c:numCache>
            </c:numRef>
          </c:val>
        </c:ser>
        <c:ser>
          <c:idx val="2"/>
          <c:order val="2"/>
          <c:tx>
            <c:strRef>
              <c:f>'Anuario IPCA'!$S$2</c:f>
              <c:strCache>
                <c:ptCount val="1"/>
                <c:pt idx="0">
                  <c:v> Inativos</c:v>
                </c:pt>
              </c:strCache>
            </c:strRef>
          </c:tx>
          <c:invertIfNegative val="0"/>
          <c:cat>
            <c:numRef>
              <c:f>'Anuario IPCA'!$A$3:$A$29</c:f>
              <c:numCache>
                <c:formatCode>General</c:formatCode>
                <c:ptCount val="27"/>
                <c:pt idx="0">
                  <c:v>1989.0</c:v>
                </c:pt>
                <c:pt idx="1">
                  <c:v>1990.0</c:v>
                </c:pt>
                <c:pt idx="2">
                  <c:v>1991.0</c:v>
                </c:pt>
                <c:pt idx="3">
                  <c:v>1992.0</c:v>
                </c:pt>
                <c:pt idx="4">
                  <c:v>1993.0</c:v>
                </c:pt>
                <c:pt idx="5">
                  <c:v>1994.0</c:v>
                </c:pt>
                <c:pt idx="6">
                  <c:v>1995.0</c:v>
                </c:pt>
                <c:pt idx="7">
                  <c:v>1996.0</c:v>
                </c:pt>
                <c:pt idx="8">
                  <c:v>1997.0</c:v>
                </c:pt>
                <c:pt idx="9">
                  <c:v>1998.0</c:v>
                </c:pt>
                <c:pt idx="10">
                  <c:v>1999.0</c:v>
                </c:pt>
                <c:pt idx="11">
                  <c:v>2000.0</c:v>
                </c:pt>
                <c:pt idx="12">
                  <c:v>2001.0</c:v>
                </c:pt>
                <c:pt idx="13">
                  <c:v>2002.0</c:v>
                </c:pt>
                <c:pt idx="14">
                  <c:v>2003.0</c:v>
                </c:pt>
                <c:pt idx="15">
                  <c:v>2004.0</c:v>
                </c:pt>
                <c:pt idx="16">
                  <c:v>2005.0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2010.0</c:v>
                </c:pt>
                <c:pt idx="22">
                  <c:v>2011.0</c:v>
                </c:pt>
                <c:pt idx="23">
                  <c:v>2012.0</c:v>
                </c:pt>
                <c:pt idx="24">
                  <c:v>2013.0</c:v>
                </c:pt>
                <c:pt idx="25">
                  <c:v>2014.0</c:v>
                </c:pt>
                <c:pt idx="26">
                  <c:v>2015.0</c:v>
                </c:pt>
              </c:numCache>
            </c:numRef>
          </c:cat>
          <c:val>
            <c:numRef>
              <c:f>'Anuario IPCA'!$S$3:$S$29</c:f>
              <c:numCache>
                <c:formatCode>#,##0</c:formatCode>
                <c:ptCount val="27"/>
                <c:pt idx="0">
                  <c:v>2995.0</c:v>
                </c:pt>
                <c:pt idx="1">
                  <c:v>3280.0</c:v>
                </c:pt>
                <c:pt idx="2">
                  <c:v>3667.0</c:v>
                </c:pt>
                <c:pt idx="3">
                  <c:v>3953.0</c:v>
                </c:pt>
                <c:pt idx="4">
                  <c:v>4146.0</c:v>
                </c:pt>
                <c:pt idx="5">
                  <c:v>4333.0</c:v>
                </c:pt>
                <c:pt idx="6">
                  <c:v>4660.0</c:v>
                </c:pt>
                <c:pt idx="7">
                  <c:v>4927.0</c:v>
                </c:pt>
                <c:pt idx="8">
                  <c:v>5202.0</c:v>
                </c:pt>
                <c:pt idx="9">
                  <c:v>5288.0</c:v>
                </c:pt>
                <c:pt idx="10">
                  <c:v>5290.0</c:v>
                </c:pt>
                <c:pt idx="11">
                  <c:v>5288.0</c:v>
                </c:pt>
                <c:pt idx="12">
                  <c:v>5271.0</c:v>
                </c:pt>
                <c:pt idx="13">
                  <c:v>5295.0</c:v>
                </c:pt>
                <c:pt idx="14">
                  <c:v>5425.0</c:v>
                </c:pt>
                <c:pt idx="15">
                  <c:v>5391.0</c:v>
                </c:pt>
                <c:pt idx="16">
                  <c:v>5326.0</c:v>
                </c:pt>
                <c:pt idx="17">
                  <c:v>5320.0</c:v>
                </c:pt>
                <c:pt idx="18">
                  <c:v>5308.0</c:v>
                </c:pt>
                <c:pt idx="19">
                  <c:v>5304.0</c:v>
                </c:pt>
                <c:pt idx="20">
                  <c:v>5319.0</c:v>
                </c:pt>
                <c:pt idx="21">
                  <c:v>5334.0</c:v>
                </c:pt>
                <c:pt idx="22">
                  <c:v>5352.0</c:v>
                </c:pt>
                <c:pt idx="23">
                  <c:v>5373.0</c:v>
                </c:pt>
                <c:pt idx="24">
                  <c:v>5407.0</c:v>
                </c:pt>
                <c:pt idx="25">
                  <c:v>5388.0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4240936"/>
        <c:axId val="1954244024"/>
      </c:barChart>
      <c:catAx>
        <c:axId val="1954240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4244024"/>
        <c:crosses val="autoZero"/>
        <c:auto val="1"/>
        <c:lblAlgn val="ctr"/>
        <c:lblOffset val="100"/>
        <c:noMultiLvlLbl val="0"/>
      </c:catAx>
      <c:valAx>
        <c:axId val="1954244024"/>
        <c:scaling>
          <c:orientation val="minMax"/>
          <c:max val="30000.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54240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364310616345371"/>
          <c:y val="0.103123679502459"/>
          <c:w val="0.955293076296497"/>
          <c:h val="0.821463479434116"/>
        </c:manualLayout>
      </c:layout>
      <c:lineChart>
        <c:grouping val="standard"/>
        <c:varyColors val="0"/>
        <c:ser>
          <c:idx val="0"/>
          <c:order val="0"/>
          <c:tx>
            <c:strRef>
              <c:f>'Anuario IPCA'!$BM$2</c:f>
              <c:strCache>
                <c:ptCount val="1"/>
                <c:pt idx="0">
                  <c:v>Despesa anual/Estudante (milhar R$)</c:v>
                </c:pt>
              </c:strCache>
            </c:strRef>
          </c:tx>
          <c:marker>
            <c:symbol val="none"/>
          </c:marker>
          <c:cat>
            <c:numRef>
              <c:f>'Anuario IPCA'!$A$8:$A$29</c:f>
              <c:numCache>
                <c:formatCode>General</c:formatCode>
                <c:ptCount val="22"/>
                <c:pt idx="0">
                  <c:v>1994.0</c:v>
                </c:pt>
                <c:pt idx="1">
                  <c:v>1995.0</c:v>
                </c:pt>
                <c:pt idx="2">
                  <c:v>1996.0</c:v>
                </c:pt>
                <c:pt idx="3">
                  <c:v>1997.0</c:v>
                </c:pt>
                <c:pt idx="4">
                  <c:v>1998.0</c:v>
                </c:pt>
                <c:pt idx="5">
                  <c:v>1999.0</c:v>
                </c:pt>
                <c:pt idx="6">
                  <c:v>2000.0</c:v>
                </c:pt>
                <c:pt idx="7">
                  <c:v>2001.0</c:v>
                </c:pt>
                <c:pt idx="8">
                  <c:v>2002.0</c:v>
                </c:pt>
                <c:pt idx="9">
                  <c:v>2003.0</c:v>
                </c:pt>
                <c:pt idx="10">
                  <c:v>2004.0</c:v>
                </c:pt>
                <c:pt idx="11">
                  <c:v>2005.0</c:v>
                </c:pt>
                <c:pt idx="12">
                  <c:v>2006.0</c:v>
                </c:pt>
                <c:pt idx="13">
                  <c:v>2007.0</c:v>
                </c:pt>
                <c:pt idx="14">
                  <c:v>2008.0</c:v>
                </c:pt>
                <c:pt idx="15">
                  <c:v>2009.0</c:v>
                </c:pt>
                <c:pt idx="16">
                  <c:v>2010.0</c:v>
                </c:pt>
                <c:pt idx="17">
                  <c:v>2011.0</c:v>
                </c:pt>
                <c:pt idx="18">
                  <c:v>2012.0</c:v>
                </c:pt>
                <c:pt idx="19">
                  <c:v>2013.0</c:v>
                </c:pt>
                <c:pt idx="20">
                  <c:v>2014.0</c:v>
                </c:pt>
                <c:pt idx="21">
                  <c:v>2015.0</c:v>
                </c:pt>
              </c:numCache>
            </c:numRef>
          </c:cat>
          <c:val>
            <c:numRef>
              <c:f>'Anuario IPCA'!$BM$8:$BM$29</c:f>
              <c:numCache>
                <c:formatCode>General</c:formatCode>
                <c:ptCount val="22"/>
                <c:pt idx="0">
                  <c:v>29.07283685888547</c:v>
                </c:pt>
                <c:pt idx="1">
                  <c:v>45.89151243676883</c:v>
                </c:pt>
                <c:pt idx="2">
                  <c:v>42.80463514444981</c:v>
                </c:pt>
                <c:pt idx="3">
                  <c:v>47.60823968164782</c:v>
                </c:pt>
                <c:pt idx="4">
                  <c:v>45.91740417884731</c:v>
                </c:pt>
                <c:pt idx="5">
                  <c:v>39.72857368690347</c:v>
                </c:pt>
                <c:pt idx="6">
                  <c:v>44.84643619372851</c:v>
                </c:pt>
                <c:pt idx="7">
                  <c:v>44.95260274438047</c:v>
                </c:pt>
                <c:pt idx="8">
                  <c:v>41.44995032990165</c:v>
                </c:pt>
                <c:pt idx="9">
                  <c:v>40.57728465900833</c:v>
                </c:pt>
                <c:pt idx="10">
                  <c:v>43.51426489598006</c:v>
                </c:pt>
                <c:pt idx="11">
                  <c:v>42.63970120728474</c:v>
                </c:pt>
                <c:pt idx="12">
                  <c:v>41.58925992484587</c:v>
                </c:pt>
                <c:pt idx="13">
                  <c:v>40.74927612234296</c:v>
                </c:pt>
                <c:pt idx="14">
                  <c:v>43.36570284094606</c:v>
                </c:pt>
                <c:pt idx="15">
                  <c:v>44.92033539313502</c:v>
                </c:pt>
                <c:pt idx="16">
                  <c:v>47.05422370256322</c:v>
                </c:pt>
                <c:pt idx="17">
                  <c:v>52.18278999736842</c:v>
                </c:pt>
                <c:pt idx="18">
                  <c:v>60.7270748765729</c:v>
                </c:pt>
                <c:pt idx="19">
                  <c:v>62.64021698098254</c:v>
                </c:pt>
                <c:pt idx="20">
                  <c:v>56.80080587971275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68184"/>
        <c:axId val="1954271176"/>
      </c:lineChart>
      <c:catAx>
        <c:axId val="195426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4271176"/>
        <c:crosses val="autoZero"/>
        <c:auto val="1"/>
        <c:lblAlgn val="ctr"/>
        <c:lblOffset val="100"/>
        <c:noMultiLvlLbl val="0"/>
      </c:catAx>
      <c:valAx>
        <c:axId val="1954271176"/>
        <c:scaling>
          <c:orientation val="minMax"/>
          <c:max val="65.0"/>
          <c:min val="3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426818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0257339707536558"/>
          <c:y val="0.037037037037037"/>
        </c:manualLayout>
      </c:layout>
      <c:overlay val="0"/>
      <c:txPr>
        <a:bodyPr lIns="0">
          <a:noAutofit/>
        </a:bodyPr>
        <a:lstStyle/>
        <a:p>
          <a:pPr>
            <a:defRPr sz="16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'Anuario IPCA'!$BN$2</c:f>
              <c:strCache>
                <c:ptCount val="1"/>
                <c:pt idx="0">
                  <c:v>Custo médio anual - servidor ativo (milhar R$)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IPCA'!$BN$12:$BN$29</c:f>
              <c:numCache>
                <c:formatCode>General</c:formatCode>
                <c:ptCount val="18"/>
                <c:pt idx="0">
                  <c:v>79.72759447612776</c:v>
                </c:pt>
                <c:pt idx="1">
                  <c:v>76.49877516110431</c:v>
                </c:pt>
                <c:pt idx="2">
                  <c:v>79.97100424886265</c:v>
                </c:pt>
                <c:pt idx="3">
                  <c:v>86.14780864395118</c:v>
                </c:pt>
                <c:pt idx="4">
                  <c:v>82.95032884460873</c:v>
                </c:pt>
                <c:pt idx="5">
                  <c:v>86.9248018890862</c:v>
                </c:pt>
                <c:pt idx="6">
                  <c:v>86.77488433687262</c:v>
                </c:pt>
                <c:pt idx="7">
                  <c:v>92.15362994792965</c:v>
                </c:pt>
                <c:pt idx="8">
                  <c:v>98.79124278844238</c:v>
                </c:pt>
                <c:pt idx="9">
                  <c:v>103.6255604933905</c:v>
                </c:pt>
                <c:pt idx="10">
                  <c:v>109.8915684473573</c:v>
                </c:pt>
                <c:pt idx="11">
                  <c:v>116.9128638586474</c:v>
                </c:pt>
                <c:pt idx="12">
                  <c:v>118.4642600855615</c:v>
                </c:pt>
                <c:pt idx="13">
                  <c:v>131.4260852401304</c:v>
                </c:pt>
                <c:pt idx="14">
                  <c:v>150.0548512343809</c:v>
                </c:pt>
                <c:pt idx="15">
                  <c:v>149.9441419726679</c:v>
                </c:pt>
                <c:pt idx="16">
                  <c:v>154.0438773773731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950328"/>
        <c:axId val="2056956168"/>
      </c:lineChart>
      <c:catAx>
        <c:axId val="205695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56956168"/>
        <c:crosses val="autoZero"/>
        <c:auto val="1"/>
        <c:lblAlgn val="ctr"/>
        <c:lblOffset val="100"/>
        <c:noMultiLvlLbl val="0"/>
      </c:catAx>
      <c:valAx>
        <c:axId val="2056956168"/>
        <c:scaling>
          <c:orientation val="minMax"/>
          <c:min val="6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695032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8632093402118"/>
          <c:y val="0.027137810395384"/>
          <c:w val="0.782189250814332"/>
          <c:h val="0.896468897202366"/>
        </c:manualLayout>
      </c:layout>
      <c:lineChart>
        <c:grouping val="standard"/>
        <c:varyColors val="0"/>
        <c:ser>
          <c:idx val="2"/>
          <c:order val="0"/>
          <c:tx>
            <c:strRef>
              <c:f>'Anuario IPCA'!$BS$2</c:f>
              <c:strCache>
                <c:ptCount val="1"/>
                <c:pt idx="0">
                  <c:v>MS6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IPCA'!$BS$12:$BS$29</c:f>
              <c:numCache>
                <c:formatCode>0.00</c:formatCode>
                <c:ptCount val="18"/>
                <c:pt idx="0">
                  <c:v>11710.96463211796</c:v>
                </c:pt>
                <c:pt idx="1">
                  <c:v>11498.25373146428</c:v>
                </c:pt>
                <c:pt idx="2">
                  <c:v>11285.5428308106</c:v>
                </c:pt>
                <c:pt idx="3">
                  <c:v>12435.60533541809</c:v>
                </c:pt>
                <c:pt idx="4">
                  <c:v>11934.76607528447</c:v>
                </c:pt>
                <c:pt idx="5">
                  <c:v>12496.8499152669</c:v>
                </c:pt>
                <c:pt idx="6">
                  <c:v>11846.40988669422</c:v>
                </c:pt>
                <c:pt idx="7">
                  <c:v>12352.49522282888</c:v>
                </c:pt>
                <c:pt idx="8">
                  <c:v>12626.54095419794</c:v>
                </c:pt>
                <c:pt idx="9">
                  <c:v>12496.05897116562</c:v>
                </c:pt>
                <c:pt idx="10">
                  <c:v>12756.60330759051</c:v>
                </c:pt>
                <c:pt idx="11">
                  <c:v>12969.38715477531</c:v>
                </c:pt>
                <c:pt idx="12">
                  <c:v>13829.08634903338</c:v>
                </c:pt>
                <c:pt idx="13">
                  <c:v>14075.79094705542</c:v>
                </c:pt>
                <c:pt idx="14">
                  <c:v>14116.929115408</c:v>
                </c:pt>
                <c:pt idx="15">
                  <c:v>14527.45168</c:v>
                </c:pt>
                <c:pt idx="16">
                  <c:v>14364.32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'Anuario IPCA'!$BR$2</c:f>
              <c:strCache>
                <c:ptCount val="1"/>
                <c:pt idx="0">
                  <c:v>MS5.3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IPCA'!$BR$12:$BR$29</c:f>
              <c:numCache>
                <c:formatCode>0.00</c:formatCode>
                <c:ptCount val="18"/>
                <c:pt idx="0">
                  <c:v>9713.266516789487</c:v>
                </c:pt>
                <c:pt idx="1">
                  <c:v>9536.839850462535</c:v>
                </c:pt>
                <c:pt idx="2">
                  <c:v>9360.413184135582</c:v>
                </c:pt>
                <c:pt idx="3">
                  <c:v>10314.2721344657</c:v>
                </c:pt>
                <c:pt idx="4">
                  <c:v>9898.870501713887</c:v>
                </c:pt>
                <c:pt idx="5">
                  <c:v>10365.07320967543</c:v>
                </c:pt>
                <c:pt idx="6">
                  <c:v>9825.601983107475</c:v>
                </c:pt>
                <c:pt idx="7">
                  <c:v>10245.36436699096</c:v>
                </c:pt>
                <c:pt idx="8">
                  <c:v>10472.64552455079</c:v>
                </c:pt>
                <c:pt idx="9">
                  <c:v>10364.4235083722</c:v>
                </c:pt>
                <c:pt idx="10">
                  <c:v>10580.51606258355</c:v>
                </c:pt>
                <c:pt idx="11">
                  <c:v>10757.022971923</c:v>
                </c:pt>
                <c:pt idx="12">
                  <c:v>11469.75356596212</c:v>
                </c:pt>
                <c:pt idx="13">
                  <c:v>11674.37679866879</c:v>
                </c:pt>
                <c:pt idx="14">
                  <c:v>13635.265771176</c:v>
                </c:pt>
                <c:pt idx="15">
                  <c:v>13568.42592</c:v>
                </c:pt>
                <c:pt idx="16">
                  <c:v>13416.06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'Anuario IPCA'!$BQ$2</c:f>
              <c:strCache>
                <c:ptCount val="1"/>
                <c:pt idx="0">
                  <c:v>MS5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IPCA'!$BQ$12:$BQ$29</c:f>
              <c:numCache>
                <c:formatCode>0.00</c:formatCode>
                <c:ptCount val="18"/>
                <c:pt idx="0">
                  <c:v>9713.266516789487</c:v>
                </c:pt>
                <c:pt idx="1">
                  <c:v>9536.839850462535</c:v>
                </c:pt>
                <c:pt idx="2">
                  <c:v>9360.413184135582</c:v>
                </c:pt>
                <c:pt idx="3">
                  <c:v>10314.2721344657</c:v>
                </c:pt>
                <c:pt idx="4">
                  <c:v>9898.870501713887</c:v>
                </c:pt>
                <c:pt idx="5">
                  <c:v>10365.07320967543</c:v>
                </c:pt>
                <c:pt idx="6">
                  <c:v>9825.601983107475</c:v>
                </c:pt>
                <c:pt idx="7">
                  <c:v>10245.36436699096</c:v>
                </c:pt>
                <c:pt idx="8">
                  <c:v>10472.64552455079</c:v>
                </c:pt>
                <c:pt idx="9">
                  <c:v>10364.4235083722</c:v>
                </c:pt>
                <c:pt idx="10">
                  <c:v>10580.51606258355</c:v>
                </c:pt>
                <c:pt idx="11">
                  <c:v>10757.022971923</c:v>
                </c:pt>
                <c:pt idx="12">
                  <c:v>11469.75356596212</c:v>
                </c:pt>
                <c:pt idx="13">
                  <c:v>11674.37679866879</c:v>
                </c:pt>
                <c:pt idx="14">
                  <c:v>11708.499706008</c:v>
                </c:pt>
                <c:pt idx="15">
                  <c:v>11651.09792</c:v>
                </c:pt>
                <c:pt idx="16">
                  <c:v>11520.26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'Anuario IPCA'!$BP$2</c:f>
              <c:strCache>
                <c:ptCount val="1"/>
                <c:pt idx="0">
                  <c:v>MS3.2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IPCA'!$BP$12:$BP$29</c:f>
              <c:numCache>
                <c:formatCode>0.00</c:formatCode>
                <c:ptCount val="18"/>
                <c:pt idx="0">
                  <c:v>8147.021770920973</c:v>
                </c:pt>
                <c:pt idx="1">
                  <c:v>7999.04023618127</c:v>
                </c:pt>
                <c:pt idx="2">
                  <c:v>7851.058701441566</c:v>
                </c:pt>
                <c:pt idx="3">
                  <c:v>8651.119680497419</c:v>
                </c:pt>
                <c:pt idx="4">
                  <c:v>8302.70720312945</c:v>
                </c:pt>
                <c:pt idx="5">
                  <c:v>8693.734643043222</c:v>
                </c:pt>
                <c:pt idx="6">
                  <c:v>8241.236752889848</c:v>
                </c:pt>
                <c:pt idx="7">
                  <c:v>8593.308086236815</c:v>
                </c:pt>
                <c:pt idx="8">
                  <c:v>8783.947185486624</c:v>
                </c:pt>
                <c:pt idx="9">
                  <c:v>8693.18707314279</c:v>
                </c:pt>
                <c:pt idx="10">
                  <c:v>8874.435153457063</c:v>
                </c:pt>
                <c:pt idx="11">
                  <c:v>9022.468334264413</c:v>
                </c:pt>
                <c:pt idx="12">
                  <c:v>9620.669680538915</c:v>
                </c:pt>
                <c:pt idx="13">
                  <c:v>9792.295307819998</c:v>
                </c:pt>
                <c:pt idx="14">
                  <c:v>10764.915997192</c:v>
                </c:pt>
                <c:pt idx="15">
                  <c:v>10712.14984</c:v>
                </c:pt>
                <c:pt idx="16">
                  <c:v>10591.85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'Anuario IPCA'!$BO$2</c:f>
              <c:strCache>
                <c:ptCount val="1"/>
                <c:pt idx="0">
                  <c:v>MS3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IPCA'!$BO$12:$BO$29</c:f>
              <c:numCache>
                <c:formatCode>0.00</c:formatCode>
                <c:ptCount val="18"/>
                <c:pt idx="0">
                  <c:v>8147.021770920973</c:v>
                </c:pt>
                <c:pt idx="1">
                  <c:v>7999.04023618127</c:v>
                </c:pt>
                <c:pt idx="2">
                  <c:v>7851.058701441566</c:v>
                </c:pt>
                <c:pt idx="3">
                  <c:v>8651.119680497419</c:v>
                </c:pt>
                <c:pt idx="4">
                  <c:v>8302.70720312945</c:v>
                </c:pt>
                <c:pt idx="5">
                  <c:v>8693.734643043222</c:v>
                </c:pt>
                <c:pt idx="6">
                  <c:v>8241.236752889848</c:v>
                </c:pt>
                <c:pt idx="7">
                  <c:v>8593.308086236815</c:v>
                </c:pt>
                <c:pt idx="8">
                  <c:v>8783.947185486624</c:v>
                </c:pt>
                <c:pt idx="9">
                  <c:v>8693.18707314279</c:v>
                </c:pt>
                <c:pt idx="10">
                  <c:v>8874.435153457063</c:v>
                </c:pt>
                <c:pt idx="11">
                  <c:v>9022.468334264413</c:v>
                </c:pt>
                <c:pt idx="12">
                  <c:v>9620.669680538915</c:v>
                </c:pt>
                <c:pt idx="13">
                  <c:v>9792.295307819998</c:v>
                </c:pt>
                <c:pt idx="14">
                  <c:v>9820.915341888001</c:v>
                </c:pt>
                <c:pt idx="15">
                  <c:v>9772.776160000001</c:v>
                </c:pt>
                <c:pt idx="16">
                  <c:v>9663.03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'Anuario IPCA'!$BY$2</c:f>
              <c:strCache>
                <c:ptCount val="1"/>
                <c:pt idx="0">
                  <c:v>Superior Final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IPCA'!$BY$12:$BY$29</c:f>
              <c:numCache>
                <c:formatCode>0.00</c:formatCode>
                <c:ptCount val="18"/>
                <c:pt idx="0">
                  <c:v>9714.991885011011</c:v>
                </c:pt>
                <c:pt idx="1">
                  <c:v>9538.341335700703</c:v>
                </c:pt>
                <c:pt idx="2">
                  <c:v>9361.690786390394</c:v>
                </c:pt>
                <c:pt idx="3">
                  <c:v>10316.24232287199</c:v>
                </c:pt>
                <c:pt idx="4">
                  <c:v>9900.800373701657</c:v>
                </c:pt>
                <c:pt idx="5">
                  <c:v>10367.29394313868</c:v>
                </c:pt>
                <c:pt idx="6">
                  <c:v>9827.716612905962</c:v>
                </c:pt>
                <c:pt idx="7">
                  <c:v>10247.78131542182</c:v>
                </c:pt>
                <c:pt idx="8">
                  <c:v>10474.67851156929</c:v>
                </c:pt>
                <c:pt idx="9">
                  <c:v>10884.84809734449</c:v>
                </c:pt>
                <c:pt idx="10">
                  <c:v>11111.80561264689</c:v>
                </c:pt>
                <c:pt idx="11">
                  <c:v>11297.13444858101</c:v>
                </c:pt>
                <c:pt idx="12">
                  <c:v>11368.60301533561</c:v>
                </c:pt>
                <c:pt idx="13">
                  <c:v>14109.83909588933</c:v>
                </c:pt>
                <c:pt idx="14">
                  <c:v>14151.084920952</c:v>
                </c:pt>
                <c:pt idx="15">
                  <c:v>14081.71016</c:v>
                </c:pt>
                <c:pt idx="16">
                  <c:v>13923.72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'Anuario IPCA'!$BW$2</c:f>
              <c:strCache>
                <c:ptCount val="1"/>
                <c:pt idx="0">
                  <c:v>Técnico Final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IPCA'!$BW$12:$BW$29</c:f>
              <c:numCache>
                <c:formatCode>0.00</c:formatCode>
                <c:ptCount val="18"/>
                <c:pt idx="0">
                  <c:v>5409.669430432782</c:v>
                </c:pt>
                <c:pt idx="1">
                  <c:v>5311.300002101346</c:v>
                </c:pt>
                <c:pt idx="2">
                  <c:v>5212.93057376991</c:v>
                </c:pt>
                <c:pt idx="3">
                  <c:v>5744.464903099327</c:v>
                </c:pt>
                <c:pt idx="4">
                  <c:v>5513.146879366575</c:v>
                </c:pt>
                <c:pt idx="5">
                  <c:v>5772.887651397385</c:v>
                </c:pt>
                <c:pt idx="6">
                  <c:v>5472.441996982647</c:v>
                </c:pt>
                <c:pt idx="7">
                  <c:v>5706.351220125558</c:v>
                </c:pt>
                <c:pt idx="8">
                  <c:v>5832.701831998291</c:v>
                </c:pt>
                <c:pt idx="9">
                  <c:v>6061.06620538945</c:v>
                </c:pt>
                <c:pt idx="10">
                  <c:v>6187.472066407843</c:v>
                </c:pt>
                <c:pt idx="11">
                  <c:v>6290.652382597163</c:v>
                </c:pt>
                <c:pt idx="12">
                  <c:v>6330.45716912538</c:v>
                </c:pt>
                <c:pt idx="13">
                  <c:v>9095.315986523832</c:v>
                </c:pt>
                <c:pt idx="14">
                  <c:v>9121.910189168</c:v>
                </c:pt>
                <c:pt idx="15">
                  <c:v>9077.196800000001</c:v>
                </c:pt>
                <c:pt idx="16">
                  <c:v>8975.35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'Anuario IPCA'!$BU$2</c:f>
              <c:strCache>
                <c:ptCount val="1"/>
                <c:pt idx="0">
                  <c:v>Básico Final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IPCA'!$BU$12:$BU$29</c:f>
              <c:numCache>
                <c:formatCode>0.00</c:formatCode>
                <c:ptCount val="18"/>
                <c:pt idx="0">
                  <c:v>2732.23189286302</c:v>
                </c:pt>
                <c:pt idx="1">
                  <c:v>2682.564541500413</c:v>
                </c:pt>
                <c:pt idx="2">
                  <c:v>2632.897190137805</c:v>
                </c:pt>
                <c:pt idx="3">
                  <c:v>2901.326313299277</c:v>
                </c:pt>
                <c:pt idx="4">
                  <c:v>2784.486948949669</c:v>
                </c:pt>
                <c:pt idx="5">
                  <c:v>2915.695618120417</c:v>
                </c:pt>
                <c:pt idx="6">
                  <c:v>2763.939565889877</c:v>
                </c:pt>
                <c:pt idx="7">
                  <c:v>2882.090956687548</c:v>
                </c:pt>
                <c:pt idx="8">
                  <c:v>2945.937860661424</c:v>
                </c:pt>
                <c:pt idx="9">
                  <c:v>3061.229342761437</c:v>
                </c:pt>
                <c:pt idx="10">
                  <c:v>3125.093172329081</c:v>
                </c:pt>
                <c:pt idx="11">
                  <c:v>3177.196749719271</c:v>
                </c:pt>
                <c:pt idx="12">
                  <c:v>3197.317593372065</c:v>
                </c:pt>
                <c:pt idx="13">
                  <c:v>6851.703976620697</c:v>
                </c:pt>
                <c:pt idx="14">
                  <c:v>6871.740144024</c:v>
                </c:pt>
                <c:pt idx="15">
                  <c:v>6838.05136</c:v>
                </c:pt>
                <c:pt idx="16">
                  <c:v>6761.33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'Anuario IPCA'!$BX$2</c:f>
              <c:strCache>
                <c:ptCount val="1"/>
                <c:pt idx="0">
                  <c:v>Superior Inicial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IPCA'!$BX$12:$BX$29</c:f>
              <c:numCache>
                <c:formatCode>0.00</c:formatCode>
                <c:ptCount val="18"/>
                <c:pt idx="0">
                  <c:v>4036.777239453833</c:v>
                </c:pt>
                <c:pt idx="1">
                  <c:v>3963.369312757358</c:v>
                </c:pt>
                <c:pt idx="2">
                  <c:v>3889.961386060883</c:v>
                </c:pt>
                <c:pt idx="3">
                  <c:v>4286.615036467675</c:v>
                </c:pt>
                <c:pt idx="4">
                  <c:v>4113.989688234529</c:v>
                </c:pt>
                <c:pt idx="5">
                  <c:v>4307.804255848293</c:v>
                </c:pt>
                <c:pt idx="6">
                  <c:v>4083.603896452226</c:v>
                </c:pt>
                <c:pt idx="7">
                  <c:v>4258.15093417521</c:v>
                </c:pt>
                <c:pt idx="8">
                  <c:v>4352.470016746548</c:v>
                </c:pt>
                <c:pt idx="9">
                  <c:v>4307.472916970401</c:v>
                </c:pt>
                <c:pt idx="10">
                  <c:v>4397.323158338198</c:v>
                </c:pt>
                <c:pt idx="11">
                  <c:v>4470.634344134592</c:v>
                </c:pt>
                <c:pt idx="12">
                  <c:v>4498.938729648496</c:v>
                </c:pt>
                <c:pt idx="13">
                  <c:v>6787.066159920233</c:v>
                </c:pt>
                <c:pt idx="14">
                  <c:v>6806.910599552</c:v>
                </c:pt>
                <c:pt idx="15">
                  <c:v>6773.54104</c:v>
                </c:pt>
                <c:pt idx="16">
                  <c:v>6697.54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'Anuario IPCA'!$BV$2</c:f>
              <c:strCache>
                <c:ptCount val="1"/>
                <c:pt idx="0">
                  <c:v>Técnico Inicial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IPCA'!$BV$12:$BV$29</c:f>
              <c:numCache>
                <c:formatCode>0.00</c:formatCode>
                <c:ptCount val="18"/>
                <c:pt idx="0">
                  <c:v>2038.828667448043</c:v>
                </c:pt>
                <c:pt idx="1">
                  <c:v>2001.769939159652</c:v>
                </c:pt>
                <c:pt idx="2">
                  <c:v>1964.71121087126</c:v>
                </c:pt>
                <c:pt idx="3">
                  <c:v>2165.013173459887</c:v>
                </c:pt>
                <c:pt idx="4">
                  <c:v>2077.81557643891</c:v>
                </c:pt>
                <c:pt idx="5">
                  <c:v>2175.75450925724</c:v>
                </c:pt>
                <c:pt idx="6">
                  <c:v>2062.474569136112</c:v>
                </c:pt>
                <c:pt idx="7">
                  <c:v>2150.667940155314</c:v>
                </c:pt>
                <c:pt idx="8">
                  <c:v>2198.295245371663</c:v>
                </c:pt>
                <c:pt idx="9">
                  <c:v>2175.570013556853</c:v>
                </c:pt>
                <c:pt idx="10">
                  <c:v>2220.927252453945</c:v>
                </c:pt>
                <c:pt idx="11">
                  <c:v>2257.974254008486</c:v>
                </c:pt>
                <c:pt idx="12">
                  <c:v>2272.267611732156</c:v>
                </c:pt>
                <c:pt idx="13">
                  <c:v>3609.389995509637</c:v>
                </c:pt>
                <c:pt idx="14">
                  <c:v>3619.951946464</c:v>
                </c:pt>
                <c:pt idx="15">
                  <c:v>3602.19328</c:v>
                </c:pt>
                <c:pt idx="16">
                  <c:v>3561.77</c:v>
                </c:pt>
              </c:numCache>
            </c:numRef>
          </c:val>
          <c:smooth val="0"/>
        </c:ser>
        <c:ser>
          <c:idx val="3"/>
          <c:order val="10"/>
          <c:tx>
            <c:strRef>
              <c:f>'Anuario IPCA'!$BT$2</c:f>
              <c:strCache>
                <c:ptCount val="1"/>
                <c:pt idx="0">
                  <c:v>Básico Inicial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IPCA'!$BT$12:$BT$29</c:f>
              <c:numCache>
                <c:formatCode>0.00</c:formatCode>
                <c:ptCount val="18"/>
                <c:pt idx="0">
                  <c:v>1029.738714533467</c:v>
                </c:pt>
                <c:pt idx="1">
                  <c:v>1011.037040489191</c:v>
                </c:pt>
                <c:pt idx="2">
                  <c:v>992.3353664449146</c:v>
                </c:pt>
                <c:pt idx="3">
                  <c:v>1093.476953992206</c:v>
                </c:pt>
                <c:pt idx="4">
                  <c:v>1049.452449595921</c:v>
                </c:pt>
                <c:pt idx="5">
                  <c:v>1098.89900964502</c:v>
                </c:pt>
                <c:pt idx="6">
                  <c:v>1205.897247403803</c:v>
                </c:pt>
                <c:pt idx="7">
                  <c:v>1257.45343528476</c:v>
                </c:pt>
                <c:pt idx="8">
                  <c:v>1285.297846249446</c:v>
                </c:pt>
                <c:pt idx="9">
                  <c:v>1272.021878427621</c:v>
                </c:pt>
                <c:pt idx="10">
                  <c:v>1298.52228073867</c:v>
                </c:pt>
                <c:pt idx="11">
                  <c:v>1528.280367162831</c:v>
                </c:pt>
                <c:pt idx="12">
                  <c:v>1537.960845726205</c:v>
                </c:pt>
                <c:pt idx="13">
                  <c:v>1986.83768677072</c:v>
                </c:pt>
                <c:pt idx="14">
                  <c:v>1992.654879096</c:v>
                </c:pt>
                <c:pt idx="15">
                  <c:v>1982.8704</c:v>
                </c:pt>
                <c:pt idx="16">
                  <c:v>1960.62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'Anuario IPCA'!$CB$2</c:f>
              <c:strCache>
                <c:ptCount val="1"/>
                <c:pt idx="0">
                  <c:v>Benefícios</c:v>
                </c:pt>
              </c:strCache>
            </c:strRef>
          </c:tx>
          <c:marker>
            <c:symbol val="none"/>
          </c:marker>
          <c:cat>
            <c:numRef>
              <c:f>'Anuario IPCA'!$A$12:$A$29</c:f>
              <c:numCache>
                <c:formatCode>General</c:formatCode>
                <c:ptCount val="18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  <c:pt idx="14">
                  <c:v>2012.0</c:v>
                </c:pt>
                <c:pt idx="15">
                  <c:v>2013.0</c:v>
                </c:pt>
                <c:pt idx="16">
                  <c:v>2014.0</c:v>
                </c:pt>
                <c:pt idx="17">
                  <c:v>2015.0</c:v>
                </c:pt>
              </c:numCache>
            </c:numRef>
          </c:cat>
          <c:val>
            <c:numRef>
              <c:f>'Anuario IPCA'!$CB$12:$CB$29</c:f>
              <c:numCache>
                <c:formatCode>General</c:formatCode>
                <c:ptCount val="18"/>
                <c:pt idx="11" formatCode="0.00">
                  <c:v>941.5231438903591</c:v>
                </c:pt>
                <c:pt idx="12" formatCode="0.00">
                  <c:v>1070.056992752769</c:v>
                </c:pt>
                <c:pt idx="13" formatCode="0.00">
                  <c:v>1174.6909492612</c:v>
                </c:pt>
                <c:pt idx="14" formatCode="0.00">
                  <c:v>1270.559906</c:v>
                </c:pt>
                <c:pt idx="15" formatCode="0.00">
                  <c:v>1351.28</c:v>
                </c:pt>
                <c:pt idx="16" formatCode="0.00">
                  <c:v>1270.0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008536"/>
        <c:axId val="2057011784"/>
      </c:lineChart>
      <c:catAx>
        <c:axId val="205700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57011784"/>
        <c:crosses val="autoZero"/>
        <c:auto val="1"/>
        <c:lblAlgn val="ctr"/>
        <c:lblOffset val="100"/>
        <c:noMultiLvlLbl val="0"/>
      </c:catAx>
      <c:valAx>
        <c:axId val="2057011784"/>
        <c:scaling>
          <c:orientation val="minMax"/>
          <c:max val="15000.0"/>
          <c:min val="0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57008536"/>
        <c:crosses val="autoZero"/>
        <c:crossBetween val="between"/>
      </c:valAx>
    </c:plotArea>
    <c:legend>
      <c:legendPos val="r"/>
      <c:layout/>
      <c:overlay val="0"/>
      <c:spPr>
        <a:ln>
          <a:prstDash val="sysDot"/>
        </a:ln>
      </c:sp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8"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Relationship Id="rId3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Relationship Id="rId3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57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0.85345</cdr:x>
      <cdr:y>0.00198</cdr:y>
    </cdr:from>
    <cdr:to>
      <cdr:x>1</cdr:x>
      <cdr:y>0.04968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858141" y="11112"/>
          <a:ext cx="1349359" cy="2678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Corrigido pelo IPCA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10000" cy="562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0.85142</cdr:x>
      <cdr:y>0.01081</cdr:y>
    </cdr:from>
    <cdr:to>
      <cdr:x>0.99797</cdr:x>
      <cdr:y>0.05851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839472" y="60722"/>
          <a:ext cx="1349359" cy="2678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Corrigido pelo IPCA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57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0.08082</cdr:x>
      <cdr:y>0.0106</cdr:y>
    </cdr:from>
    <cdr:to>
      <cdr:x>0.22737</cdr:x>
      <cdr:y>0.0583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744140" y="59531"/>
          <a:ext cx="1349375" cy="26789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/>
            <a:t>Corrigido pelo IPCA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10000" cy="562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0.82987</cdr:x>
      <cdr:y>0.56382</cdr:y>
    </cdr:from>
    <cdr:to>
      <cdr:x>0.97642</cdr:x>
      <cdr:y>0.61152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641035" y="3166269"/>
          <a:ext cx="1349359" cy="2678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Corrigido pelo IPCA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10000" cy="562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0.50345</cdr:x>
      <cdr:y>0.00799</cdr:y>
    </cdr:from>
    <cdr:to>
      <cdr:x>1</cdr:x>
      <cdr:y>0.49647</cdr:y>
    </cdr:to>
    <cdr:graphicFrame macro="">
      <cdr:nvGraphicFramePr>
        <cdr:cNvPr id="2" name="Chart 12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0.50323</cdr:x>
      <cdr:y>0.51152</cdr:y>
    </cdr:from>
    <cdr:to>
      <cdr:x>1</cdr:x>
      <cdr:y>1</cdr:y>
    </cdr:to>
    <cdr:graphicFrame macro="">
      <cdr:nvGraphicFramePr>
        <cdr:cNvPr id="3" name="Chart 13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</cdr:x>
      <cdr:y>0.51152</cdr:y>
    </cdr:from>
    <cdr:to>
      <cdr:x>0.49655</cdr:x>
      <cdr:y>1</cdr:y>
    </cdr:to>
    <cdr:graphicFrame macro="">
      <cdr:nvGraphicFramePr>
        <cdr:cNvPr id="4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cdr:graphicFrame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36</xdr:row>
      <xdr:rowOff>69850</xdr:rowOff>
    </xdr:from>
    <xdr:to>
      <xdr:col>27</xdr:col>
      <xdr:colOff>63500</xdr:colOff>
      <xdr:row>69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0.10047</cdr:x>
      <cdr:y>0</cdr:y>
    </cdr:from>
    <cdr:to>
      <cdr:x>0.31814</cdr:x>
      <cdr:y>0.26936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25366" y="0"/>
          <a:ext cx="2004740" cy="1513804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317500</xdr:colOff>
      <xdr:row>50</xdr:row>
      <xdr:rowOff>6350</xdr:rowOff>
    </xdr:from>
    <xdr:to>
      <xdr:col>43</xdr:col>
      <xdr:colOff>6350</xdr:colOff>
      <xdr:row>68</xdr:row>
      <xdr:rowOff>6350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50</xdr:row>
      <xdr:rowOff>19050</xdr:rowOff>
    </xdr:from>
    <xdr:to>
      <xdr:col>24</xdr:col>
      <xdr:colOff>476250</xdr:colOff>
      <xdr:row>68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57150</xdr:colOff>
      <xdr:row>50</xdr:row>
      <xdr:rowOff>27781</xdr:rowOff>
    </xdr:from>
    <xdr:to>
      <xdr:col>35</xdr:col>
      <xdr:colOff>76200</xdr:colOff>
      <xdr:row>68</xdr:row>
      <xdr:rowOff>27781</xdr:rowOff>
    </xdr:to>
    <xdr:graphicFrame macro="">
      <xdr:nvGraphicFramePr>
        <xdr:cNvPr id="1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336550</xdr:colOff>
      <xdr:row>0</xdr:row>
      <xdr:rowOff>355600</xdr:rowOff>
    </xdr:from>
    <xdr:to>
      <xdr:col>16</xdr:col>
      <xdr:colOff>800100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10000" cy="562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0.01006</cdr:x>
      <cdr:y>0.00905</cdr:y>
    </cdr:from>
    <cdr:to>
      <cdr:x>0.34971</cdr:x>
      <cdr:y>0.05675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1715293" cy="26789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Corrigido pelo ICV/DIEESE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57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0.76509</cdr:x>
      <cdr:y>0.06537</cdr:y>
    </cdr:from>
    <cdr:to>
      <cdr:x>0.80711</cdr:x>
      <cdr:y>0.09011</cdr:y>
    </cdr:to>
    <cdr:sp macro="" textlink="">
      <cdr:nvSpPr>
        <cdr:cNvPr id="2" name="Right Arrow 1"/>
        <cdr:cNvSpPr/>
      </cdr:nvSpPr>
      <cdr:spPr>
        <a:xfrm xmlns:a="http://schemas.openxmlformats.org/drawingml/2006/main">
          <a:off x="7044531" y="367109"/>
          <a:ext cx="386953" cy="138907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0.04095</cdr:x>
      <cdr:y>0.41696</cdr:y>
    </cdr:from>
    <cdr:to>
      <cdr:x>0.0722</cdr:x>
      <cdr:y>0.4364</cdr:y>
    </cdr:to>
    <cdr:sp macro="" textlink="">
      <cdr:nvSpPr>
        <cdr:cNvPr id="3" name="Left Arrow 2"/>
        <cdr:cNvSpPr/>
      </cdr:nvSpPr>
      <cdr:spPr>
        <a:xfrm xmlns:a="http://schemas.openxmlformats.org/drawingml/2006/main">
          <a:off x="377031" y="2341563"/>
          <a:ext cx="287735" cy="109140"/>
        </a:xfrm>
        <a:prstGeom xmlns:a="http://schemas.openxmlformats.org/drawingml/2006/main" prst="leftArrow">
          <a:avLst/>
        </a:prstGeom>
        <a:solidFill xmlns:a="http://schemas.openxmlformats.org/drawingml/2006/main">
          <a:schemeClr val="accent3"/>
        </a:solidFill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0.03879</cdr:x>
      <cdr:y>0.56714</cdr:y>
    </cdr:from>
    <cdr:to>
      <cdr:x>0.07759</cdr:x>
      <cdr:y>0.58834</cdr:y>
    </cdr:to>
    <cdr:sp macro="" textlink="">
      <cdr:nvSpPr>
        <cdr:cNvPr id="4" name="Left Arrow 3"/>
        <cdr:cNvSpPr/>
      </cdr:nvSpPr>
      <cdr:spPr>
        <a:xfrm xmlns:a="http://schemas.openxmlformats.org/drawingml/2006/main">
          <a:off x="357188" y="3184922"/>
          <a:ext cx="357187" cy="119062"/>
        </a:xfrm>
        <a:prstGeom xmlns:a="http://schemas.openxmlformats.org/drawingml/2006/main" prst="leftArrow">
          <a:avLst/>
        </a:prstGeom>
        <a:solidFill xmlns:a="http://schemas.openxmlformats.org/drawingml/2006/main">
          <a:schemeClr val="accent2"/>
        </a:solidFill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57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57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57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10000" cy="562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0000" cy="562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4"/>
  <sheetViews>
    <sheetView topLeftCell="L1" workbookViewId="0">
      <pane ySplit="1640" topLeftCell="A8" activePane="bottomLeft"/>
      <selection pane="bottomLeft" activeCell="T8" sqref="T8"/>
    </sheetView>
  </sheetViews>
  <sheetFormatPr baseColWidth="10" defaultRowHeight="12" x14ac:dyDescent="0"/>
  <cols>
    <col min="1" max="1" width="5.1640625" style="11" customWidth="1"/>
    <col min="2" max="2" width="9.1640625" style="15" customWidth="1"/>
    <col min="3" max="3" width="7.33203125" style="15" customWidth="1"/>
    <col min="4" max="4" width="7.33203125" style="11" customWidth="1"/>
    <col min="5" max="5" width="7.5" style="11" customWidth="1"/>
    <col min="6" max="6" width="7" style="11" customWidth="1"/>
    <col min="7" max="7" width="6.33203125" style="14" customWidth="1"/>
    <col min="8" max="8" width="6.33203125" style="11" customWidth="1"/>
    <col min="9" max="9" width="6.83203125" style="15" customWidth="1"/>
    <col min="10" max="10" width="7" style="14" customWidth="1"/>
    <col min="11" max="12" width="5.6640625" style="11" customWidth="1"/>
    <col min="13" max="13" width="6.5" style="11" customWidth="1"/>
    <col min="14" max="14" width="9.33203125" style="15" customWidth="1"/>
    <col min="15" max="15" width="8.5" style="11" customWidth="1"/>
    <col min="16" max="16" width="7.33203125" style="14" customWidth="1"/>
    <col min="17" max="17" width="7.6640625" style="15" customWidth="1"/>
    <col min="18" max="18" width="7.33203125" style="11" customWidth="1"/>
    <col min="19" max="19" width="7.1640625" style="11" customWidth="1"/>
    <col min="20" max="20" width="7" style="14" customWidth="1"/>
    <col min="21" max="21" width="7" style="15" customWidth="1"/>
    <col min="22" max="22" width="7.33203125" style="11" customWidth="1"/>
    <col min="23" max="23" width="6.5" style="14" customWidth="1"/>
    <col min="24" max="24" width="5.33203125" style="15" customWidth="1"/>
    <col min="25" max="25" width="6.33203125" style="11" customWidth="1"/>
    <col min="26" max="27" width="7" style="11" customWidth="1"/>
    <col min="28" max="28" width="7.5" style="11" customWidth="1"/>
    <col min="29" max="29" width="6.83203125" style="14" customWidth="1"/>
    <col min="30" max="30" width="7.5" style="15" customWidth="1"/>
    <col min="31" max="32" width="7.5" style="11" customWidth="1"/>
    <col min="33" max="33" width="4.6640625" style="11" customWidth="1"/>
    <col min="34" max="34" width="7.5" style="11" customWidth="1"/>
    <col min="35" max="35" width="10.1640625" style="11" customWidth="1"/>
    <col min="36" max="36" width="10" style="15" customWidth="1"/>
    <col min="37" max="41" width="10" style="11" customWidth="1"/>
    <col min="42" max="42" width="10" style="15" customWidth="1"/>
    <col min="43" max="47" width="10" style="11" customWidth="1"/>
    <col min="48" max="48" width="16" style="44" customWidth="1"/>
    <col min="49" max="49" width="16" style="11" customWidth="1"/>
    <col min="50" max="50" width="16.33203125" style="11" customWidth="1"/>
    <col min="51" max="53" width="16" style="11" customWidth="1"/>
    <col min="54" max="54" width="7" style="11" customWidth="1"/>
    <col min="55" max="56" width="6.5" style="11" customWidth="1"/>
    <col min="57" max="57" width="7.5" style="11" customWidth="1"/>
    <col min="58" max="58" width="10.83203125" style="11"/>
    <col min="59" max="59" width="11.1640625" style="11" bestFit="1" customWidth="1"/>
    <col min="60" max="66" width="10.83203125" style="11"/>
    <col min="67" max="67" width="15.83203125" style="11" customWidth="1"/>
    <col min="68" max="68" width="11" style="11" customWidth="1"/>
    <col min="69" max="69" width="12" style="11" bestFit="1" customWidth="1"/>
    <col min="70" max="70" width="12" style="11" customWidth="1"/>
    <col min="71" max="71" width="12" style="11" bestFit="1" customWidth="1"/>
    <col min="72" max="72" width="11" style="11" bestFit="1" customWidth="1"/>
    <col min="73" max="16384" width="10.83203125" style="11"/>
  </cols>
  <sheetData>
    <row r="1" spans="1:80" s="30" customFormat="1">
      <c r="C1" s="106" t="s">
        <v>9</v>
      </c>
      <c r="D1" s="106"/>
      <c r="E1" s="106"/>
      <c r="F1" s="106"/>
      <c r="G1" s="106"/>
      <c r="H1" s="88"/>
      <c r="I1" s="106" t="s">
        <v>10</v>
      </c>
      <c r="J1" s="106"/>
      <c r="K1" s="109" t="s">
        <v>19</v>
      </c>
      <c r="L1" s="110"/>
      <c r="M1" s="111"/>
      <c r="N1" s="106" t="s">
        <v>14</v>
      </c>
      <c r="O1" s="106"/>
      <c r="P1" s="106"/>
      <c r="Q1" s="105" t="s">
        <v>20</v>
      </c>
      <c r="R1" s="105"/>
      <c r="S1" s="105"/>
      <c r="T1" s="105"/>
      <c r="U1" s="105" t="s">
        <v>19</v>
      </c>
      <c r="V1" s="105"/>
      <c r="W1" s="105"/>
      <c r="X1" s="106" t="s">
        <v>21</v>
      </c>
      <c r="Y1" s="106"/>
      <c r="Z1" s="106"/>
      <c r="AA1" s="106"/>
      <c r="AB1" s="106"/>
      <c r="AC1" s="106"/>
      <c r="AD1" s="106" t="s">
        <v>30</v>
      </c>
      <c r="AE1" s="106"/>
      <c r="AF1" s="106"/>
      <c r="AG1" s="106"/>
      <c r="AH1" s="106"/>
      <c r="AI1" s="47"/>
      <c r="AJ1" s="106" t="s">
        <v>128</v>
      </c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30" t="s">
        <v>35</v>
      </c>
      <c r="AW1" s="106" t="s">
        <v>20</v>
      </c>
      <c r="AX1" s="106"/>
      <c r="AY1" s="106"/>
      <c r="BA1" s="30" t="s">
        <v>93</v>
      </c>
      <c r="BH1" s="106" t="s">
        <v>20</v>
      </c>
      <c r="BI1" s="106"/>
      <c r="BJ1" s="106"/>
      <c r="BO1" s="109" t="s">
        <v>127</v>
      </c>
      <c r="BP1" s="110"/>
      <c r="BQ1" s="110"/>
      <c r="BR1" s="110"/>
      <c r="BS1" s="110"/>
      <c r="BT1" s="110"/>
      <c r="BU1" s="110"/>
      <c r="BV1" s="110"/>
      <c r="BW1" s="110"/>
      <c r="BX1" s="110"/>
      <c r="BY1" s="111"/>
    </row>
    <row r="2" spans="1:80" s="31" customFormat="1" ht="57" customHeight="1">
      <c r="A2" s="31" t="s">
        <v>0</v>
      </c>
      <c r="B2" s="31" t="s">
        <v>126</v>
      </c>
      <c r="C2" s="31" t="s">
        <v>2</v>
      </c>
      <c r="D2" s="31" t="s">
        <v>3</v>
      </c>
      <c r="E2" s="31" t="s">
        <v>9</v>
      </c>
      <c r="F2" s="31" t="s">
        <v>5</v>
      </c>
      <c r="G2" s="31" t="s">
        <v>116</v>
      </c>
      <c r="I2" s="31" t="s">
        <v>115</v>
      </c>
      <c r="J2" s="31" t="s">
        <v>7</v>
      </c>
      <c r="K2" s="31" t="s">
        <v>8</v>
      </c>
      <c r="L2" s="31" t="s">
        <v>78</v>
      </c>
      <c r="M2" s="31" t="s">
        <v>63</v>
      </c>
      <c r="N2" s="31" t="s">
        <v>11</v>
      </c>
      <c r="O2" s="31" t="s">
        <v>12</v>
      </c>
      <c r="P2" s="31" t="s">
        <v>13</v>
      </c>
      <c r="Q2" s="31" t="s">
        <v>21</v>
      </c>
      <c r="R2" s="31" t="s">
        <v>22</v>
      </c>
      <c r="S2" s="31" t="s">
        <v>18</v>
      </c>
      <c r="T2" s="31" t="s">
        <v>23</v>
      </c>
      <c r="U2" s="31" t="s">
        <v>17</v>
      </c>
      <c r="V2" s="31" t="s">
        <v>15</v>
      </c>
      <c r="W2" s="31" t="s">
        <v>16</v>
      </c>
      <c r="X2" s="32" t="s">
        <v>25</v>
      </c>
      <c r="Y2" s="32" t="s">
        <v>26</v>
      </c>
      <c r="Z2" s="32" t="s">
        <v>27</v>
      </c>
      <c r="AA2" s="32" t="s">
        <v>28</v>
      </c>
      <c r="AB2" s="32" t="s">
        <v>29</v>
      </c>
      <c r="AC2" s="32" t="s">
        <v>23</v>
      </c>
      <c r="AD2" s="31" t="s">
        <v>31</v>
      </c>
      <c r="AE2" s="31" t="s">
        <v>32</v>
      </c>
      <c r="AF2" s="31" t="s">
        <v>33</v>
      </c>
      <c r="AG2" s="31" t="s">
        <v>34</v>
      </c>
      <c r="AH2" s="31" t="s">
        <v>23</v>
      </c>
      <c r="AI2" s="31" t="s">
        <v>79</v>
      </c>
      <c r="AJ2" s="31" t="s">
        <v>96</v>
      </c>
      <c r="AK2" s="31" t="s">
        <v>95</v>
      </c>
      <c r="AL2" s="31" t="s">
        <v>97</v>
      </c>
      <c r="AM2" s="31" t="s">
        <v>94</v>
      </c>
      <c r="AN2" s="31" t="s">
        <v>85</v>
      </c>
      <c r="AO2" s="31" t="s">
        <v>86</v>
      </c>
      <c r="AP2" s="31" t="s">
        <v>87</v>
      </c>
      <c r="AQ2" s="31" t="s">
        <v>88</v>
      </c>
      <c r="AR2" s="31" t="s">
        <v>89</v>
      </c>
      <c r="AS2" s="31" t="s">
        <v>90</v>
      </c>
      <c r="AT2" s="31" t="s">
        <v>91</v>
      </c>
      <c r="AU2" s="31" t="s">
        <v>92</v>
      </c>
      <c r="AV2" s="31" t="s">
        <v>36</v>
      </c>
      <c r="AW2" s="31" t="s">
        <v>37</v>
      </c>
      <c r="AX2" s="31" t="s">
        <v>38</v>
      </c>
      <c r="AY2" s="31" t="s">
        <v>23</v>
      </c>
      <c r="AZ2" s="31" t="s">
        <v>39</v>
      </c>
      <c r="BA2" s="31" t="s">
        <v>40</v>
      </c>
      <c r="BB2" s="31" t="s">
        <v>83</v>
      </c>
      <c r="BC2" s="31" t="s">
        <v>74</v>
      </c>
      <c r="BD2" s="31" t="s">
        <v>64</v>
      </c>
      <c r="BE2" s="31" t="s">
        <v>120</v>
      </c>
      <c r="BF2" s="31" t="s">
        <v>73</v>
      </c>
      <c r="BG2" s="31" t="s">
        <v>75</v>
      </c>
      <c r="BH2" s="31" t="s">
        <v>37</v>
      </c>
      <c r="BI2" s="31" t="s">
        <v>38</v>
      </c>
      <c r="BJ2" s="31" t="s">
        <v>80</v>
      </c>
      <c r="BK2" s="31" t="s">
        <v>39</v>
      </c>
      <c r="BL2" s="31" t="s">
        <v>40</v>
      </c>
      <c r="BM2" s="31" t="s">
        <v>76</v>
      </c>
      <c r="BN2" s="31" t="s">
        <v>77</v>
      </c>
      <c r="BO2" s="31" t="s">
        <v>82</v>
      </c>
      <c r="BP2" s="31" t="s">
        <v>95</v>
      </c>
      <c r="BQ2" s="31" t="s">
        <v>84</v>
      </c>
      <c r="BR2" s="31" t="s">
        <v>94</v>
      </c>
      <c r="BS2" s="31" t="s">
        <v>85</v>
      </c>
      <c r="BT2" s="31" t="s">
        <v>87</v>
      </c>
      <c r="BU2" s="31" t="s">
        <v>88</v>
      </c>
      <c r="BV2" s="31" t="s">
        <v>89</v>
      </c>
      <c r="BW2" s="31" t="s">
        <v>90</v>
      </c>
      <c r="BX2" s="31" t="s">
        <v>91</v>
      </c>
      <c r="BY2" s="31" t="s">
        <v>92</v>
      </c>
      <c r="BZ2" s="31" t="s">
        <v>123</v>
      </c>
      <c r="CA2" s="31" t="s">
        <v>124</v>
      </c>
      <c r="CB2" s="31" t="s">
        <v>114</v>
      </c>
    </row>
    <row r="3" spans="1:80" ht="15">
      <c r="A3" s="11">
        <v>1989</v>
      </c>
      <c r="B3" s="15" t="s">
        <v>71</v>
      </c>
      <c r="C3" s="10">
        <v>6748</v>
      </c>
      <c r="D3" s="13">
        <v>94507</v>
      </c>
      <c r="E3" s="13">
        <v>31897</v>
      </c>
      <c r="F3" s="13">
        <v>3639</v>
      </c>
      <c r="H3" s="11">
        <f>D3/C3</f>
        <v>14.005186721991702</v>
      </c>
      <c r="I3" s="10">
        <v>12914</v>
      </c>
      <c r="J3" s="12">
        <v>1634</v>
      </c>
      <c r="K3" s="11">
        <f>(E3+I3)/Q3</f>
        <v>7.9649840028439387</v>
      </c>
      <c r="L3" s="11">
        <f>(E3+I3)/R3</f>
        <v>2.526698618550888</v>
      </c>
      <c r="M3" s="22">
        <f t="shared" ref="M3:M28" si="0">R3/Q3</f>
        <v>3.1523284749377889</v>
      </c>
      <c r="N3" s="10">
        <v>445215</v>
      </c>
      <c r="O3" s="10" t="s">
        <v>1</v>
      </c>
      <c r="P3" s="10">
        <v>70963</v>
      </c>
      <c r="Q3" s="10">
        <v>5626</v>
      </c>
      <c r="R3" s="13">
        <v>17735</v>
      </c>
      <c r="S3" s="13">
        <v>2995</v>
      </c>
      <c r="T3" s="12">
        <v>26356</v>
      </c>
      <c r="U3" s="91">
        <v>18.71</v>
      </c>
      <c r="V3" s="92">
        <v>66.33</v>
      </c>
      <c r="W3" s="91">
        <v>72.08</v>
      </c>
      <c r="X3" s="17">
        <v>604</v>
      </c>
      <c r="Y3" s="18">
        <v>1290</v>
      </c>
      <c r="Z3" s="18">
        <v>2312</v>
      </c>
      <c r="AA3" s="18">
        <v>870</v>
      </c>
      <c r="AB3" s="18">
        <v>550</v>
      </c>
      <c r="AC3" s="19">
        <v>5626</v>
      </c>
      <c r="AD3" s="17"/>
      <c r="AE3" s="18"/>
      <c r="AF3" s="18"/>
      <c r="AG3" s="18"/>
      <c r="AH3" s="18"/>
      <c r="AI3" s="18"/>
      <c r="AJ3" s="17"/>
      <c r="AK3" s="18"/>
      <c r="AL3" s="18"/>
      <c r="AM3" s="18"/>
      <c r="AN3" s="18"/>
      <c r="AO3" s="18"/>
      <c r="AP3" s="17"/>
      <c r="AQ3" s="18"/>
      <c r="AR3" s="18"/>
      <c r="AS3" s="18"/>
      <c r="AT3" s="18"/>
      <c r="AU3" s="18"/>
      <c r="AV3" s="45"/>
      <c r="AW3" s="27"/>
      <c r="AX3" s="27"/>
      <c r="AY3" s="27"/>
      <c r="AZ3" s="27"/>
      <c r="BA3" s="27"/>
      <c r="BB3" s="27"/>
      <c r="BC3" s="33"/>
      <c r="BD3" s="33"/>
      <c r="BE3" s="23"/>
    </row>
    <row r="4" spans="1:80" ht="15">
      <c r="A4" s="11">
        <v>1990</v>
      </c>
      <c r="B4" s="103" t="s">
        <v>70</v>
      </c>
      <c r="C4" s="10">
        <v>6778</v>
      </c>
      <c r="D4" s="13">
        <v>99059</v>
      </c>
      <c r="E4" s="13">
        <v>31607</v>
      </c>
      <c r="F4" s="13">
        <v>3784</v>
      </c>
      <c r="H4" s="11">
        <f t="shared" ref="H4:H28" si="1">D4/C4</f>
        <v>14.614783121864857</v>
      </c>
      <c r="I4" s="10">
        <v>13625</v>
      </c>
      <c r="J4" s="12">
        <v>1733</v>
      </c>
      <c r="K4" s="11">
        <f t="shared" ref="K4:K28" si="2">(E4+I4)/Q4</f>
        <v>7.9746121297602253</v>
      </c>
      <c r="L4" s="11">
        <f t="shared" ref="L4:L28" si="3">(E4+I4)/R4</f>
        <v>2.5428378682257704</v>
      </c>
      <c r="M4" s="22">
        <f t="shared" si="0"/>
        <v>3.1361071932299014</v>
      </c>
      <c r="N4" s="10">
        <v>816183</v>
      </c>
      <c r="O4" s="10">
        <v>381426</v>
      </c>
      <c r="P4" s="10">
        <v>155030</v>
      </c>
      <c r="Q4" s="10">
        <v>5672</v>
      </c>
      <c r="R4" s="13">
        <v>17788</v>
      </c>
      <c r="S4" s="13">
        <v>3280</v>
      </c>
      <c r="T4" s="12">
        <v>26740</v>
      </c>
      <c r="U4" s="92">
        <v>19.829999999999998</v>
      </c>
      <c r="V4" s="91">
        <v>68.040000000000006</v>
      </c>
      <c r="W4" s="92">
        <v>73.959999999999994</v>
      </c>
      <c r="X4" s="17">
        <v>530</v>
      </c>
      <c r="Y4" s="18">
        <v>1282</v>
      </c>
      <c r="Z4" s="18">
        <v>2393</v>
      </c>
      <c r="AA4" s="18">
        <v>834</v>
      </c>
      <c r="AB4" s="18">
        <v>630</v>
      </c>
      <c r="AC4" s="19">
        <v>5669</v>
      </c>
      <c r="AD4" s="17"/>
      <c r="AE4" s="18"/>
      <c r="AF4" s="18"/>
      <c r="AG4" s="18"/>
      <c r="AH4" s="18"/>
      <c r="AI4" s="18"/>
      <c r="AJ4" s="17"/>
      <c r="AK4" s="18"/>
      <c r="AL4" s="18"/>
      <c r="AM4" s="18"/>
      <c r="AN4" s="18"/>
      <c r="AO4" s="18"/>
      <c r="AP4" s="17"/>
      <c r="AQ4" s="18"/>
      <c r="AR4" s="18"/>
      <c r="AS4" s="18"/>
      <c r="AT4" s="18"/>
      <c r="AU4" s="18"/>
      <c r="AV4" s="45"/>
      <c r="AW4" s="107" t="s">
        <v>113</v>
      </c>
      <c r="AX4" s="108"/>
      <c r="AY4" s="27"/>
      <c r="AZ4" s="27"/>
      <c r="BA4" s="27"/>
      <c r="BB4" s="27"/>
      <c r="BC4" s="33"/>
      <c r="BD4" s="33"/>
      <c r="BE4" s="23"/>
    </row>
    <row r="5" spans="1:80" ht="15">
      <c r="A5" s="11">
        <v>1991</v>
      </c>
      <c r="B5" s="103"/>
      <c r="C5" s="10">
        <v>6607</v>
      </c>
      <c r="D5" s="13">
        <v>116677</v>
      </c>
      <c r="E5" s="13">
        <v>33244</v>
      </c>
      <c r="F5" s="13">
        <v>3692</v>
      </c>
      <c r="H5" s="11">
        <f t="shared" si="1"/>
        <v>17.659603450885424</v>
      </c>
      <c r="I5" s="10">
        <v>12745</v>
      </c>
      <c r="J5" s="12">
        <v>1917</v>
      </c>
      <c r="K5" s="11">
        <f t="shared" si="2"/>
        <v>8.3388939256572989</v>
      </c>
      <c r="L5" s="11">
        <f t="shared" si="3"/>
        <v>2.7657565552080827</v>
      </c>
      <c r="M5" s="22">
        <f t="shared" si="0"/>
        <v>3.0150498640072532</v>
      </c>
      <c r="N5" s="10">
        <v>473428</v>
      </c>
      <c r="O5" s="10">
        <v>360512</v>
      </c>
      <c r="P5" s="10">
        <v>120171</v>
      </c>
      <c r="Q5" s="10">
        <v>5515</v>
      </c>
      <c r="R5" s="13">
        <v>16628</v>
      </c>
      <c r="S5" s="13">
        <v>3667</v>
      </c>
      <c r="T5" s="12">
        <v>25810</v>
      </c>
      <c r="U5" s="91">
        <v>21.38</v>
      </c>
      <c r="V5" s="92">
        <v>70.78</v>
      </c>
      <c r="W5" s="91">
        <v>74.14</v>
      </c>
      <c r="X5" s="17">
        <v>394</v>
      </c>
      <c r="Y5" s="18">
        <v>1218</v>
      </c>
      <c r="Z5" s="18">
        <v>2444</v>
      </c>
      <c r="AA5" s="18">
        <v>823</v>
      </c>
      <c r="AB5" s="18">
        <v>637</v>
      </c>
      <c r="AC5" s="19">
        <v>5516</v>
      </c>
      <c r="AD5" s="17"/>
      <c r="AE5" s="18"/>
      <c r="AF5" s="18"/>
      <c r="AG5" s="18"/>
      <c r="AH5" s="18"/>
      <c r="AI5" s="18"/>
      <c r="AJ5" s="17"/>
      <c r="AK5" s="18"/>
      <c r="AL5" s="18"/>
      <c r="AM5" s="18"/>
      <c r="AN5" s="18"/>
      <c r="AO5" s="18"/>
      <c r="AP5" s="17"/>
      <c r="AQ5" s="18"/>
      <c r="AR5" s="18"/>
      <c r="AS5" s="18"/>
      <c r="AT5" s="18"/>
      <c r="AU5" s="18"/>
      <c r="AV5" s="46">
        <v>486568393</v>
      </c>
      <c r="AW5" s="107"/>
      <c r="AX5" s="108"/>
      <c r="AY5" s="27"/>
      <c r="AZ5" s="27"/>
      <c r="BA5" s="27"/>
      <c r="BB5" s="27"/>
      <c r="BC5" s="33"/>
      <c r="BD5" s="33"/>
      <c r="BE5" s="23"/>
    </row>
    <row r="6" spans="1:80" ht="15">
      <c r="A6" s="11">
        <v>1992</v>
      </c>
      <c r="B6" s="103"/>
      <c r="C6" s="10">
        <v>6897</v>
      </c>
      <c r="D6" s="13">
        <v>96791</v>
      </c>
      <c r="E6" s="13">
        <v>33266</v>
      </c>
      <c r="F6" s="13">
        <v>3695</v>
      </c>
      <c r="H6" s="11">
        <f t="shared" si="1"/>
        <v>14.033782804117733</v>
      </c>
      <c r="I6" s="10">
        <v>15217</v>
      </c>
      <c r="J6" s="12">
        <v>1859</v>
      </c>
      <c r="K6" s="11">
        <f t="shared" si="2"/>
        <v>8.9683684794672587</v>
      </c>
      <c r="L6" s="11">
        <f t="shared" si="3"/>
        <v>2.9580841976815133</v>
      </c>
      <c r="M6" s="22">
        <f t="shared" si="0"/>
        <v>3.0318165001849797</v>
      </c>
      <c r="N6" s="10">
        <v>649596</v>
      </c>
      <c r="O6" s="10">
        <v>235178</v>
      </c>
      <c r="P6" s="10">
        <v>103731</v>
      </c>
      <c r="Q6" s="10">
        <v>5406</v>
      </c>
      <c r="R6" s="13">
        <v>16390</v>
      </c>
      <c r="S6" s="13">
        <v>3953</v>
      </c>
      <c r="T6" s="12">
        <v>25749</v>
      </c>
      <c r="U6" s="92">
        <v>22.25</v>
      </c>
      <c r="V6" s="91">
        <v>72.489999999999995</v>
      </c>
      <c r="W6" s="92">
        <v>74.180000000000007</v>
      </c>
      <c r="X6" s="17">
        <v>331</v>
      </c>
      <c r="Y6" s="18">
        <v>1156</v>
      </c>
      <c r="Z6" s="18">
        <v>2449</v>
      </c>
      <c r="AA6" s="18">
        <v>788</v>
      </c>
      <c r="AB6" s="18">
        <v>682</v>
      </c>
      <c r="AC6" s="19">
        <v>5406</v>
      </c>
      <c r="AD6" s="17"/>
      <c r="AE6" s="18"/>
      <c r="AF6" s="18"/>
      <c r="AG6" s="18"/>
      <c r="AH6" s="18"/>
      <c r="AI6" s="18"/>
      <c r="AJ6" s="17"/>
      <c r="AK6" s="18"/>
      <c r="AL6" s="18"/>
      <c r="AM6" s="18"/>
      <c r="AN6" s="18"/>
      <c r="AO6" s="18"/>
      <c r="AP6" s="17"/>
      <c r="AQ6" s="18"/>
      <c r="AR6" s="18"/>
      <c r="AS6" s="18"/>
      <c r="AT6" s="18"/>
      <c r="AU6" s="18"/>
      <c r="AV6" s="46">
        <v>436348243</v>
      </c>
      <c r="AW6" s="27"/>
      <c r="AX6" s="27"/>
      <c r="AY6" s="27"/>
      <c r="AZ6" s="27"/>
      <c r="BA6" s="27"/>
      <c r="BB6" s="27"/>
      <c r="BC6" s="33"/>
      <c r="BD6" s="33"/>
      <c r="BE6" s="23"/>
    </row>
    <row r="7" spans="1:80" ht="15">
      <c r="A7" s="11">
        <v>1993</v>
      </c>
      <c r="B7" s="103"/>
      <c r="C7" s="10">
        <v>6867</v>
      </c>
      <c r="D7" s="13">
        <v>99577</v>
      </c>
      <c r="E7" s="13">
        <v>33900</v>
      </c>
      <c r="F7" s="13">
        <v>3971</v>
      </c>
      <c r="H7" s="11">
        <f t="shared" si="1"/>
        <v>14.500800931993593</v>
      </c>
      <c r="I7" s="10">
        <v>14080</v>
      </c>
      <c r="J7" s="12">
        <v>2097</v>
      </c>
      <c r="K7" s="11">
        <f t="shared" si="2"/>
        <v>8.9265116279069776</v>
      </c>
      <c r="L7" s="11">
        <f t="shared" si="3"/>
        <v>2.968691993565153</v>
      </c>
      <c r="M7" s="22">
        <f t="shared" si="0"/>
        <v>3.0068837209302326</v>
      </c>
      <c r="N7" s="10">
        <v>574305</v>
      </c>
      <c r="O7" s="10">
        <v>208144</v>
      </c>
      <c r="P7" s="10">
        <v>89643</v>
      </c>
      <c r="Q7" s="10">
        <v>5375</v>
      </c>
      <c r="R7" s="13">
        <v>16162</v>
      </c>
      <c r="S7" s="13">
        <v>4146</v>
      </c>
      <c r="T7" s="12">
        <v>25683</v>
      </c>
      <c r="U7" s="91">
        <v>23.82</v>
      </c>
      <c r="V7" s="92">
        <v>75.12</v>
      </c>
      <c r="W7" s="91">
        <v>74.08</v>
      </c>
      <c r="X7" s="17">
        <v>264</v>
      </c>
      <c r="Y7" s="18">
        <v>1073</v>
      </c>
      <c r="Z7" s="18">
        <v>2539</v>
      </c>
      <c r="AA7" s="18">
        <v>795</v>
      </c>
      <c r="AB7" s="18">
        <v>703</v>
      </c>
      <c r="AC7" s="19">
        <v>5374</v>
      </c>
      <c r="AD7" s="17"/>
      <c r="AE7" s="18"/>
      <c r="AF7" s="18"/>
      <c r="AG7" s="18"/>
      <c r="AH7" s="18"/>
      <c r="AI7" s="18"/>
      <c r="AJ7" s="17"/>
      <c r="AK7" s="18"/>
      <c r="AL7" s="18"/>
      <c r="AM7" s="18"/>
      <c r="AN7" s="18"/>
      <c r="AO7" s="18"/>
      <c r="AP7" s="17"/>
      <c r="AQ7" s="18"/>
      <c r="AR7" s="18"/>
      <c r="AS7" s="18"/>
      <c r="AT7" s="18"/>
      <c r="AU7" s="18"/>
      <c r="AV7" s="46">
        <v>440048087</v>
      </c>
      <c r="AW7" s="27"/>
      <c r="AX7" s="27"/>
      <c r="AY7" s="27"/>
      <c r="AZ7" s="27"/>
      <c r="BA7" s="27"/>
      <c r="BB7" s="27"/>
      <c r="BC7" s="33"/>
      <c r="BD7" s="33"/>
      <c r="BE7" s="23"/>
    </row>
    <row r="8" spans="1:80" ht="15" customHeight="1">
      <c r="A8" s="34">
        <v>1994</v>
      </c>
      <c r="B8" s="103" t="s">
        <v>69</v>
      </c>
      <c r="C8" s="10">
        <v>6902</v>
      </c>
      <c r="D8" s="13">
        <v>88853</v>
      </c>
      <c r="E8" s="13">
        <v>33808</v>
      </c>
      <c r="F8" s="13">
        <v>4232</v>
      </c>
      <c r="H8" s="11">
        <f t="shared" si="1"/>
        <v>12.873514923210664</v>
      </c>
      <c r="I8" s="10">
        <v>15844</v>
      </c>
      <c r="J8" s="12">
        <v>2180</v>
      </c>
      <c r="K8" s="11">
        <f t="shared" si="2"/>
        <v>9.350659133709982</v>
      </c>
      <c r="L8" s="11">
        <f t="shared" si="3"/>
        <v>3.1495084046939423</v>
      </c>
      <c r="M8" s="22">
        <f t="shared" si="0"/>
        <v>2.9689265536723162</v>
      </c>
      <c r="N8" s="10">
        <v>520276</v>
      </c>
      <c r="O8" s="10">
        <v>166426</v>
      </c>
      <c r="P8" s="10">
        <v>111779</v>
      </c>
      <c r="Q8" s="10">
        <v>5310</v>
      </c>
      <c r="R8" s="13">
        <v>15765</v>
      </c>
      <c r="S8" s="13">
        <v>4333</v>
      </c>
      <c r="T8" s="12">
        <v>25408</v>
      </c>
      <c r="U8" s="92">
        <v>24.06</v>
      </c>
      <c r="V8" s="91">
        <v>78.12</v>
      </c>
      <c r="W8" s="92">
        <v>74.430000000000007</v>
      </c>
      <c r="X8" s="17">
        <v>190</v>
      </c>
      <c r="Y8" s="18">
        <v>972</v>
      </c>
      <c r="Z8" s="18">
        <v>2621</v>
      </c>
      <c r="AA8" s="18">
        <v>806</v>
      </c>
      <c r="AB8" s="18">
        <v>721</v>
      </c>
      <c r="AC8" s="19">
        <v>5310</v>
      </c>
      <c r="AD8" s="17"/>
      <c r="AE8" s="18"/>
      <c r="AF8" s="18"/>
      <c r="AG8" s="18"/>
      <c r="AH8" s="18">
        <v>15765</v>
      </c>
      <c r="AI8" s="27">
        <f>AD8/AH8</f>
        <v>0</v>
      </c>
      <c r="AJ8" s="41"/>
      <c r="AK8" s="27"/>
      <c r="AL8" s="27"/>
      <c r="AM8" s="27"/>
      <c r="AN8" s="27"/>
      <c r="AO8" s="27"/>
      <c r="AP8" s="41"/>
      <c r="AQ8" s="27"/>
      <c r="AR8" s="27"/>
      <c r="AS8" s="27"/>
      <c r="AT8" s="27"/>
      <c r="AU8" s="27"/>
      <c r="AV8" s="46">
        <v>458272631</v>
      </c>
      <c r="AW8" s="81">
        <f t="shared" ref="AW8:AW10" si="4">AY8-AX8</f>
        <v>234342367.37419999</v>
      </c>
      <c r="AX8" s="81">
        <f t="shared" ref="AX8:AX10" si="5">0.01*U8*AY8</f>
        <v>74246475.625799999</v>
      </c>
      <c r="AY8" s="27">
        <v>308588843</v>
      </c>
      <c r="AZ8" s="27">
        <v>53001421</v>
      </c>
      <c r="BA8" s="27">
        <v>361590264</v>
      </c>
      <c r="BB8" s="35">
        <f t="shared" ref="BB8:BB28" si="6">BA8/AV8</f>
        <v>0.78902871247399453</v>
      </c>
      <c r="BC8" s="33">
        <f t="shared" ref="BC8:BC28" si="7">AY8/AV8</f>
        <v>0.67337393098650922</v>
      </c>
      <c r="BD8" s="33"/>
      <c r="BE8" s="23"/>
      <c r="BF8" s="11">
        <f t="shared" ref="BF8:BF25" si="8">BF9/(1+BE9)</f>
        <v>0.25049125600068339</v>
      </c>
      <c r="BG8" s="11">
        <f t="shared" ref="BG8:BG28" si="9">10^(-9)*AV8/$BF8</f>
        <v>1.8294955213875801</v>
      </c>
      <c r="BH8" s="11">
        <f t="shared" ref="BH8:BH28" si="10">10^(-9)*AW8/$BF8</f>
        <v>0.93553112837424024</v>
      </c>
      <c r="BI8" s="11">
        <f t="shared" ref="BI8:BI28" si="11">10^(-9)*AX8/$BF8</f>
        <v>0.29640346258472766</v>
      </c>
      <c r="BJ8" s="11">
        <f t="shared" ref="BJ8:BJ28" si="12">10^(-9)*AY8/$BF8</f>
        <v>1.2319345909589678</v>
      </c>
      <c r="BK8" s="11">
        <f t="shared" ref="BK8:BK28" si="13">10^(-9)*AZ8/$BF8</f>
        <v>0.21158990475841361</v>
      </c>
      <c r="BL8" s="11">
        <f t="shared" ref="BL8:BL28" si="14">10^(-9)*BA8/$BF8</f>
        <v>1.4435244957173816</v>
      </c>
      <c r="BM8" s="11">
        <f t="shared" ref="BM8:BM28" si="15">1000000*BL8/(E8+I8)</f>
        <v>29.072836858885474</v>
      </c>
    </row>
    <row r="9" spans="1:80" ht="15">
      <c r="A9" s="11">
        <v>1995</v>
      </c>
      <c r="B9" s="103"/>
      <c r="C9" s="10">
        <v>6902</v>
      </c>
      <c r="D9" s="13">
        <v>80077</v>
      </c>
      <c r="E9" s="13">
        <v>32834</v>
      </c>
      <c r="F9" s="13">
        <v>4106</v>
      </c>
      <c r="H9" s="11">
        <f t="shared" si="1"/>
        <v>11.601999420457838</v>
      </c>
      <c r="I9" s="10">
        <v>14084</v>
      </c>
      <c r="J9" s="12">
        <v>2643</v>
      </c>
      <c r="K9" s="11">
        <f t="shared" si="2"/>
        <v>9.2796677215189867</v>
      </c>
      <c r="L9" s="11">
        <f t="shared" si="3"/>
        <v>3.1061238000662033</v>
      </c>
      <c r="M9" s="22">
        <f t="shared" si="0"/>
        <v>2.9875395569620253</v>
      </c>
      <c r="N9" s="10">
        <v>632575</v>
      </c>
      <c r="O9" s="10">
        <v>177694</v>
      </c>
      <c r="P9" s="10">
        <v>135339</v>
      </c>
      <c r="Q9" s="10">
        <v>5056</v>
      </c>
      <c r="R9" s="13">
        <v>15105</v>
      </c>
      <c r="S9" s="13">
        <v>4660</v>
      </c>
      <c r="T9" s="12">
        <v>24821</v>
      </c>
      <c r="U9" s="91">
        <v>25.87</v>
      </c>
      <c r="V9" s="92">
        <v>81.17</v>
      </c>
      <c r="W9" s="91">
        <v>75.14</v>
      </c>
      <c r="X9" s="17">
        <v>121</v>
      </c>
      <c r="Y9" s="18">
        <v>831</v>
      </c>
      <c r="Z9" s="18">
        <v>2589</v>
      </c>
      <c r="AA9" s="18">
        <v>842</v>
      </c>
      <c r="AB9" s="18">
        <v>673</v>
      </c>
      <c r="AC9" s="19">
        <v>5056</v>
      </c>
      <c r="AD9" s="17">
        <v>2804</v>
      </c>
      <c r="AE9" s="18">
        <v>6257</v>
      </c>
      <c r="AF9" s="18">
        <v>5617</v>
      </c>
      <c r="AG9" s="18">
        <v>113</v>
      </c>
      <c r="AH9" s="18">
        <v>14791</v>
      </c>
      <c r="AI9" s="27">
        <f t="shared" ref="AI9:AI28" si="16">AD9/AH9</f>
        <v>0.18957474139679534</v>
      </c>
      <c r="AJ9" s="41"/>
      <c r="AK9" s="27"/>
      <c r="AL9" s="27"/>
      <c r="AM9" s="27"/>
      <c r="AN9" s="27"/>
      <c r="AO9" s="27"/>
      <c r="AP9" s="41"/>
      <c r="AQ9" s="27"/>
      <c r="AR9" s="27"/>
      <c r="AS9" s="27"/>
      <c r="AT9" s="27"/>
      <c r="AU9" s="27"/>
      <c r="AV9" s="45">
        <v>660208833</v>
      </c>
      <c r="AW9" s="81">
        <f t="shared" si="4"/>
        <v>419591481.68258995</v>
      </c>
      <c r="AX9" s="81">
        <f t="shared" si="5"/>
        <v>146429672.61741</v>
      </c>
      <c r="AY9" s="27">
        <v>566021154.29999995</v>
      </c>
      <c r="AZ9" s="27">
        <v>94187678.109999999</v>
      </c>
      <c r="BA9" s="27">
        <v>660208832.40999997</v>
      </c>
      <c r="BB9" s="35">
        <f t="shared" si="6"/>
        <v>0.9999999991063433</v>
      </c>
      <c r="BC9" s="33">
        <f t="shared" si="7"/>
        <v>0.85733653657432962</v>
      </c>
      <c r="BD9" s="33"/>
      <c r="BE9" s="24">
        <v>0.22409999999999999</v>
      </c>
      <c r="BF9" s="11">
        <f t="shared" si="8"/>
        <v>0.30662634647043652</v>
      </c>
      <c r="BG9" s="11">
        <f t="shared" si="9"/>
        <v>2.1531379824324857</v>
      </c>
      <c r="BH9" s="11">
        <f t="shared" si="10"/>
        <v>1.3684130098815401</v>
      </c>
      <c r="BI9" s="11">
        <f t="shared" si="11"/>
        <v>0.47755085074376702</v>
      </c>
      <c r="BJ9" s="11">
        <f t="shared" si="12"/>
        <v>1.845963860625307</v>
      </c>
      <c r="BK9" s="11">
        <f t="shared" si="13"/>
        <v>0.30717411988301252</v>
      </c>
      <c r="BL9" s="11">
        <f t="shared" si="14"/>
        <v>2.1531379805083199</v>
      </c>
      <c r="BM9" s="11">
        <f t="shared" si="15"/>
        <v>45.891512436768835</v>
      </c>
    </row>
    <row r="10" spans="1:80" ht="15">
      <c r="A10" s="11">
        <v>1996</v>
      </c>
      <c r="B10" s="103"/>
      <c r="C10" s="10">
        <v>6872</v>
      </c>
      <c r="D10" s="13">
        <v>86759</v>
      </c>
      <c r="E10" s="13">
        <v>32963</v>
      </c>
      <c r="F10" s="13">
        <v>4326</v>
      </c>
      <c r="H10" s="11">
        <f t="shared" si="1"/>
        <v>12.625</v>
      </c>
      <c r="I10" s="10">
        <v>20524</v>
      </c>
      <c r="J10" s="12">
        <v>2808</v>
      </c>
      <c r="K10" s="11">
        <f t="shared" si="2"/>
        <v>10.798909751665658</v>
      </c>
      <c r="L10" s="11">
        <f t="shared" si="3"/>
        <v>3.6314074275239325</v>
      </c>
      <c r="M10" s="22">
        <f t="shared" si="0"/>
        <v>2.9737532808398952</v>
      </c>
      <c r="N10" s="10">
        <v>338455</v>
      </c>
      <c r="O10" s="10">
        <v>194725</v>
      </c>
      <c r="P10" s="10">
        <v>99365</v>
      </c>
      <c r="Q10" s="10">
        <v>4953</v>
      </c>
      <c r="R10" s="13">
        <v>14729</v>
      </c>
      <c r="S10" s="13">
        <v>4927</v>
      </c>
      <c r="T10" s="12">
        <v>24609</v>
      </c>
      <c r="U10" s="92">
        <v>26.33</v>
      </c>
      <c r="V10" s="91">
        <v>83</v>
      </c>
      <c r="W10" s="92">
        <v>75.91</v>
      </c>
      <c r="X10" s="17">
        <v>93</v>
      </c>
      <c r="Y10" s="18">
        <v>750</v>
      </c>
      <c r="Z10" s="18">
        <v>2571</v>
      </c>
      <c r="AA10" s="18">
        <v>835</v>
      </c>
      <c r="AB10" s="18">
        <v>704</v>
      </c>
      <c r="AC10" s="19">
        <v>4953</v>
      </c>
      <c r="AD10" s="20">
        <v>2863</v>
      </c>
      <c r="AE10" s="21">
        <v>6235</v>
      </c>
      <c r="AF10" s="21">
        <v>5518</v>
      </c>
      <c r="AG10" s="21">
        <v>113</v>
      </c>
      <c r="AH10" s="21">
        <v>14729</v>
      </c>
      <c r="AI10" s="27">
        <f t="shared" si="16"/>
        <v>0.19437843709688371</v>
      </c>
      <c r="AJ10" s="41"/>
      <c r="AK10" s="27"/>
      <c r="AL10" s="27"/>
      <c r="AM10" s="27"/>
      <c r="AN10" s="27"/>
      <c r="AO10" s="27"/>
      <c r="AP10" s="41"/>
      <c r="AQ10" s="27"/>
      <c r="AR10" s="27"/>
      <c r="AS10" s="27"/>
      <c r="AT10" s="27"/>
      <c r="AU10" s="27"/>
      <c r="AV10" s="45">
        <v>769131381</v>
      </c>
      <c r="AW10" s="81">
        <f t="shared" si="4"/>
        <v>489946205.60706604</v>
      </c>
      <c r="AX10" s="81">
        <f t="shared" si="5"/>
        <v>175109048.37293398</v>
      </c>
      <c r="AY10" s="27">
        <v>665055253.98000002</v>
      </c>
      <c r="AZ10" s="27">
        <v>104076127.02</v>
      </c>
      <c r="BA10" s="27">
        <v>769131381</v>
      </c>
      <c r="BB10" s="35">
        <f t="shared" si="6"/>
        <v>1</v>
      </c>
      <c r="BC10" s="33">
        <f t="shared" si="7"/>
        <v>0.86468355135284747</v>
      </c>
      <c r="BD10" s="33"/>
      <c r="BE10" s="24">
        <v>9.5600000000000004E-2</v>
      </c>
      <c r="BF10" s="11">
        <f t="shared" si="8"/>
        <v>0.33593982519301024</v>
      </c>
      <c r="BG10" s="11">
        <f t="shared" si="9"/>
        <v>2.2894915199711874</v>
      </c>
      <c r="BH10" s="11">
        <f t="shared" si="10"/>
        <v>1.4584344244555503</v>
      </c>
      <c r="BI10" s="11">
        <f t="shared" si="11"/>
        <v>0.52125123382536498</v>
      </c>
      <c r="BJ10" s="11">
        <f t="shared" si="12"/>
        <v>1.9796856582809153</v>
      </c>
      <c r="BK10" s="11">
        <f t="shared" si="13"/>
        <v>0.30980586169027235</v>
      </c>
      <c r="BL10" s="11">
        <f t="shared" si="14"/>
        <v>2.2894915199711874</v>
      </c>
      <c r="BM10" s="11">
        <f t="shared" si="15"/>
        <v>42.804635144449811</v>
      </c>
    </row>
    <row r="11" spans="1:80" ht="15">
      <c r="A11" s="11">
        <v>1997</v>
      </c>
      <c r="B11" s="103"/>
      <c r="C11" s="10">
        <v>6902</v>
      </c>
      <c r="D11" s="13">
        <v>99809</v>
      </c>
      <c r="E11" s="13">
        <v>33020</v>
      </c>
      <c r="F11" s="13">
        <v>4219</v>
      </c>
      <c r="H11" s="11">
        <f t="shared" si="1"/>
        <v>14.460880904085773</v>
      </c>
      <c r="I11" s="10">
        <v>19713</v>
      </c>
      <c r="J11" s="12">
        <v>3219</v>
      </c>
      <c r="K11" s="11">
        <f t="shared" si="2"/>
        <v>10.868301731244847</v>
      </c>
      <c r="L11" s="11">
        <f t="shared" si="3"/>
        <v>3.5875229607456292</v>
      </c>
      <c r="M11" s="22">
        <f t="shared" si="0"/>
        <v>3.029472382522671</v>
      </c>
      <c r="N11" s="10">
        <v>420383</v>
      </c>
      <c r="O11" s="10">
        <v>236984</v>
      </c>
      <c r="P11" s="10">
        <v>115947</v>
      </c>
      <c r="Q11" s="10">
        <v>4852</v>
      </c>
      <c r="R11" s="13">
        <v>14699</v>
      </c>
      <c r="S11" s="13">
        <v>5202</v>
      </c>
      <c r="T11" s="12">
        <v>24751</v>
      </c>
      <c r="U11" s="91">
        <v>27.76</v>
      </c>
      <c r="V11" s="92">
        <v>86.6</v>
      </c>
      <c r="W11" s="91">
        <v>77</v>
      </c>
      <c r="X11" s="17">
        <v>56</v>
      </c>
      <c r="Y11" s="18">
        <v>593</v>
      </c>
      <c r="Z11" s="18">
        <v>2654</v>
      </c>
      <c r="AA11" s="18">
        <v>841</v>
      </c>
      <c r="AB11" s="18">
        <v>708</v>
      </c>
      <c r="AC11" s="19">
        <v>4852</v>
      </c>
      <c r="AD11" s="17">
        <v>2892</v>
      </c>
      <c r="AE11" s="18">
        <v>6338</v>
      </c>
      <c r="AF11" s="18">
        <v>5387</v>
      </c>
      <c r="AG11" s="18">
        <v>80</v>
      </c>
      <c r="AH11" s="18">
        <v>14697</v>
      </c>
      <c r="AI11" s="27">
        <f t="shared" si="16"/>
        <v>0.1967748520106144</v>
      </c>
      <c r="AJ11" s="41"/>
      <c r="AK11" s="27"/>
      <c r="AL11" s="27"/>
      <c r="AM11" s="27"/>
      <c r="AN11" s="27"/>
      <c r="AO11" s="27"/>
      <c r="AP11" s="41"/>
      <c r="AQ11" s="27"/>
      <c r="AR11" s="27"/>
      <c r="AS11" s="27"/>
      <c r="AT11" s="27"/>
      <c r="AU11" s="27"/>
      <c r="AV11" s="45">
        <v>887410153</v>
      </c>
      <c r="AW11" s="81">
        <f>AY11-AX11</f>
        <v>539530552.13971198</v>
      </c>
      <c r="AX11" s="81">
        <f>0.01*U11*AY11</f>
        <v>207327908.74028802</v>
      </c>
      <c r="AY11" s="27">
        <v>746858460.88</v>
      </c>
      <c r="AZ11" s="27">
        <v>140553690.12</v>
      </c>
      <c r="BA11" s="27">
        <v>887410151</v>
      </c>
      <c r="BB11" s="35">
        <f t="shared" si="6"/>
        <v>0.9999999977462507</v>
      </c>
      <c r="BC11" s="33">
        <f t="shared" si="7"/>
        <v>0.84161586201730099</v>
      </c>
      <c r="BD11" s="33"/>
      <c r="BE11" s="24">
        <v>5.2200000000000003E-2</v>
      </c>
      <c r="BF11" s="11">
        <f t="shared" si="8"/>
        <v>0.35347588406808539</v>
      </c>
      <c r="BG11" s="11">
        <f t="shared" si="9"/>
        <v>2.5105253087904291</v>
      </c>
      <c r="BH11" s="11">
        <f t="shared" si="10"/>
        <v>1.526357458761711</v>
      </c>
      <c r="BI11" s="11">
        <f t="shared" si="11"/>
        <v>0.58654046311219687</v>
      </c>
      <c r="BJ11" s="11">
        <f t="shared" si="12"/>
        <v>2.1128979218739081</v>
      </c>
      <c r="BK11" s="11">
        <f t="shared" si="13"/>
        <v>0.3976330393530525</v>
      </c>
      <c r="BL11" s="11">
        <f t="shared" si="14"/>
        <v>2.5105253031323347</v>
      </c>
      <c r="BM11" s="11">
        <f t="shared" si="15"/>
        <v>47.608239681647824</v>
      </c>
    </row>
    <row r="12" spans="1:80" ht="15">
      <c r="A12" s="11">
        <v>1998</v>
      </c>
      <c r="B12" s="103" t="s">
        <v>68</v>
      </c>
      <c r="C12" s="10">
        <v>6940</v>
      </c>
      <c r="D12" s="13">
        <v>105091</v>
      </c>
      <c r="E12" s="13">
        <v>33934</v>
      </c>
      <c r="F12" s="13">
        <v>4657</v>
      </c>
      <c r="H12" s="11">
        <f t="shared" si="1"/>
        <v>15.142795389048992</v>
      </c>
      <c r="I12" s="10">
        <v>21009</v>
      </c>
      <c r="J12" s="12">
        <v>3612</v>
      </c>
      <c r="K12" s="11">
        <f t="shared" si="2"/>
        <v>11.677577045696069</v>
      </c>
      <c r="L12" s="11">
        <f t="shared" si="3"/>
        <v>3.7480728562657752</v>
      </c>
      <c r="M12" s="22">
        <f t="shared" si="0"/>
        <v>3.1156216790648248</v>
      </c>
      <c r="N12" s="10">
        <v>444650</v>
      </c>
      <c r="O12" s="10">
        <v>193651</v>
      </c>
      <c r="P12" s="10">
        <v>82985</v>
      </c>
      <c r="Q12" s="10">
        <v>4705</v>
      </c>
      <c r="R12" s="13">
        <v>14659</v>
      </c>
      <c r="S12" s="13">
        <v>5288</v>
      </c>
      <c r="T12" s="12">
        <v>24652</v>
      </c>
      <c r="U12" s="92">
        <v>29.53</v>
      </c>
      <c r="V12" s="91">
        <v>88.8</v>
      </c>
      <c r="W12" s="92">
        <v>77.2</v>
      </c>
      <c r="X12" s="17">
        <v>40</v>
      </c>
      <c r="Y12" s="18">
        <v>489</v>
      </c>
      <c r="Z12" s="18">
        <v>2629</v>
      </c>
      <c r="AA12" s="18">
        <v>838</v>
      </c>
      <c r="AB12" s="18">
        <v>709</v>
      </c>
      <c r="AC12" s="19">
        <v>4705</v>
      </c>
      <c r="AD12" s="17">
        <v>2876</v>
      </c>
      <c r="AE12" s="18">
        <v>6344</v>
      </c>
      <c r="AF12" s="18">
        <v>5355</v>
      </c>
      <c r="AG12" s="18">
        <v>84</v>
      </c>
      <c r="AH12" s="18">
        <v>14659</v>
      </c>
      <c r="AI12" s="27">
        <f t="shared" si="16"/>
        <v>0.19619346476567295</v>
      </c>
      <c r="AJ12" s="41">
        <v>2927.58</v>
      </c>
      <c r="AK12" s="41">
        <v>2927.58</v>
      </c>
      <c r="AL12" s="27">
        <v>3490.4</v>
      </c>
      <c r="AM12" s="27">
        <v>3490.4</v>
      </c>
      <c r="AN12" s="27">
        <v>4208.26</v>
      </c>
      <c r="AO12" s="27">
        <f t="shared" ref="AO12:AO22" si="17">AN12/AJ12</f>
        <v>1.4374534598542141</v>
      </c>
      <c r="AP12" s="41">
        <v>370.03</v>
      </c>
      <c r="AQ12" s="27">
        <v>981.81</v>
      </c>
      <c r="AR12" s="27">
        <v>732.64</v>
      </c>
      <c r="AS12" s="27">
        <v>1943.93</v>
      </c>
      <c r="AT12" s="27">
        <v>1450.59</v>
      </c>
      <c r="AU12" s="27">
        <v>3491.02</v>
      </c>
      <c r="AV12" s="45">
        <v>842251110</v>
      </c>
      <c r="AW12" s="27">
        <v>554770845.14999998</v>
      </c>
      <c r="AX12" s="27">
        <v>210848199.5</v>
      </c>
      <c r="AY12" s="27">
        <v>765619044.65999997</v>
      </c>
      <c r="AZ12" s="27">
        <v>140947199.80000001</v>
      </c>
      <c r="BA12" s="27">
        <v>906566344.46000004</v>
      </c>
      <c r="BB12" s="35">
        <f t="shared" si="6"/>
        <v>1.0763611157009934</v>
      </c>
      <c r="BC12" s="33">
        <f t="shared" si="7"/>
        <v>0.90901518035399198</v>
      </c>
      <c r="BD12" s="33">
        <f t="shared" ref="BD12:BD28" si="18">AW12/AV12</f>
        <v>0.65867630040879377</v>
      </c>
      <c r="BE12" s="24">
        <v>1.66E-2</v>
      </c>
      <c r="BF12" s="11">
        <f t="shared" si="8"/>
        <v>0.35934358374361558</v>
      </c>
      <c r="BG12" s="11">
        <f t="shared" si="9"/>
        <v>2.3438601608674592</v>
      </c>
      <c r="BH12" s="11">
        <f t="shared" si="10"/>
        <v>1.543845139435738</v>
      </c>
      <c r="BI12" s="11">
        <f t="shared" si="11"/>
        <v>0.5867593273919034</v>
      </c>
      <c r="BJ12" s="11">
        <f t="shared" si="12"/>
        <v>2.1306044668554698</v>
      </c>
      <c r="BK12" s="11">
        <f t="shared" si="13"/>
        <v>0.39223519265774071</v>
      </c>
      <c r="BL12" s="11">
        <f t="shared" si="14"/>
        <v>2.5228399377984077</v>
      </c>
      <c r="BM12" s="11">
        <f t="shared" si="15"/>
        <v>45.917404178847313</v>
      </c>
      <c r="BN12" s="11">
        <f t="shared" ref="BN12:BN28" si="19">1000000*BH12/(AH12+AC12)</f>
        <v>79.727594476127763</v>
      </c>
      <c r="BO12" s="36">
        <f>AJ12/$BF12</f>
        <v>8147.0217709209728</v>
      </c>
      <c r="BP12" s="36">
        <f>AK12/$BF12</f>
        <v>8147.0217709209728</v>
      </c>
      <c r="BQ12" s="36">
        <f>AL12/$BF12</f>
        <v>9713.2665167894866</v>
      </c>
      <c r="BR12" s="36">
        <f>AM12/$BF12</f>
        <v>9713.2665167894866</v>
      </c>
      <c r="BS12" s="36">
        <f>AN12/$BF12</f>
        <v>11710.964632117959</v>
      </c>
      <c r="BT12" s="36">
        <f t="shared" ref="BT12:BY12" si="20">AP12/$BF12</f>
        <v>1029.7387145334671</v>
      </c>
      <c r="BU12" s="36">
        <f t="shared" si="20"/>
        <v>2732.2318928630202</v>
      </c>
      <c r="BV12" s="36">
        <f t="shared" si="20"/>
        <v>2038.828667448043</v>
      </c>
      <c r="BW12" s="36">
        <f t="shared" si="20"/>
        <v>5409.669430432783</v>
      </c>
      <c r="BX12" s="36">
        <f t="shared" si="20"/>
        <v>4036.7772394538333</v>
      </c>
      <c r="BY12" s="36">
        <f t="shared" si="20"/>
        <v>9714.9918850110116</v>
      </c>
    </row>
    <row r="13" spans="1:80" ht="15">
      <c r="A13" s="11">
        <v>1999</v>
      </c>
      <c r="B13" s="103"/>
      <c r="C13" s="10">
        <v>7076</v>
      </c>
      <c r="D13" s="13">
        <v>103915</v>
      </c>
      <c r="E13" s="13">
        <v>39155</v>
      </c>
      <c r="F13" s="13">
        <v>4467</v>
      </c>
      <c r="H13" s="11">
        <f t="shared" si="1"/>
        <v>14.685556811758055</v>
      </c>
      <c r="I13" s="10">
        <v>22570</v>
      </c>
      <c r="J13" s="92">
        <v>4079</v>
      </c>
      <c r="K13" s="11">
        <f t="shared" si="2"/>
        <v>13.055203045685278</v>
      </c>
      <c r="L13" s="11">
        <f t="shared" si="3"/>
        <v>4.351120823346962</v>
      </c>
      <c r="M13" s="22">
        <f t="shared" si="0"/>
        <v>3.0004230118443318</v>
      </c>
      <c r="N13" s="10">
        <v>442874</v>
      </c>
      <c r="O13" s="10">
        <v>315673</v>
      </c>
      <c r="P13" s="92">
        <v>83920</v>
      </c>
      <c r="Q13" s="10">
        <v>4728</v>
      </c>
      <c r="R13" s="13">
        <v>14186</v>
      </c>
      <c r="S13" s="13">
        <v>5290</v>
      </c>
      <c r="T13" s="12">
        <v>24116</v>
      </c>
      <c r="U13" s="91">
        <v>29.71</v>
      </c>
      <c r="V13" s="92">
        <v>91</v>
      </c>
      <c r="W13" s="91">
        <v>77.37</v>
      </c>
      <c r="X13" s="17">
        <v>37</v>
      </c>
      <c r="Y13" s="18">
        <v>395</v>
      </c>
      <c r="Z13" s="18">
        <v>2641</v>
      </c>
      <c r="AA13" s="18">
        <v>911</v>
      </c>
      <c r="AB13" s="18">
        <v>744</v>
      </c>
      <c r="AC13" s="19">
        <v>4728</v>
      </c>
      <c r="AD13" s="17">
        <v>2762</v>
      </c>
      <c r="AE13" s="18">
        <v>6170</v>
      </c>
      <c r="AF13" s="18">
        <v>5078</v>
      </c>
      <c r="AG13" s="18">
        <v>88</v>
      </c>
      <c r="AH13" s="18">
        <v>14098</v>
      </c>
      <c r="AI13" s="27">
        <f t="shared" si="16"/>
        <v>0.19591431408710455</v>
      </c>
      <c r="AJ13" s="41"/>
      <c r="AK13" s="41"/>
      <c r="AL13" s="27"/>
      <c r="AM13" s="27"/>
      <c r="AN13" s="27"/>
      <c r="AO13" s="27"/>
      <c r="AP13" s="41"/>
      <c r="AQ13" s="27"/>
      <c r="AR13" s="27"/>
      <c r="AS13" s="27"/>
      <c r="AT13" s="27"/>
      <c r="AU13" s="27"/>
      <c r="AV13" s="45">
        <v>918040587</v>
      </c>
      <c r="AW13" s="27">
        <v>563780177</v>
      </c>
      <c r="AX13" s="27">
        <v>212833205</v>
      </c>
      <c r="AY13" s="27">
        <v>776613381</v>
      </c>
      <c r="AZ13" s="27">
        <v>183364746</v>
      </c>
      <c r="BA13" s="27">
        <v>959978127</v>
      </c>
      <c r="BB13" s="35">
        <f t="shared" si="6"/>
        <v>1.0456815750783359</v>
      </c>
      <c r="BC13" s="33">
        <f t="shared" si="7"/>
        <v>0.84594667381519595</v>
      </c>
      <c r="BD13" s="33">
        <f t="shared" si="18"/>
        <v>0.61411247496402899</v>
      </c>
      <c r="BE13" s="24">
        <v>8.9399999999999993E-2</v>
      </c>
      <c r="BF13" s="11">
        <f t="shared" si="8"/>
        <v>0.39146890013029478</v>
      </c>
      <c r="BG13" s="11">
        <f t="shared" si="9"/>
        <v>2.3451175475100152</v>
      </c>
      <c r="BH13" s="11">
        <f t="shared" si="10"/>
        <v>1.4401659411829495</v>
      </c>
      <c r="BI13" s="11">
        <f t="shared" si="11"/>
        <v>0.54367845039327911</v>
      </c>
      <c r="BJ13" s="11">
        <f t="shared" si="12"/>
        <v>1.9838443890217474</v>
      </c>
      <c r="BK13" s="11">
        <f t="shared" si="13"/>
        <v>0.46840182180236978</v>
      </c>
      <c r="BL13" s="11">
        <f t="shared" si="14"/>
        <v>2.452246210824117</v>
      </c>
      <c r="BM13" s="11">
        <f t="shared" si="15"/>
        <v>39.728573686903474</v>
      </c>
      <c r="BN13" s="11">
        <f t="shared" si="19"/>
        <v>76.498775161104305</v>
      </c>
      <c r="BO13" s="82">
        <f>0.5*(BO12+BO14)</f>
        <v>7999.0402361812703</v>
      </c>
      <c r="BP13" s="82">
        <f t="shared" ref="BP13:BY13" si="21">0.5*(BP12+BP14)</f>
        <v>7999.0402361812703</v>
      </c>
      <c r="BQ13" s="82">
        <f t="shared" si="21"/>
        <v>9536.8398504625347</v>
      </c>
      <c r="BR13" s="82">
        <f t="shared" si="21"/>
        <v>9536.8398504625347</v>
      </c>
      <c r="BS13" s="82">
        <f t="shared" si="21"/>
        <v>11498.25373146428</v>
      </c>
      <c r="BT13" s="82">
        <f t="shared" si="21"/>
        <v>1011.0370404891909</v>
      </c>
      <c r="BU13" s="82">
        <f t="shared" si="21"/>
        <v>2682.5645415004128</v>
      </c>
      <c r="BV13" s="82">
        <f t="shared" si="21"/>
        <v>2001.7699391596516</v>
      </c>
      <c r="BW13" s="82">
        <f t="shared" si="21"/>
        <v>5311.3000021013468</v>
      </c>
      <c r="BX13" s="82">
        <f t="shared" si="21"/>
        <v>3963.3693127573579</v>
      </c>
      <c r="BY13" s="82">
        <f t="shared" si="21"/>
        <v>9538.341335700703</v>
      </c>
    </row>
    <row r="14" spans="1:80" ht="15">
      <c r="A14" s="11">
        <v>2000</v>
      </c>
      <c r="B14" s="103"/>
      <c r="C14" s="10">
        <v>7175</v>
      </c>
      <c r="D14" s="13">
        <v>141254</v>
      </c>
      <c r="E14" s="13">
        <v>39326</v>
      </c>
      <c r="F14" s="13">
        <v>4215</v>
      </c>
      <c r="H14" s="11">
        <f t="shared" si="1"/>
        <v>19.686968641114984</v>
      </c>
      <c r="I14" s="10">
        <v>22774</v>
      </c>
      <c r="J14" s="91">
        <v>4352</v>
      </c>
      <c r="K14" s="11">
        <f t="shared" si="2"/>
        <v>13.229654878568384</v>
      </c>
      <c r="L14" s="11">
        <f t="shared" si="3"/>
        <v>4.3781725888324869</v>
      </c>
      <c r="M14" s="22">
        <f t="shared" si="0"/>
        <v>3.021729867916489</v>
      </c>
      <c r="N14" s="10">
        <v>384326</v>
      </c>
      <c r="O14" s="10">
        <v>125150</v>
      </c>
      <c r="P14" s="91">
        <v>90411</v>
      </c>
      <c r="Q14" s="10">
        <v>4694</v>
      </c>
      <c r="R14" s="13">
        <v>14184</v>
      </c>
      <c r="S14" s="13">
        <v>5288</v>
      </c>
      <c r="T14" s="12">
        <v>24210</v>
      </c>
      <c r="U14" s="92">
        <v>29.64</v>
      </c>
      <c r="V14" s="91">
        <v>92.79</v>
      </c>
      <c r="W14" s="92">
        <v>77.11</v>
      </c>
      <c r="X14" s="17">
        <v>35</v>
      </c>
      <c r="Y14" s="18">
        <v>320</v>
      </c>
      <c r="Z14" s="18">
        <v>2628</v>
      </c>
      <c r="AA14" s="18">
        <v>958</v>
      </c>
      <c r="AB14" s="18">
        <v>755</v>
      </c>
      <c r="AC14" s="19">
        <v>4694</v>
      </c>
      <c r="AD14" s="17">
        <v>2876</v>
      </c>
      <c r="AE14" s="18">
        <v>6220</v>
      </c>
      <c r="AF14" s="18">
        <v>5000</v>
      </c>
      <c r="AG14" s="18">
        <v>88</v>
      </c>
      <c r="AH14" s="18">
        <v>14184</v>
      </c>
      <c r="AI14" s="27">
        <f t="shared" si="16"/>
        <v>0.20276367738296672</v>
      </c>
      <c r="AJ14" s="41">
        <v>3256.93</v>
      </c>
      <c r="AK14" s="41">
        <v>3256.93</v>
      </c>
      <c r="AL14" s="27">
        <v>3883.07</v>
      </c>
      <c r="AM14" s="27">
        <v>3883.07</v>
      </c>
      <c r="AN14" s="27">
        <v>4681.6899999999996</v>
      </c>
      <c r="AO14" s="27">
        <f t="shared" si="17"/>
        <v>1.4374549038511726</v>
      </c>
      <c r="AP14" s="41">
        <v>411.66</v>
      </c>
      <c r="AQ14" s="27">
        <v>1092.23</v>
      </c>
      <c r="AR14" s="27">
        <v>815.04</v>
      </c>
      <c r="AS14" s="27">
        <v>2162.5300000000002</v>
      </c>
      <c r="AT14" s="27">
        <v>1613.71</v>
      </c>
      <c r="AU14" s="27">
        <v>3883.6</v>
      </c>
      <c r="AV14" s="45">
        <v>1173954492.1600001</v>
      </c>
      <c r="AW14" s="27">
        <v>626280272</v>
      </c>
      <c r="AX14" s="27">
        <v>251096414</v>
      </c>
      <c r="AY14" s="27">
        <v>877376686</v>
      </c>
      <c r="AZ14" s="27">
        <v>277936518</v>
      </c>
      <c r="BA14" s="27">
        <v>1155313204</v>
      </c>
      <c r="BB14" s="35">
        <f t="shared" si="6"/>
        <v>0.98412094481984447</v>
      </c>
      <c r="BC14" s="33">
        <f t="shared" si="7"/>
        <v>0.74736856654952943</v>
      </c>
      <c r="BD14" s="33">
        <f t="shared" si="18"/>
        <v>0.53347917332611838</v>
      </c>
      <c r="BE14" s="24">
        <v>5.9700000000000003E-2</v>
      </c>
      <c r="BF14" s="11">
        <f t="shared" si="8"/>
        <v>0.41483959346807342</v>
      </c>
      <c r="BG14" s="11">
        <f t="shared" si="9"/>
        <v>2.8298998230754684</v>
      </c>
      <c r="BH14" s="11">
        <f t="shared" si="10"/>
        <v>1.5096926182100294</v>
      </c>
      <c r="BI14" s="11">
        <f t="shared" si="11"/>
        <v>0.60528555604064993</v>
      </c>
      <c r="BJ14" s="11">
        <f t="shared" si="12"/>
        <v>2.1149781742506795</v>
      </c>
      <c r="BK14" s="11">
        <f t="shared" si="13"/>
        <v>0.66998551337986101</v>
      </c>
      <c r="BL14" s="11">
        <f t="shared" si="14"/>
        <v>2.7849636876305404</v>
      </c>
      <c r="BM14" s="11">
        <f t="shared" si="15"/>
        <v>44.846436193728508</v>
      </c>
      <c r="BN14" s="11">
        <f t="shared" si="19"/>
        <v>79.971004248862656</v>
      </c>
      <c r="BO14" s="36">
        <f t="shared" ref="BO14:BO28" si="22">AJ14/$BF14</f>
        <v>7851.0587014415669</v>
      </c>
      <c r="BP14" s="36">
        <f t="shared" ref="BP14:BP28" si="23">AK14/$BF14</f>
        <v>7851.0587014415669</v>
      </c>
      <c r="BQ14" s="36">
        <f t="shared" ref="BQ14:BQ28" si="24">AL14/$BF14</f>
        <v>9360.4131841355829</v>
      </c>
      <c r="BR14" s="36">
        <f t="shared" ref="BR14:BR28" si="25">AM14/$BF14</f>
        <v>9360.4131841355829</v>
      </c>
      <c r="BS14" s="36">
        <f t="shared" ref="BS14:BS28" si="26">AN14/$BF14</f>
        <v>11285.5428308106</v>
      </c>
      <c r="BT14" s="36">
        <f t="shared" ref="BT14:BT28" si="27">AP14/$BF14</f>
        <v>992.3353664449146</v>
      </c>
      <c r="BU14" s="36">
        <f t="shared" ref="BU14:BU28" si="28">AQ14/$BF14</f>
        <v>2632.8971901378054</v>
      </c>
      <c r="BV14" s="36">
        <f t="shared" ref="BV14:BV28" si="29">AR14/$BF14</f>
        <v>1964.7112108712604</v>
      </c>
      <c r="BW14" s="36">
        <f t="shared" ref="BW14:BW28" si="30">AS14/$BF14</f>
        <v>5212.9305737699096</v>
      </c>
      <c r="BX14" s="36">
        <f t="shared" ref="BX14:BX28" si="31">AT14/$BF14</f>
        <v>3889.9613860608829</v>
      </c>
      <c r="BY14" s="36">
        <f t="shared" ref="BY14:BY28" si="32">AU14/$BF14</f>
        <v>9361.6907863903944</v>
      </c>
    </row>
    <row r="15" spans="1:80" ht="15">
      <c r="A15" s="11">
        <v>2001</v>
      </c>
      <c r="B15" s="103"/>
      <c r="C15" s="10">
        <v>7354</v>
      </c>
      <c r="D15" s="13">
        <v>137385</v>
      </c>
      <c r="E15" s="13">
        <v>40162</v>
      </c>
      <c r="F15" s="13">
        <v>4921</v>
      </c>
      <c r="H15" s="11">
        <f t="shared" si="1"/>
        <v>18.681669839543105</v>
      </c>
      <c r="I15" s="10">
        <v>23765</v>
      </c>
      <c r="J15" s="92">
        <v>4569</v>
      </c>
      <c r="K15" s="11">
        <f t="shared" si="2"/>
        <v>13.44416403785489</v>
      </c>
      <c r="L15" s="11">
        <f t="shared" si="3"/>
        <v>4.3818630475015423</v>
      </c>
      <c r="M15" s="22">
        <f t="shared" si="0"/>
        <v>3.0681388012618296</v>
      </c>
      <c r="N15" s="10">
        <v>524791</v>
      </c>
      <c r="O15" s="10">
        <v>308545</v>
      </c>
      <c r="P15" s="92">
        <v>79413</v>
      </c>
      <c r="Q15" s="10">
        <v>4755</v>
      </c>
      <c r="R15" s="13">
        <v>14589</v>
      </c>
      <c r="S15" s="13">
        <v>5271</v>
      </c>
      <c r="T15" s="12">
        <v>24637</v>
      </c>
      <c r="U15" s="91">
        <v>28.89</v>
      </c>
      <c r="V15" s="92">
        <v>93.98</v>
      </c>
      <c r="W15" s="91">
        <v>77.61</v>
      </c>
      <c r="X15" s="17">
        <v>31</v>
      </c>
      <c r="Y15" s="18">
        <v>264</v>
      </c>
      <c r="Z15" s="18">
        <v>2602</v>
      </c>
      <c r="AA15" s="18">
        <v>1063</v>
      </c>
      <c r="AB15" s="18">
        <v>795</v>
      </c>
      <c r="AC15" s="19">
        <v>4755</v>
      </c>
      <c r="AD15" s="17">
        <v>3027</v>
      </c>
      <c r="AE15" s="18">
        <v>6470</v>
      </c>
      <c r="AF15" s="18">
        <v>5001</v>
      </c>
      <c r="AG15" s="18">
        <v>91</v>
      </c>
      <c r="AH15" s="18">
        <v>14589</v>
      </c>
      <c r="AI15" s="27">
        <f t="shared" si="16"/>
        <v>0.20748509150730002</v>
      </c>
      <c r="AJ15" s="41">
        <v>3864.09</v>
      </c>
      <c r="AK15" s="41">
        <v>3864.09</v>
      </c>
      <c r="AL15" s="27">
        <v>4606.95</v>
      </c>
      <c r="AM15" s="27">
        <v>4606.95</v>
      </c>
      <c r="AN15" s="27">
        <v>5554.46</v>
      </c>
      <c r="AO15" s="27">
        <f t="shared" si="17"/>
        <v>1.4374561669112262</v>
      </c>
      <c r="AP15" s="41">
        <v>488.41</v>
      </c>
      <c r="AQ15" s="27">
        <v>1295.9000000000001</v>
      </c>
      <c r="AR15" s="27">
        <v>967.02</v>
      </c>
      <c r="AS15" s="27">
        <v>2565.81</v>
      </c>
      <c r="AT15" s="27">
        <v>1914.65</v>
      </c>
      <c r="AU15" s="27">
        <v>4607.83</v>
      </c>
      <c r="AV15" s="45">
        <v>1273356193</v>
      </c>
      <c r="AW15" s="27">
        <v>744329842</v>
      </c>
      <c r="AX15" s="27">
        <v>290545185</v>
      </c>
      <c r="AY15" s="27">
        <v>1034875028</v>
      </c>
      <c r="AZ15" s="27">
        <v>248678780</v>
      </c>
      <c r="BA15" s="27">
        <v>1283553808</v>
      </c>
      <c r="BB15" s="35">
        <f t="shared" si="6"/>
        <v>1.0080084543948182</v>
      </c>
      <c r="BC15" s="33">
        <f t="shared" si="7"/>
        <v>0.81271448922854539</v>
      </c>
      <c r="BD15" s="33">
        <f t="shared" si="18"/>
        <v>0.58454173788276376</v>
      </c>
      <c r="BE15" s="24">
        <v>7.6700000000000004E-2</v>
      </c>
      <c r="BF15" s="11">
        <f t="shared" si="8"/>
        <v>0.44665779028707464</v>
      </c>
      <c r="BG15" s="11">
        <f t="shared" si="9"/>
        <v>2.8508541005891606</v>
      </c>
      <c r="BH15" s="11">
        <f t="shared" si="10"/>
        <v>1.6664432104085916</v>
      </c>
      <c r="BI15" s="11">
        <f t="shared" si="11"/>
        <v>0.65048722157798178</v>
      </c>
      <c r="BJ15" s="11">
        <f t="shared" si="12"/>
        <v>2.3169304342254238</v>
      </c>
      <c r="BK15" s="11">
        <f t="shared" si="13"/>
        <v>0.5567546014145861</v>
      </c>
      <c r="BL15" s="11">
        <f t="shared" si="14"/>
        <v>2.8736850356400101</v>
      </c>
      <c r="BM15" s="11">
        <f t="shared" si="15"/>
        <v>44.952602744380471</v>
      </c>
      <c r="BN15" s="11">
        <f t="shared" si="19"/>
        <v>86.14780864395118</v>
      </c>
      <c r="BO15" s="36">
        <f t="shared" si="22"/>
        <v>8651.1196804974188</v>
      </c>
      <c r="BP15" s="36">
        <f t="shared" si="23"/>
        <v>8651.1196804974188</v>
      </c>
      <c r="BQ15" s="36">
        <f t="shared" si="24"/>
        <v>10314.272134465704</v>
      </c>
      <c r="BR15" s="36">
        <f t="shared" si="25"/>
        <v>10314.272134465704</v>
      </c>
      <c r="BS15" s="36">
        <f t="shared" si="26"/>
        <v>12435.605335418091</v>
      </c>
      <c r="BT15" s="36">
        <f t="shared" si="27"/>
        <v>1093.4769539922063</v>
      </c>
      <c r="BU15" s="36">
        <f t="shared" si="28"/>
        <v>2901.3263132992774</v>
      </c>
      <c r="BV15" s="36">
        <f t="shared" si="29"/>
        <v>2165.0131734598867</v>
      </c>
      <c r="BW15" s="36">
        <f t="shared" si="30"/>
        <v>5744.4649030993278</v>
      </c>
      <c r="BX15" s="36">
        <f t="shared" si="31"/>
        <v>4286.615036467676</v>
      </c>
      <c r="BY15" s="36">
        <f t="shared" si="32"/>
        <v>10316.242322871987</v>
      </c>
    </row>
    <row r="16" spans="1:80" ht="15">
      <c r="A16" s="11">
        <v>2002</v>
      </c>
      <c r="B16" s="103" t="s">
        <v>67</v>
      </c>
      <c r="C16" s="10">
        <v>7811</v>
      </c>
      <c r="D16" s="13">
        <v>139776</v>
      </c>
      <c r="E16" s="13">
        <v>42554</v>
      </c>
      <c r="F16" s="13">
        <v>5119</v>
      </c>
      <c r="H16" s="11">
        <f t="shared" si="1"/>
        <v>17.894763794648572</v>
      </c>
      <c r="I16" s="10">
        <v>23709</v>
      </c>
      <c r="J16" s="91">
        <v>5408</v>
      </c>
      <c r="K16" s="11">
        <f t="shared" si="2"/>
        <v>13.567362817362817</v>
      </c>
      <c r="L16" s="11">
        <f t="shared" si="3"/>
        <v>4.4317148207597645</v>
      </c>
      <c r="M16" s="22">
        <f t="shared" si="0"/>
        <v>3.0614250614250613</v>
      </c>
      <c r="N16" s="10">
        <v>462199</v>
      </c>
      <c r="O16" s="10">
        <v>354927</v>
      </c>
      <c r="P16" s="91">
        <v>42352</v>
      </c>
      <c r="Q16" s="10">
        <v>4884</v>
      </c>
      <c r="R16" s="13">
        <v>14952</v>
      </c>
      <c r="S16" s="13">
        <v>5295</v>
      </c>
      <c r="T16" s="12">
        <v>25131</v>
      </c>
      <c r="U16" s="92">
        <v>28.81</v>
      </c>
      <c r="V16" s="91">
        <v>94.39</v>
      </c>
      <c r="W16" s="92">
        <v>77.44</v>
      </c>
      <c r="X16" s="17">
        <v>29</v>
      </c>
      <c r="Y16" s="18">
        <v>245</v>
      </c>
      <c r="Z16" s="18">
        <v>2609</v>
      </c>
      <c r="AA16" s="18">
        <v>1175</v>
      </c>
      <c r="AB16" s="18">
        <v>826</v>
      </c>
      <c r="AC16" s="19">
        <v>4884</v>
      </c>
      <c r="AD16" s="17">
        <v>3184</v>
      </c>
      <c r="AE16" s="18">
        <v>6609</v>
      </c>
      <c r="AF16" s="18">
        <v>5055</v>
      </c>
      <c r="AG16" s="18">
        <v>104</v>
      </c>
      <c r="AH16" s="18">
        <v>14952</v>
      </c>
      <c r="AI16" s="27">
        <f t="shared" si="16"/>
        <v>0.21294810058855002</v>
      </c>
      <c r="AJ16" s="41">
        <v>4173.1400000000003</v>
      </c>
      <c r="AK16" s="41">
        <v>4173.1400000000003</v>
      </c>
      <c r="AL16" s="27">
        <v>4975.41</v>
      </c>
      <c r="AM16" s="27">
        <v>4975.41</v>
      </c>
      <c r="AN16" s="27">
        <v>5998.7</v>
      </c>
      <c r="AO16" s="27">
        <f t="shared" si="17"/>
        <v>1.43745477026891</v>
      </c>
      <c r="AP16" s="41">
        <v>527.48</v>
      </c>
      <c r="AQ16" s="27">
        <v>1399.55</v>
      </c>
      <c r="AR16" s="27">
        <v>1044.3599999999999</v>
      </c>
      <c r="AS16" s="27">
        <v>2771.04</v>
      </c>
      <c r="AT16" s="27">
        <v>2067.79</v>
      </c>
      <c r="AU16" s="27">
        <v>4976.38</v>
      </c>
      <c r="AV16" s="45">
        <v>1404624697</v>
      </c>
      <c r="AW16" s="27">
        <v>827018917</v>
      </c>
      <c r="AX16" s="27">
        <v>315127504</v>
      </c>
      <c r="AY16" s="27">
        <v>1142146421</v>
      </c>
      <c r="AZ16" s="27">
        <v>238359713</v>
      </c>
      <c r="BA16" s="27">
        <v>1380506134</v>
      </c>
      <c r="BB16" s="35">
        <f t="shared" si="6"/>
        <v>0.9828291763262369</v>
      </c>
      <c r="BC16" s="33">
        <f t="shared" si="7"/>
        <v>0.81313280582307745</v>
      </c>
      <c r="BD16" s="33">
        <f t="shared" si="18"/>
        <v>0.58878283912161622</v>
      </c>
      <c r="BE16" s="24">
        <v>0.12529999999999999</v>
      </c>
      <c r="BF16" s="11">
        <f t="shared" si="8"/>
        <v>0.50262401141004509</v>
      </c>
      <c r="BG16" s="11">
        <f t="shared" si="9"/>
        <v>2.7945833567710214</v>
      </c>
      <c r="BH16" s="11">
        <f t="shared" si="10"/>
        <v>1.6454027229616588</v>
      </c>
      <c r="BI16" s="11">
        <f t="shared" si="11"/>
        <v>0.62696468303603625</v>
      </c>
      <c r="BJ16" s="11">
        <f t="shared" si="12"/>
        <v>2.272367405997695</v>
      </c>
      <c r="BK16" s="11">
        <f t="shared" si="13"/>
        <v>0.47423065271257819</v>
      </c>
      <c r="BL16" s="11">
        <f t="shared" si="14"/>
        <v>2.7465980587102732</v>
      </c>
      <c r="BM16" s="11">
        <f t="shared" si="15"/>
        <v>41.449950329901654</v>
      </c>
      <c r="BN16" s="11">
        <f t="shared" si="19"/>
        <v>82.950328844608734</v>
      </c>
      <c r="BO16" s="36">
        <f t="shared" si="22"/>
        <v>8302.7072031294501</v>
      </c>
      <c r="BP16" s="36">
        <f t="shared" si="23"/>
        <v>8302.7072031294501</v>
      </c>
      <c r="BQ16" s="36">
        <f t="shared" si="24"/>
        <v>9898.8705017138873</v>
      </c>
      <c r="BR16" s="36">
        <f t="shared" si="25"/>
        <v>9898.8705017138873</v>
      </c>
      <c r="BS16" s="36">
        <f t="shared" si="26"/>
        <v>11934.766075284469</v>
      </c>
      <c r="BT16" s="36">
        <f t="shared" si="27"/>
        <v>1049.4524495959211</v>
      </c>
      <c r="BU16" s="36">
        <f t="shared" si="28"/>
        <v>2784.4869489496687</v>
      </c>
      <c r="BV16" s="36">
        <f t="shared" si="29"/>
        <v>2077.8155764389094</v>
      </c>
      <c r="BW16" s="36">
        <f t="shared" si="30"/>
        <v>5513.1468793665754</v>
      </c>
      <c r="BX16" s="36">
        <f t="shared" si="31"/>
        <v>4113.9896882345292</v>
      </c>
      <c r="BY16" s="36">
        <f t="shared" si="32"/>
        <v>9900.800373701657</v>
      </c>
    </row>
    <row r="17" spans="1:80" ht="15">
      <c r="A17" s="11">
        <v>2003</v>
      </c>
      <c r="B17" s="103"/>
      <c r="C17" s="10">
        <v>8331</v>
      </c>
      <c r="D17" s="13">
        <v>152788</v>
      </c>
      <c r="E17" s="13">
        <v>44696</v>
      </c>
      <c r="F17" s="13">
        <v>5515</v>
      </c>
      <c r="H17" s="11">
        <f t="shared" si="1"/>
        <v>18.339695114632097</v>
      </c>
      <c r="I17" s="10">
        <v>24312</v>
      </c>
      <c r="J17" s="92">
        <v>5614</v>
      </c>
      <c r="K17" s="11">
        <f t="shared" si="2"/>
        <v>13.9325661215425</v>
      </c>
      <c r="L17" s="11">
        <f t="shared" si="3"/>
        <v>4.6298557531029854</v>
      </c>
      <c r="M17" s="22">
        <f t="shared" si="0"/>
        <v>3.0092873006258833</v>
      </c>
      <c r="N17" s="10">
        <v>438721</v>
      </c>
      <c r="O17" s="10">
        <v>288295</v>
      </c>
      <c r="P17" s="92">
        <v>29338</v>
      </c>
      <c r="Q17" s="10">
        <v>4953</v>
      </c>
      <c r="R17" s="13">
        <v>14905</v>
      </c>
      <c r="S17" s="13">
        <v>5425</v>
      </c>
      <c r="T17" s="12">
        <v>25283</v>
      </c>
      <c r="U17" s="91">
        <v>29.14</v>
      </c>
      <c r="V17" s="92">
        <v>95.24</v>
      </c>
      <c r="W17" s="91">
        <v>78.2</v>
      </c>
      <c r="X17" s="17">
        <v>23</v>
      </c>
      <c r="Y17" s="18">
        <v>213</v>
      </c>
      <c r="Z17" s="18">
        <v>2689</v>
      </c>
      <c r="AA17" s="18">
        <v>1212</v>
      </c>
      <c r="AB17" s="18">
        <v>816</v>
      </c>
      <c r="AC17" s="19">
        <v>4953</v>
      </c>
      <c r="AD17" s="17">
        <v>3195</v>
      </c>
      <c r="AE17" s="18">
        <v>6583</v>
      </c>
      <c r="AF17" s="18">
        <v>5028</v>
      </c>
      <c r="AG17" s="18">
        <v>99</v>
      </c>
      <c r="AH17" s="18">
        <v>14905</v>
      </c>
      <c r="AI17" s="27">
        <f t="shared" si="16"/>
        <v>0.21435759812143576</v>
      </c>
      <c r="AJ17" s="41">
        <v>4776.0600000000004</v>
      </c>
      <c r="AK17" s="41">
        <v>4776.0600000000004</v>
      </c>
      <c r="AL17" s="27">
        <v>5694.24</v>
      </c>
      <c r="AM17" s="27">
        <v>5694.24</v>
      </c>
      <c r="AN17" s="27">
        <v>6865.37</v>
      </c>
      <c r="AO17" s="27">
        <f t="shared" si="17"/>
        <v>1.437454722093106</v>
      </c>
      <c r="AP17" s="41">
        <v>603.70000000000005</v>
      </c>
      <c r="AQ17" s="27">
        <v>1601.79</v>
      </c>
      <c r="AR17" s="27">
        <v>1195.29</v>
      </c>
      <c r="AS17" s="27">
        <v>3171.44</v>
      </c>
      <c r="AT17" s="27">
        <v>2366.5700000000002</v>
      </c>
      <c r="AU17" s="27">
        <v>5695.46</v>
      </c>
      <c r="AV17" s="45">
        <v>1530475409</v>
      </c>
      <c r="AW17" s="27">
        <v>948293142</v>
      </c>
      <c r="AX17" s="27">
        <v>369172398</v>
      </c>
      <c r="AY17" s="27">
        <v>1317465538</v>
      </c>
      <c r="AZ17" s="27">
        <v>220851380</v>
      </c>
      <c r="BA17" s="27">
        <v>1538316918</v>
      </c>
      <c r="BB17" s="35">
        <f t="shared" si="6"/>
        <v>1.0051235772583393</v>
      </c>
      <c r="BC17" s="33">
        <f t="shared" si="7"/>
        <v>0.86082110842984472</v>
      </c>
      <c r="BD17" s="33">
        <f t="shared" si="18"/>
        <v>0.61960691195921069</v>
      </c>
      <c r="BE17" s="24">
        <v>9.2999999999999999E-2</v>
      </c>
      <c r="BF17" s="11">
        <f t="shared" si="8"/>
        <v>0.54936804447117926</v>
      </c>
      <c r="BG17" s="11">
        <f t="shared" si="9"/>
        <v>2.7858835700449833</v>
      </c>
      <c r="BH17" s="11">
        <f t="shared" si="10"/>
        <v>1.7261527159134735</v>
      </c>
      <c r="BI17" s="11">
        <f t="shared" si="11"/>
        <v>0.67199467044968864</v>
      </c>
      <c r="BJ17" s="11">
        <f t="shared" si="12"/>
        <v>2.3981473827226156</v>
      </c>
      <c r="BK17" s="11">
        <f t="shared" si="13"/>
        <v>0.40200987702623142</v>
      </c>
      <c r="BL17" s="11">
        <f t="shared" si="14"/>
        <v>2.8001572597488469</v>
      </c>
      <c r="BM17" s="11">
        <f t="shared" si="15"/>
        <v>40.577284659008328</v>
      </c>
      <c r="BN17" s="11">
        <f t="shared" si="19"/>
        <v>86.924801889086197</v>
      </c>
      <c r="BO17" s="36">
        <f t="shared" si="22"/>
        <v>8693.7346430432226</v>
      </c>
      <c r="BP17" s="36">
        <f t="shared" si="23"/>
        <v>8693.7346430432226</v>
      </c>
      <c r="BQ17" s="36">
        <f t="shared" si="24"/>
        <v>10365.073209675429</v>
      </c>
      <c r="BR17" s="36">
        <f t="shared" si="25"/>
        <v>10365.073209675429</v>
      </c>
      <c r="BS17" s="36">
        <f t="shared" si="26"/>
        <v>12496.849915266901</v>
      </c>
      <c r="BT17" s="36">
        <f t="shared" si="27"/>
        <v>1098.8990096450198</v>
      </c>
      <c r="BU17" s="36">
        <f t="shared" si="28"/>
        <v>2915.6956181204173</v>
      </c>
      <c r="BV17" s="36">
        <f t="shared" si="29"/>
        <v>2175.7545092572395</v>
      </c>
      <c r="BW17" s="36">
        <f t="shared" si="30"/>
        <v>5772.8876513973846</v>
      </c>
      <c r="BX17" s="36">
        <f t="shared" si="31"/>
        <v>4307.804255848293</v>
      </c>
      <c r="BY17" s="36">
        <f t="shared" si="32"/>
        <v>10367.293943138684</v>
      </c>
    </row>
    <row r="18" spans="1:80" ht="15">
      <c r="A18" s="11">
        <v>2004</v>
      </c>
      <c r="B18" s="103"/>
      <c r="C18" s="10">
        <v>8547</v>
      </c>
      <c r="D18" s="13">
        <v>150668</v>
      </c>
      <c r="E18" s="13">
        <v>45946</v>
      </c>
      <c r="F18" s="13">
        <v>5420</v>
      </c>
      <c r="H18" s="11">
        <f t="shared" si="1"/>
        <v>17.628173628173627</v>
      </c>
      <c r="I18" s="10">
        <v>24408</v>
      </c>
      <c r="J18" s="91">
        <v>4937</v>
      </c>
      <c r="K18" s="11">
        <f t="shared" si="2"/>
        <v>13.854667191807799</v>
      </c>
      <c r="L18" s="11">
        <f t="shared" si="3"/>
        <v>4.6877665245202556</v>
      </c>
      <c r="M18" s="22">
        <f t="shared" si="0"/>
        <v>2.955494289090193</v>
      </c>
      <c r="N18" s="10">
        <v>615377</v>
      </c>
      <c r="O18" s="10">
        <v>284601</v>
      </c>
      <c r="P18" s="91">
        <v>32889</v>
      </c>
      <c r="Q18" s="10">
        <v>5078</v>
      </c>
      <c r="R18" s="13">
        <v>15008</v>
      </c>
      <c r="S18" s="13">
        <v>5391</v>
      </c>
      <c r="T18" s="12">
        <v>25477</v>
      </c>
      <c r="U18" s="92">
        <v>28.44</v>
      </c>
      <c r="V18" s="91">
        <v>95.33</v>
      </c>
      <c r="W18" s="92">
        <v>78.97</v>
      </c>
      <c r="X18" s="17">
        <v>25</v>
      </c>
      <c r="Y18" s="18">
        <v>212</v>
      </c>
      <c r="Z18" s="18">
        <v>2726</v>
      </c>
      <c r="AA18" s="18">
        <v>1282</v>
      </c>
      <c r="AB18" s="18">
        <v>833</v>
      </c>
      <c r="AC18" s="19">
        <v>5078</v>
      </c>
      <c r="AD18" s="17">
        <v>3248</v>
      </c>
      <c r="AE18" s="18">
        <v>6653</v>
      </c>
      <c r="AF18" s="18">
        <v>5020</v>
      </c>
      <c r="AG18" s="18">
        <v>87</v>
      </c>
      <c r="AH18" s="18">
        <v>15008</v>
      </c>
      <c r="AI18" s="27">
        <f t="shared" si="16"/>
        <v>0.21641791044776118</v>
      </c>
      <c r="AJ18" s="41">
        <v>4871.5600000000004</v>
      </c>
      <c r="AK18" s="41">
        <v>4871.5600000000004</v>
      </c>
      <c r="AL18" s="27">
        <v>5808.11</v>
      </c>
      <c r="AM18" s="27">
        <v>5808.11</v>
      </c>
      <c r="AN18" s="27">
        <v>7002.65</v>
      </c>
      <c r="AO18" s="27">
        <f t="shared" si="17"/>
        <v>1.4374553531107077</v>
      </c>
      <c r="AP18" s="41">
        <v>712.83</v>
      </c>
      <c r="AQ18" s="27">
        <v>1633.82</v>
      </c>
      <c r="AR18" s="27">
        <v>1219.17</v>
      </c>
      <c r="AS18" s="27">
        <v>3234.87</v>
      </c>
      <c r="AT18" s="27">
        <v>2413.9</v>
      </c>
      <c r="AU18" s="27">
        <v>5809.36</v>
      </c>
      <c r="AV18" s="45">
        <v>1767737428.3699999</v>
      </c>
      <c r="AW18" s="27">
        <v>1030298736</v>
      </c>
      <c r="AX18" s="27">
        <v>412469957</v>
      </c>
      <c r="AY18" s="27">
        <v>1442768693</v>
      </c>
      <c r="AZ18" s="27">
        <v>366887656</v>
      </c>
      <c r="BA18" s="27">
        <v>1809656349</v>
      </c>
      <c r="BB18" s="35">
        <f t="shared" si="6"/>
        <v>1.0237133184811575</v>
      </c>
      <c r="BC18" s="33">
        <f t="shared" si="7"/>
        <v>0.81616685252308774</v>
      </c>
      <c r="BD18" s="33">
        <f t="shared" si="18"/>
        <v>0.58283471259078368</v>
      </c>
      <c r="BE18" s="24">
        <v>7.5999999999999998E-2</v>
      </c>
      <c r="BF18" s="11">
        <f t="shared" si="8"/>
        <v>0.59112001585098894</v>
      </c>
      <c r="BG18" s="11">
        <f t="shared" si="9"/>
        <v>2.9904881935441274</v>
      </c>
      <c r="BH18" s="11">
        <f t="shared" si="10"/>
        <v>1.7429603267904235</v>
      </c>
      <c r="BI18" s="11">
        <f t="shared" si="11"/>
        <v>0.69777700964194134</v>
      </c>
      <c r="BJ18" s="11">
        <f t="shared" si="12"/>
        <v>2.440737336432365</v>
      </c>
      <c r="BK18" s="11">
        <f t="shared" si="13"/>
        <v>0.6206652560594158</v>
      </c>
      <c r="BL18" s="11">
        <f t="shared" si="14"/>
        <v>3.0614025924917807</v>
      </c>
      <c r="BM18" s="11">
        <f t="shared" si="15"/>
        <v>43.514264895980055</v>
      </c>
      <c r="BN18" s="11">
        <f t="shared" si="19"/>
        <v>86.774884336872617</v>
      </c>
      <c r="BO18" s="36">
        <f t="shared" si="22"/>
        <v>8241.2367528898485</v>
      </c>
      <c r="BP18" s="36">
        <f t="shared" si="23"/>
        <v>8241.2367528898485</v>
      </c>
      <c r="BQ18" s="36">
        <f t="shared" si="24"/>
        <v>9825.6019831074755</v>
      </c>
      <c r="BR18" s="36">
        <f t="shared" si="25"/>
        <v>9825.6019831074755</v>
      </c>
      <c r="BS18" s="36">
        <f t="shared" si="26"/>
        <v>11846.40988669422</v>
      </c>
      <c r="BT18" s="36">
        <f t="shared" si="27"/>
        <v>1205.897247403803</v>
      </c>
      <c r="BU18" s="36">
        <f t="shared" si="28"/>
        <v>2763.9395658898775</v>
      </c>
      <c r="BV18" s="36">
        <f t="shared" si="29"/>
        <v>2062.4745691361118</v>
      </c>
      <c r="BW18" s="36">
        <f t="shared" si="30"/>
        <v>5472.4419969826467</v>
      </c>
      <c r="BX18" s="36">
        <f t="shared" si="31"/>
        <v>4083.6038964522259</v>
      </c>
      <c r="BY18" s="36">
        <f t="shared" si="32"/>
        <v>9827.7166129059624</v>
      </c>
    </row>
    <row r="19" spans="1:80" ht="15">
      <c r="A19" s="11">
        <v>2005</v>
      </c>
      <c r="B19" s="103"/>
      <c r="C19" s="10">
        <v>9567</v>
      </c>
      <c r="D19" s="13">
        <v>149301</v>
      </c>
      <c r="E19" s="13">
        <v>48530</v>
      </c>
      <c r="F19" s="13">
        <v>5946</v>
      </c>
      <c r="H19" s="11">
        <f t="shared" si="1"/>
        <v>15.605832549388523</v>
      </c>
      <c r="I19" s="10">
        <v>25007</v>
      </c>
      <c r="J19" s="92">
        <v>5538</v>
      </c>
      <c r="K19" s="11">
        <f t="shared" si="2"/>
        <v>14.082152432018384</v>
      </c>
      <c r="L19" s="11">
        <f t="shared" si="3"/>
        <v>4.8079110820529589</v>
      </c>
      <c r="M19" s="22">
        <f t="shared" si="0"/>
        <v>2.9289544235924931</v>
      </c>
      <c r="N19" s="10">
        <v>1140873</v>
      </c>
      <c r="O19" s="10">
        <v>290849</v>
      </c>
      <c r="P19" s="92">
        <v>29203</v>
      </c>
      <c r="Q19" s="10">
        <v>5222</v>
      </c>
      <c r="R19" s="13">
        <v>15295</v>
      </c>
      <c r="S19" s="13">
        <v>5326</v>
      </c>
      <c r="T19" s="12">
        <v>25843</v>
      </c>
      <c r="U19" s="91">
        <v>27.76</v>
      </c>
      <c r="V19" s="92">
        <v>96.34</v>
      </c>
      <c r="W19" s="91">
        <v>80.56</v>
      </c>
      <c r="X19" s="17">
        <v>18</v>
      </c>
      <c r="Y19" s="18">
        <v>176</v>
      </c>
      <c r="Z19" s="18">
        <v>2802</v>
      </c>
      <c r="AA19" s="18">
        <v>1302</v>
      </c>
      <c r="AB19" s="18">
        <v>924</v>
      </c>
      <c r="AC19" s="19">
        <v>5222</v>
      </c>
      <c r="AD19" s="17">
        <v>3295</v>
      </c>
      <c r="AE19" s="18">
        <v>6865</v>
      </c>
      <c r="AF19" s="18">
        <v>5051</v>
      </c>
      <c r="AG19" s="18">
        <v>84</v>
      </c>
      <c r="AH19" s="18">
        <v>15295</v>
      </c>
      <c r="AI19" s="27">
        <f t="shared" si="16"/>
        <v>0.2154298790454397</v>
      </c>
      <c r="AJ19" s="41">
        <v>5368.71</v>
      </c>
      <c r="AK19" s="41">
        <v>5368.71</v>
      </c>
      <c r="AL19" s="27">
        <v>6400.84</v>
      </c>
      <c r="AM19" s="27">
        <v>6400.84</v>
      </c>
      <c r="AN19" s="27">
        <v>7717.28</v>
      </c>
      <c r="AO19" s="27">
        <f t="shared" si="17"/>
        <v>1.4374551801084432</v>
      </c>
      <c r="AP19" s="41">
        <v>785.6</v>
      </c>
      <c r="AQ19" s="27">
        <v>1800.6</v>
      </c>
      <c r="AR19" s="27">
        <v>1343.64</v>
      </c>
      <c r="AS19" s="27">
        <v>3565.07</v>
      </c>
      <c r="AT19" s="27">
        <v>2660.3</v>
      </c>
      <c r="AU19" s="27">
        <v>6402.35</v>
      </c>
      <c r="AV19" s="45">
        <v>1964426192.0599999</v>
      </c>
      <c r="AW19" s="27">
        <v>1181233808</v>
      </c>
      <c r="AX19" s="27">
        <v>466975046</v>
      </c>
      <c r="AY19" s="27">
        <v>1648208854</v>
      </c>
      <c r="AZ19" s="27">
        <v>310769442</v>
      </c>
      <c r="BA19" s="27">
        <v>1958978296</v>
      </c>
      <c r="BB19" s="35">
        <f t="shared" si="6"/>
        <v>0.99722672397567302</v>
      </c>
      <c r="BC19" s="33">
        <f t="shared" si="7"/>
        <v>0.83902813995348025</v>
      </c>
      <c r="BD19" s="33">
        <f t="shared" si="18"/>
        <v>0.60131238973213674</v>
      </c>
      <c r="BE19" s="24">
        <v>5.6899999999999999E-2</v>
      </c>
      <c r="BF19" s="11">
        <f t="shared" si="8"/>
        <v>0.62475474475291015</v>
      </c>
      <c r="BG19" s="11">
        <f t="shared" si="9"/>
        <v>3.1443157631990912</v>
      </c>
      <c r="BH19" s="11">
        <f t="shared" si="10"/>
        <v>1.8907160256416728</v>
      </c>
      <c r="BI19" s="11">
        <f t="shared" si="11"/>
        <v>0.74745338058166833</v>
      </c>
      <c r="BJ19" s="11">
        <f t="shared" si="12"/>
        <v>2.6381694062233412</v>
      </c>
      <c r="BK19" s="11">
        <f t="shared" si="13"/>
        <v>0.49742630145675643</v>
      </c>
      <c r="BL19" s="11">
        <f t="shared" si="14"/>
        <v>3.135595707680098</v>
      </c>
      <c r="BM19" s="11">
        <f t="shared" si="15"/>
        <v>42.639701207284737</v>
      </c>
      <c r="BN19" s="11">
        <f t="shared" si="19"/>
        <v>92.153629947929659</v>
      </c>
      <c r="BO19" s="36">
        <f t="shared" si="22"/>
        <v>8593.3080862368151</v>
      </c>
      <c r="BP19" s="36">
        <f t="shared" si="23"/>
        <v>8593.3080862368151</v>
      </c>
      <c r="BQ19" s="36">
        <f t="shared" si="24"/>
        <v>10245.364366990963</v>
      </c>
      <c r="BR19" s="36">
        <f t="shared" si="25"/>
        <v>10245.364366990963</v>
      </c>
      <c r="BS19" s="36">
        <f t="shared" si="26"/>
        <v>12352.495222828882</v>
      </c>
      <c r="BT19" s="36">
        <f t="shared" si="27"/>
        <v>1257.4534352847597</v>
      </c>
      <c r="BU19" s="36">
        <f t="shared" si="28"/>
        <v>2882.0909566875484</v>
      </c>
      <c r="BV19" s="36">
        <f t="shared" si="29"/>
        <v>2150.6679401553138</v>
      </c>
      <c r="BW19" s="36">
        <f t="shared" si="30"/>
        <v>5706.351220125558</v>
      </c>
      <c r="BX19" s="36">
        <f t="shared" si="31"/>
        <v>4258.1509341752117</v>
      </c>
      <c r="BY19" s="36">
        <f t="shared" si="32"/>
        <v>10247.781315421818</v>
      </c>
    </row>
    <row r="20" spans="1:80" ht="15">
      <c r="A20" s="11">
        <v>2006</v>
      </c>
      <c r="B20" s="103" t="s">
        <v>66</v>
      </c>
      <c r="C20" s="10">
        <v>9952</v>
      </c>
      <c r="D20" s="13">
        <v>165505</v>
      </c>
      <c r="E20" s="13">
        <v>51980</v>
      </c>
      <c r="F20" s="13">
        <v>6432</v>
      </c>
      <c r="H20" s="11">
        <f t="shared" si="1"/>
        <v>16.630325562700964</v>
      </c>
      <c r="I20" s="10">
        <v>24836</v>
      </c>
      <c r="J20" s="91">
        <v>5431</v>
      </c>
      <c r="K20" s="11">
        <f t="shared" si="2"/>
        <v>14.336692795819335</v>
      </c>
      <c r="L20" s="11">
        <f t="shared" si="3"/>
        <v>4.9851385553897076</v>
      </c>
      <c r="M20" s="22">
        <f t="shared" si="0"/>
        <v>2.875886524822695</v>
      </c>
      <c r="N20" s="10">
        <v>628548</v>
      </c>
      <c r="O20" s="10">
        <v>353593</v>
      </c>
      <c r="P20" s="91">
        <v>24630</v>
      </c>
      <c r="Q20" s="10">
        <v>5358</v>
      </c>
      <c r="R20" s="13">
        <v>15409</v>
      </c>
      <c r="S20" s="13">
        <v>5320</v>
      </c>
      <c r="T20" s="12">
        <v>26087</v>
      </c>
      <c r="U20" s="92">
        <v>26.59</v>
      </c>
      <c r="V20" s="91">
        <v>96.66</v>
      </c>
      <c r="W20" s="92">
        <v>81.52</v>
      </c>
      <c r="X20" s="17">
        <v>13</v>
      </c>
      <c r="Y20" s="18">
        <v>166</v>
      </c>
      <c r="Z20" s="18">
        <v>2859</v>
      </c>
      <c r="AA20" s="18">
        <v>1329</v>
      </c>
      <c r="AB20" s="18">
        <v>991</v>
      </c>
      <c r="AC20" s="19">
        <v>5358</v>
      </c>
      <c r="AD20" s="17">
        <v>3378</v>
      </c>
      <c r="AE20" s="18">
        <v>6901</v>
      </c>
      <c r="AF20" s="18">
        <v>5047</v>
      </c>
      <c r="AG20" s="18">
        <v>83</v>
      </c>
      <c r="AH20" s="18">
        <v>15409</v>
      </c>
      <c r="AI20" s="27">
        <f t="shared" si="16"/>
        <v>0.21922253228632618</v>
      </c>
      <c r="AJ20" s="41">
        <v>5660.13</v>
      </c>
      <c r="AK20" s="41">
        <v>5660.13</v>
      </c>
      <c r="AL20" s="27">
        <v>6748.28</v>
      </c>
      <c r="AM20" s="27">
        <v>6748.28</v>
      </c>
      <c r="AN20" s="27">
        <v>8136.19</v>
      </c>
      <c r="AO20" s="27">
        <f t="shared" si="17"/>
        <v>1.437456383510626</v>
      </c>
      <c r="AP20" s="41">
        <v>828.21</v>
      </c>
      <c r="AQ20" s="27">
        <v>1898.28</v>
      </c>
      <c r="AR20" s="27">
        <v>1416.52</v>
      </c>
      <c r="AS20" s="27">
        <v>3758.43</v>
      </c>
      <c r="AT20" s="27">
        <v>2804.61</v>
      </c>
      <c r="AU20" s="27">
        <v>6749.59</v>
      </c>
      <c r="AV20" s="45">
        <v>2111113875.99</v>
      </c>
      <c r="AW20" s="27">
        <v>1321992228</v>
      </c>
      <c r="AX20" s="27">
        <v>452320661</v>
      </c>
      <c r="AY20" s="27">
        <v>1774312889</v>
      </c>
      <c r="AZ20" s="27">
        <v>284275747</v>
      </c>
      <c r="BA20" s="27">
        <v>2058588636</v>
      </c>
      <c r="BB20" s="35">
        <f t="shared" si="6"/>
        <v>0.97511965574790771</v>
      </c>
      <c r="BC20" s="33">
        <f t="shared" si="7"/>
        <v>0.8404628993156239</v>
      </c>
      <c r="BD20" s="33">
        <f t="shared" si="18"/>
        <v>0.62620602471292841</v>
      </c>
      <c r="BE20" s="24">
        <v>3.1399999999999997E-2</v>
      </c>
      <c r="BF20" s="11">
        <f t="shared" si="8"/>
        <v>0.6443720437381516</v>
      </c>
      <c r="BG20" s="11">
        <f t="shared" si="9"/>
        <v>3.2762344308777567</v>
      </c>
      <c r="BH20" s="11">
        <f t="shared" si="10"/>
        <v>2.0515977389875832</v>
      </c>
      <c r="BI20" s="11">
        <f t="shared" si="11"/>
        <v>0.70195574962560914</v>
      </c>
      <c r="BJ20" s="11">
        <f t="shared" si="12"/>
        <v>2.7535534886131927</v>
      </c>
      <c r="BK20" s="11">
        <f t="shared" si="13"/>
        <v>0.441167101773768</v>
      </c>
      <c r="BL20" s="11">
        <f t="shared" si="14"/>
        <v>3.1947205903869604</v>
      </c>
      <c r="BM20" s="11">
        <f t="shared" si="15"/>
        <v>41.589259924845877</v>
      </c>
      <c r="BN20" s="11">
        <f t="shared" si="19"/>
        <v>98.791242788442389</v>
      </c>
      <c r="BO20" s="36">
        <f t="shared" si="22"/>
        <v>8783.9471854866242</v>
      </c>
      <c r="BP20" s="36">
        <f t="shared" si="23"/>
        <v>8783.9471854866242</v>
      </c>
      <c r="BQ20" s="36">
        <f t="shared" si="24"/>
        <v>10472.645524550791</v>
      </c>
      <c r="BR20" s="36">
        <f t="shared" si="25"/>
        <v>10472.645524550791</v>
      </c>
      <c r="BS20" s="36">
        <f t="shared" si="26"/>
        <v>12626.540954197942</v>
      </c>
      <c r="BT20" s="36">
        <f t="shared" si="27"/>
        <v>1285.2978462494459</v>
      </c>
      <c r="BU20" s="36">
        <f t="shared" si="28"/>
        <v>2945.9378606614241</v>
      </c>
      <c r="BV20" s="36">
        <f t="shared" si="29"/>
        <v>2198.295245371663</v>
      </c>
      <c r="BW20" s="36">
        <f t="shared" si="30"/>
        <v>5832.7018319982908</v>
      </c>
      <c r="BX20" s="36">
        <f t="shared" si="31"/>
        <v>4352.470016746548</v>
      </c>
      <c r="BY20" s="36">
        <f t="shared" si="32"/>
        <v>10474.678511569286</v>
      </c>
    </row>
    <row r="21" spans="1:80" ht="15">
      <c r="A21" s="11">
        <v>2007</v>
      </c>
      <c r="B21" s="103"/>
      <c r="C21" s="10">
        <v>10202</v>
      </c>
      <c r="D21" s="13">
        <v>138888</v>
      </c>
      <c r="E21" s="13">
        <v>54361</v>
      </c>
      <c r="F21" s="13">
        <v>6629</v>
      </c>
      <c r="H21" s="11">
        <f t="shared" si="1"/>
        <v>13.613801215447952</v>
      </c>
      <c r="I21" s="10">
        <v>25443</v>
      </c>
      <c r="J21" s="92">
        <v>5567</v>
      </c>
      <c r="K21" s="11">
        <f t="shared" si="2"/>
        <v>14.686050791313949</v>
      </c>
      <c r="L21" s="11">
        <f t="shared" si="3"/>
        <v>5.2430195125156036</v>
      </c>
      <c r="M21" s="22">
        <f t="shared" si="0"/>
        <v>2.8010673536989326</v>
      </c>
      <c r="N21" s="10">
        <v>554097</v>
      </c>
      <c r="O21" s="10">
        <v>366812</v>
      </c>
      <c r="P21" s="92">
        <v>25133</v>
      </c>
      <c r="Q21" s="10">
        <v>5434</v>
      </c>
      <c r="R21" s="13">
        <v>15221</v>
      </c>
      <c r="S21" s="13">
        <v>5308</v>
      </c>
      <c r="T21" s="12">
        <v>25963</v>
      </c>
      <c r="U21" s="91">
        <v>24.06</v>
      </c>
      <c r="V21" s="92">
        <v>97.02</v>
      </c>
      <c r="W21" s="91">
        <v>82.24</v>
      </c>
      <c r="X21" s="17">
        <v>12</v>
      </c>
      <c r="Y21" s="18">
        <v>150</v>
      </c>
      <c r="Z21" s="18">
        <v>2878</v>
      </c>
      <c r="AA21" s="18">
        <v>1382</v>
      </c>
      <c r="AB21" s="18">
        <v>1012</v>
      </c>
      <c r="AC21" s="19">
        <v>5434</v>
      </c>
      <c r="AD21" s="17">
        <v>3354</v>
      </c>
      <c r="AE21" s="18">
        <v>6843</v>
      </c>
      <c r="AF21" s="18">
        <v>4944</v>
      </c>
      <c r="AG21" s="18">
        <v>80</v>
      </c>
      <c r="AH21" s="18">
        <v>15221</v>
      </c>
      <c r="AI21" s="27">
        <f t="shared" si="16"/>
        <v>0.22035345903685696</v>
      </c>
      <c r="AJ21" s="41">
        <v>5850.92</v>
      </c>
      <c r="AK21" s="41">
        <v>5850.92</v>
      </c>
      <c r="AL21" s="27">
        <v>6975.74</v>
      </c>
      <c r="AM21" s="27">
        <v>6975.74</v>
      </c>
      <c r="AN21" s="27">
        <v>8410.43</v>
      </c>
      <c r="AO21" s="27">
        <f t="shared" si="17"/>
        <v>1.4374542806943182</v>
      </c>
      <c r="AP21" s="41">
        <v>856.13</v>
      </c>
      <c r="AQ21" s="27">
        <v>2060.35</v>
      </c>
      <c r="AR21" s="27">
        <v>1464.26</v>
      </c>
      <c r="AS21" s="27">
        <v>4079.38</v>
      </c>
      <c r="AT21" s="27">
        <v>2899.13</v>
      </c>
      <c r="AU21" s="27">
        <v>7326.01</v>
      </c>
      <c r="AV21" s="45">
        <v>2369207876</v>
      </c>
      <c r="AW21" s="27">
        <v>1440579487</v>
      </c>
      <c r="AX21" s="27">
        <v>482313685</v>
      </c>
      <c r="AY21" s="27">
        <v>1922893172</v>
      </c>
      <c r="AZ21" s="27">
        <v>265824239</v>
      </c>
      <c r="BA21" s="27">
        <v>2188717411</v>
      </c>
      <c r="BB21" s="35">
        <f t="shared" si="6"/>
        <v>0.92381822345419218</v>
      </c>
      <c r="BC21" s="33">
        <f t="shared" si="7"/>
        <v>0.81161859686473536</v>
      </c>
      <c r="BD21" s="33">
        <f t="shared" si="18"/>
        <v>0.60804267181154681</v>
      </c>
      <c r="BE21" s="24">
        <v>4.4499999999999998E-2</v>
      </c>
      <c r="BF21" s="11">
        <f t="shared" si="8"/>
        <v>0.67304659968449931</v>
      </c>
      <c r="BG21" s="11">
        <f t="shared" si="9"/>
        <v>3.5201245754909118</v>
      </c>
      <c r="BH21" s="11">
        <f t="shared" si="10"/>
        <v>2.1403859519909818</v>
      </c>
      <c r="BI21" s="11">
        <f t="shared" si="11"/>
        <v>0.71661261675802512</v>
      </c>
      <c r="BJ21" s="11">
        <f t="shared" si="12"/>
        <v>2.8569985687490065</v>
      </c>
      <c r="BK21" s="11">
        <f t="shared" si="13"/>
        <v>0.39495666291845039</v>
      </c>
      <c r="BL21" s="11">
        <f t="shared" si="14"/>
        <v>3.2519552316674574</v>
      </c>
      <c r="BM21" s="11">
        <f t="shared" si="15"/>
        <v>40.749276122342955</v>
      </c>
      <c r="BN21" s="11">
        <f t="shared" si="19"/>
        <v>103.62556049339054</v>
      </c>
      <c r="BO21" s="36">
        <f t="shared" si="22"/>
        <v>8693.1870731427898</v>
      </c>
      <c r="BP21" s="36">
        <f t="shared" si="23"/>
        <v>8693.1870731427898</v>
      </c>
      <c r="BQ21" s="36">
        <f t="shared" si="24"/>
        <v>10364.423508372203</v>
      </c>
      <c r="BR21" s="36">
        <f t="shared" si="25"/>
        <v>10364.423508372203</v>
      </c>
      <c r="BS21" s="36">
        <f t="shared" si="26"/>
        <v>12496.058971165616</v>
      </c>
      <c r="BT21" s="36">
        <f t="shared" si="27"/>
        <v>1272.0218784276212</v>
      </c>
      <c r="BU21" s="36">
        <f t="shared" si="28"/>
        <v>3061.2293427614372</v>
      </c>
      <c r="BV21" s="36">
        <f t="shared" si="29"/>
        <v>2175.5700135568532</v>
      </c>
      <c r="BW21" s="36">
        <f t="shared" si="30"/>
        <v>6061.0662053894494</v>
      </c>
      <c r="BX21" s="36">
        <f t="shared" si="31"/>
        <v>4307.4729169704015</v>
      </c>
      <c r="BY21" s="36">
        <f t="shared" si="32"/>
        <v>10884.848097344489</v>
      </c>
    </row>
    <row r="22" spans="1:80" ht="15">
      <c r="A22" s="11">
        <v>2008</v>
      </c>
      <c r="B22" s="103"/>
      <c r="C22" s="10">
        <v>10302</v>
      </c>
      <c r="D22" s="13">
        <v>136895</v>
      </c>
      <c r="E22" s="13">
        <v>55863</v>
      </c>
      <c r="F22" s="13">
        <v>6566</v>
      </c>
      <c r="H22" s="11">
        <f t="shared" si="1"/>
        <v>13.288196466705495</v>
      </c>
      <c r="I22" s="10">
        <v>25495</v>
      </c>
      <c r="J22" s="91">
        <v>5734</v>
      </c>
      <c r="K22" s="11">
        <f t="shared" si="2"/>
        <v>14.430294430649166</v>
      </c>
      <c r="L22" s="11">
        <f t="shared" si="3"/>
        <v>5.2699831584402128</v>
      </c>
      <c r="M22" s="22">
        <f t="shared" si="0"/>
        <v>2.7382050372472508</v>
      </c>
      <c r="N22" s="10">
        <v>446001</v>
      </c>
      <c r="O22" s="10">
        <v>292411</v>
      </c>
      <c r="P22" s="91">
        <v>26243</v>
      </c>
      <c r="Q22" s="10">
        <v>5638</v>
      </c>
      <c r="R22" s="13">
        <v>15438</v>
      </c>
      <c r="S22" s="13">
        <v>5304</v>
      </c>
      <c r="T22" s="12">
        <v>26380</v>
      </c>
      <c r="U22" s="92">
        <v>23.33</v>
      </c>
      <c r="V22" s="91">
        <v>97.39</v>
      </c>
      <c r="W22" s="92">
        <v>82.88</v>
      </c>
      <c r="X22" s="17">
        <v>19</v>
      </c>
      <c r="Y22" s="18">
        <v>128</v>
      </c>
      <c r="Z22" s="18">
        <v>3005</v>
      </c>
      <c r="AA22" s="18">
        <v>1448</v>
      </c>
      <c r="AB22" s="18">
        <v>1038</v>
      </c>
      <c r="AC22" s="19">
        <v>5638</v>
      </c>
      <c r="AD22" s="17">
        <v>3395</v>
      </c>
      <c r="AE22" s="18">
        <v>7029</v>
      </c>
      <c r="AF22" s="18">
        <v>4938</v>
      </c>
      <c r="AG22" s="16">
        <v>76</v>
      </c>
      <c r="AH22" s="18">
        <v>15438</v>
      </c>
      <c r="AI22" s="27">
        <f t="shared" si="16"/>
        <v>0.21991190568726518</v>
      </c>
      <c r="AJ22" s="41">
        <v>6325.31</v>
      </c>
      <c r="AK22" s="41">
        <v>6325.31</v>
      </c>
      <c r="AL22" s="27">
        <v>7541.33</v>
      </c>
      <c r="AM22" s="27">
        <v>7541.33</v>
      </c>
      <c r="AN22" s="27">
        <v>9092.35</v>
      </c>
      <c r="AO22" s="27">
        <f t="shared" si="17"/>
        <v>1.4374552393479529</v>
      </c>
      <c r="AP22" s="41">
        <v>925.53</v>
      </c>
      <c r="AQ22" s="27">
        <v>2227.4299999999998</v>
      </c>
      <c r="AR22" s="27">
        <v>1582.98</v>
      </c>
      <c r="AS22" s="27">
        <v>4410.16</v>
      </c>
      <c r="AT22" s="27">
        <v>3134.22</v>
      </c>
      <c r="AU22" s="27">
        <v>7920.01</v>
      </c>
      <c r="AV22" s="45">
        <v>2871105162.0300002</v>
      </c>
      <c r="AW22" s="27">
        <v>1650796944.9100001</v>
      </c>
      <c r="AX22" s="27">
        <v>491013717.76999998</v>
      </c>
      <c r="AY22" s="27">
        <v>2141810662.6800001</v>
      </c>
      <c r="AZ22" s="27">
        <v>372898406.32999998</v>
      </c>
      <c r="BA22" s="27">
        <v>2514709069.0100002</v>
      </c>
      <c r="BB22" s="35">
        <f t="shared" si="6"/>
        <v>0.87586797664770599</v>
      </c>
      <c r="BC22" s="33">
        <f t="shared" si="7"/>
        <v>0.7459882316416595</v>
      </c>
      <c r="BD22" s="33">
        <f t="shared" si="18"/>
        <v>0.57496916753227267</v>
      </c>
      <c r="BE22" s="24">
        <v>5.8999999999999997E-2</v>
      </c>
      <c r="BF22" s="11">
        <f t="shared" si="8"/>
        <v>0.7127563490658847</v>
      </c>
      <c r="BG22" s="11">
        <f t="shared" si="9"/>
        <v>4.0281719914424858</v>
      </c>
      <c r="BH22" s="11">
        <f t="shared" si="10"/>
        <v>2.3160746965965031</v>
      </c>
      <c r="BI22" s="11">
        <f t="shared" si="11"/>
        <v>0.68889420404813884</v>
      </c>
      <c r="BJ22" s="11">
        <f t="shared" si="12"/>
        <v>3.0049689006446418</v>
      </c>
      <c r="BK22" s="11">
        <f t="shared" si="13"/>
        <v>0.52317795108904819</v>
      </c>
      <c r="BL22" s="11">
        <f t="shared" si="14"/>
        <v>3.5281468517336902</v>
      </c>
      <c r="BM22" s="11">
        <f t="shared" si="15"/>
        <v>43.365702840946064</v>
      </c>
      <c r="BN22" s="11">
        <f t="shared" si="19"/>
        <v>109.89156844735734</v>
      </c>
      <c r="BO22" s="36">
        <f t="shared" si="22"/>
        <v>8874.4351534570633</v>
      </c>
      <c r="BP22" s="36">
        <f t="shared" si="23"/>
        <v>8874.4351534570633</v>
      </c>
      <c r="BQ22" s="36">
        <f t="shared" si="24"/>
        <v>10580.516062583549</v>
      </c>
      <c r="BR22" s="36">
        <f t="shared" si="25"/>
        <v>10580.516062583549</v>
      </c>
      <c r="BS22" s="36">
        <f t="shared" si="26"/>
        <v>12756.603307590509</v>
      </c>
      <c r="BT22" s="36">
        <f t="shared" si="27"/>
        <v>1298.5222807386697</v>
      </c>
      <c r="BU22" s="36">
        <f t="shared" si="28"/>
        <v>3125.0931723290814</v>
      </c>
      <c r="BV22" s="36">
        <f t="shared" si="29"/>
        <v>2220.9272524539447</v>
      </c>
      <c r="BW22" s="36">
        <f t="shared" si="30"/>
        <v>6187.4720664078432</v>
      </c>
      <c r="BX22" s="36">
        <f t="shared" si="31"/>
        <v>4397.3231583381985</v>
      </c>
      <c r="BY22" s="36">
        <f t="shared" si="32"/>
        <v>11111.805612646885</v>
      </c>
    </row>
    <row r="23" spans="1:80" ht="15">
      <c r="A23" s="11">
        <v>2009</v>
      </c>
      <c r="B23" s="103"/>
      <c r="C23" s="10">
        <v>10557</v>
      </c>
      <c r="D23" s="13">
        <v>134963</v>
      </c>
      <c r="E23" s="13">
        <v>56998</v>
      </c>
      <c r="F23" s="13">
        <v>7905</v>
      </c>
      <c r="H23" s="11">
        <f t="shared" si="1"/>
        <v>12.784219001610307</v>
      </c>
      <c r="I23" s="92">
        <v>26257</v>
      </c>
      <c r="J23" s="92">
        <v>5847</v>
      </c>
      <c r="K23" s="11">
        <f t="shared" si="2"/>
        <v>14.524598743893929</v>
      </c>
      <c r="L23" s="11">
        <f t="shared" si="3"/>
        <v>5.4269604328270651</v>
      </c>
      <c r="M23" s="22">
        <f t="shared" si="0"/>
        <v>2.6763782274947663</v>
      </c>
      <c r="N23" s="10">
        <v>499476</v>
      </c>
      <c r="O23" s="10">
        <v>263974</v>
      </c>
      <c r="P23" s="92">
        <v>25652</v>
      </c>
      <c r="Q23" s="10">
        <v>5732</v>
      </c>
      <c r="R23" s="13">
        <v>15341</v>
      </c>
      <c r="S23" s="13">
        <v>5319</v>
      </c>
      <c r="T23" s="12">
        <v>26392</v>
      </c>
      <c r="U23" s="91">
        <v>23.07</v>
      </c>
      <c r="V23" s="92">
        <v>98.13</v>
      </c>
      <c r="W23" s="91">
        <v>84.12</v>
      </c>
      <c r="X23" s="17">
        <v>10</v>
      </c>
      <c r="Y23" s="18">
        <v>97</v>
      </c>
      <c r="Z23" s="18">
        <v>3080</v>
      </c>
      <c r="AA23" s="18">
        <v>1473</v>
      </c>
      <c r="AB23" s="18">
        <v>1072</v>
      </c>
      <c r="AC23" s="19">
        <v>5732</v>
      </c>
      <c r="AD23" s="17">
        <v>3373</v>
      </c>
      <c r="AE23" s="18">
        <v>7013</v>
      </c>
      <c r="AF23" s="18">
        <v>4883</v>
      </c>
      <c r="AG23" s="16">
        <v>72</v>
      </c>
      <c r="AH23" s="18">
        <v>15341</v>
      </c>
      <c r="AI23" s="27">
        <f t="shared" si="16"/>
        <v>0.21986832670621212</v>
      </c>
      <c r="AJ23" s="41">
        <v>6707.99</v>
      </c>
      <c r="AK23" s="41">
        <v>6707.99</v>
      </c>
      <c r="AL23" s="27">
        <v>7997.59</v>
      </c>
      <c r="AM23" s="27">
        <v>7997.59</v>
      </c>
      <c r="AN23" s="27">
        <v>9642.43</v>
      </c>
      <c r="AO23" s="27">
        <f t="shared" ref="AO23:AO25" si="33">AN23/AJ23</f>
        <v>1.4374544386619539</v>
      </c>
      <c r="AP23" s="41">
        <v>1136.24</v>
      </c>
      <c r="AQ23" s="27">
        <v>2362.17</v>
      </c>
      <c r="AR23" s="27">
        <v>1678.75</v>
      </c>
      <c r="AS23" s="27">
        <v>4676.95</v>
      </c>
      <c r="AT23" s="27">
        <v>3323.81</v>
      </c>
      <c r="AU23" s="27">
        <v>8399.15</v>
      </c>
      <c r="AV23" s="45">
        <v>2898991303.1700001</v>
      </c>
      <c r="AW23" s="27">
        <v>1831705739</v>
      </c>
      <c r="AX23" s="27">
        <v>526833038.26999998</v>
      </c>
      <c r="AY23" s="27">
        <v>2358538777.27</v>
      </c>
      <c r="AZ23" s="27">
        <v>421944934.88999999</v>
      </c>
      <c r="BA23" s="27">
        <v>2780483712.1599998</v>
      </c>
      <c r="BB23" s="35">
        <f t="shared" si="6"/>
        <v>0.95912109467854767</v>
      </c>
      <c r="BC23" s="33">
        <f t="shared" si="7"/>
        <v>0.81357221551198722</v>
      </c>
      <c r="BD23" s="33">
        <f t="shared" si="18"/>
        <v>0.63184244016084468</v>
      </c>
      <c r="BE23" s="24">
        <v>4.3099999999999999E-2</v>
      </c>
      <c r="BF23" s="11">
        <f t="shared" si="8"/>
        <v>0.74347614771062431</v>
      </c>
      <c r="BG23" s="11">
        <f t="shared" si="9"/>
        <v>3.8992391512448967</v>
      </c>
      <c r="BH23" s="11">
        <f t="shared" si="10"/>
        <v>2.4637047800932765</v>
      </c>
      <c r="BI23" s="11">
        <f t="shared" si="11"/>
        <v>0.70860785499611478</v>
      </c>
      <c r="BJ23" s="11">
        <f t="shared" si="12"/>
        <v>3.1723126350893915</v>
      </c>
      <c r="BK23" s="11">
        <f t="shared" si="13"/>
        <v>0.5675298880660653</v>
      </c>
      <c r="BL23" s="11">
        <f t="shared" si="14"/>
        <v>3.7398425231554566</v>
      </c>
      <c r="BM23" s="11">
        <f t="shared" si="15"/>
        <v>44.920335393135026</v>
      </c>
      <c r="BN23" s="11">
        <f t="shared" si="19"/>
        <v>116.91286385864738</v>
      </c>
      <c r="BO23" s="36">
        <f t="shared" si="22"/>
        <v>9022.468334264413</v>
      </c>
      <c r="BP23" s="36">
        <f t="shared" si="23"/>
        <v>9022.468334264413</v>
      </c>
      <c r="BQ23" s="36">
        <f t="shared" si="24"/>
        <v>10757.022971922996</v>
      </c>
      <c r="BR23" s="36">
        <f t="shared" si="25"/>
        <v>10757.022971922996</v>
      </c>
      <c r="BS23" s="36">
        <f t="shared" si="26"/>
        <v>12969.387154775308</v>
      </c>
      <c r="BT23" s="36">
        <f t="shared" si="27"/>
        <v>1528.2803671628308</v>
      </c>
      <c r="BU23" s="36">
        <f t="shared" si="28"/>
        <v>3177.1967497192709</v>
      </c>
      <c r="BV23" s="36">
        <f t="shared" si="29"/>
        <v>2257.9742540084862</v>
      </c>
      <c r="BW23" s="36">
        <f t="shared" si="30"/>
        <v>6290.6523825971635</v>
      </c>
      <c r="BX23" s="36">
        <f t="shared" si="31"/>
        <v>4470.6343441345916</v>
      </c>
      <c r="BY23" s="36">
        <f t="shared" si="32"/>
        <v>11297.134448581013</v>
      </c>
      <c r="BZ23" s="11">
        <v>400</v>
      </c>
      <c r="CA23" s="97">
        <f>20*15</f>
        <v>300</v>
      </c>
      <c r="CB23" s="36">
        <f t="shared" ref="CB23:CB27" si="34">(CA23+BZ23)/$BF23</f>
        <v>941.52314389035905</v>
      </c>
    </row>
    <row r="24" spans="1:80" ht="15">
      <c r="A24" s="11">
        <v>2010</v>
      </c>
      <c r="B24" s="103" t="s">
        <v>65</v>
      </c>
      <c r="C24" s="10">
        <v>10622</v>
      </c>
      <c r="D24" s="13">
        <v>124682</v>
      </c>
      <c r="E24" s="13">
        <v>57300</v>
      </c>
      <c r="F24" s="92">
        <v>7933</v>
      </c>
      <c r="H24" s="11">
        <f t="shared" si="1"/>
        <v>11.738090755036716</v>
      </c>
      <c r="I24" s="91">
        <v>27239</v>
      </c>
      <c r="J24" s="91">
        <v>5843</v>
      </c>
      <c r="K24" s="11">
        <f t="shared" si="2"/>
        <v>14.414151747655584</v>
      </c>
      <c r="L24" s="11">
        <f t="shared" si="3"/>
        <v>5.2226478037931674</v>
      </c>
      <c r="M24" s="22">
        <f t="shared" si="0"/>
        <v>2.7599317988064791</v>
      </c>
      <c r="N24" s="10">
        <v>530291</v>
      </c>
      <c r="O24" s="10">
        <v>257839</v>
      </c>
      <c r="P24" s="91">
        <v>28168</v>
      </c>
      <c r="Q24" s="10">
        <v>5865</v>
      </c>
      <c r="R24" s="13">
        <v>16187</v>
      </c>
      <c r="S24" s="13">
        <v>5334</v>
      </c>
      <c r="T24" s="12">
        <v>27386</v>
      </c>
      <c r="U24" s="92">
        <v>22.88</v>
      </c>
      <c r="V24" s="91">
        <v>98.7</v>
      </c>
      <c r="W24" s="92">
        <v>84.99</v>
      </c>
      <c r="X24" s="17">
        <v>9</v>
      </c>
      <c r="Y24" s="18">
        <v>70</v>
      </c>
      <c r="Z24" s="18">
        <v>3125</v>
      </c>
      <c r="AA24" s="18">
        <v>1592</v>
      </c>
      <c r="AB24" s="18">
        <v>1069</v>
      </c>
      <c r="AC24" s="19">
        <v>5865</v>
      </c>
      <c r="AD24" s="17">
        <v>3646</v>
      </c>
      <c r="AE24" s="18">
        <v>7499</v>
      </c>
      <c r="AF24" s="18">
        <v>4973</v>
      </c>
      <c r="AG24" s="16">
        <v>69</v>
      </c>
      <c r="AH24" s="18">
        <v>16187</v>
      </c>
      <c r="AI24" s="27">
        <f t="shared" si="16"/>
        <v>0.22524247853215543</v>
      </c>
      <c r="AJ24" s="41">
        <v>7574.75</v>
      </c>
      <c r="AK24" s="41">
        <v>7574.75</v>
      </c>
      <c r="AL24" s="27">
        <v>9030.61</v>
      </c>
      <c r="AM24" s="27">
        <v>9030.61</v>
      </c>
      <c r="AN24" s="27">
        <v>10888.21</v>
      </c>
      <c r="AO24" s="27">
        <f t="shared" si="33"/>
        <v>1.4374348988415457</v>
      </c>
      <c r="AP24" s="41">
        <v>1210.9000000000001</v>
      </c>
      <c r="AQ24" s="27">
        <v>2517.38</v>
      </c>
      <c r="AR24" s="27">
        <v>1789.05</v>
      </c>
      <c r="AS24" s="27">
        <v>4984.2299999999996</v>
      </c>
      <c r="AT24" s="27">
        <v>3542.2</v>
      </c>
      <c r="AU24" s="27">
        <v>8950.9699999999993</v>
      </c>
      <c r="AV24" s="45">
        <v>3382969011.6999998</v>
      </c>
      <c r="AW24" s="27">
        <v>2056829678.0699999</v>
      </c>
      <c r="AX24" s="27">
        <v>587729872.44000006</v>
      </c>
      <c r="AY24" s="27">
        <v>2644559550.5100002</v>
      </c>
      <c r="AZ24" s="27">
        <v>487418568.43000001</v>
      </c>
      <c r="BA24" s="27">
        <v>3131978118.9400001</v>
      </c>
      <c r="BB24" s="35">
        <f t="shared" si="6"/>
        <v>0.92580751053528787</v>
      </c>
      <c r="BC24" s="33">
        <f t="shared" si="7"/>
        <v>0.78172739429885107</v>
      </c>
      <c r="BD24" s="33">
        <f t="shared" si="18"/>
        <v>0.60799542382932081</v>
      </c>
      <c r="BE24" s="24">
        <v>5.8999999999999997E-2</v>
      </c>
      <c r="BF24" s="11">
        <f t="shared" si="8"/>
        <v>0.78734124042555109</v>
      </c>
      <c r="BG24" s="11">
        <f t="shared" si="9"/>
        <v>4.2966998780243433</v>
      </c>
      <c r="BH24" s="11">
        <f t="shared" si="10"/>
        <v>2.6123738634068014</v>
      </c>
      <c r="BI24" s="11">
        <f t="shared" si="11"/>
        <v>0.74647413632535897</v>
      </c>
      <c r="BJ24" s="11">
        <f t="shared" si="12"/>
        <v>3.3588479997321605</v>
      </c>
      <c r="BK24" s="11">
        <f t="shared" si="13"/>
        <v>0.61906901785883151</v>
      </c>
      <c r="BL24" s="11">
        <f t="shared" si="14"/>
        <v>3.9779170175909919</v>
      </c>
      <c r="BM24" s="11">
        <f t="shared" si="15"/>
        <v>47.05422370256322</v>
      </c>
      <c r="BN24" s="11">
        <f t="shared" si="19"/>
        <v>118.46426008556148</v>
      </c>
      <c r="BO24" s="36">
        <f t="shared" si="22"/>
        <v>9620.6696805389147</v>
      </c>
      <c r="BP24" s="36">
        <f t="shared" si="23"/>
        <v>9620.6696805389147</v>
      </c>
      <c r="BQ24" s="36">
        <f t="shared" si="24"/>
        <v>11469.753565962117</v>
      </c>
      <c r="BR24" s="36">
        <f t="shared" si="25"/>
        <v>11469.753565962117</v>
      </c>
      <c r="BS24" s="36">
        <f t="shared" si="26"/>
        <v>13829.086349033383</v>
      </c>
      <c r="BT24" s="36">
        <f t="shared" si="27"/>
        <v>1537.9608457262052</v>
      </c>
      <c r="BU24" s="36">
        <f t="shared" si="28"/>
        <v>3197.3175933720659</v>
      </c>
      <c r="BV24" s="36">
        <f t="shared" si="29"/>
        <v>2272.2676117321557</v>
      </c>
      <c r="BW24" s="36">
        <f t="shared" si="30"/>
        <v>6330.4571691253805</v>
      </c>
      <c r="BX24" s="36">
        <f t="shared" si="31"/>
        <v>4498.9387296484956</v>
      </c>
      <c r="BY24" s="36">
        <f t="shared" si="32"/>
        <v>11368.60301533561</v>
      </c>
      <c r="BZ24" s="101">
        <f>(BZ27-BZ23)*1/4+BZ23</f>
        <v>472.5</v>
      </c>
      <c r="CA24" s="101">
        <f>(CA27-CA23)*1/4+CA23</f>
        <v>370</v>
      </c>
      <c r="CB24" s="101">
        <f t="shared" si="34"/>
        <v>1070.0569927527688</v>
      </c>
    </row>
    <row r="25" spans="1:80" ht="15">
      <c r="A25" s="11">
        <v>2011</v>
      </c>
      <c r="B25" s="103"/>
      <c r="C25" s="10">
        <v>10652</v>
      </c>
      <c r="D25" s="13">
        <v>132935</v>
      </c>
      <c r="E25" s="13">
        <v>57902</v>
      </c>
      <c r="F25" s="91">
        <v>7925</v>
      </c>
      <c r="H25" s="11">
        <f t="shared" si="1"/>
        <v>12.479815996995869</v>
      </c>
      <c r="I25" s="92">
        <v>28175</v>
      </c>
      <c r="J25" s="92">
        <v>5679</v>
      </c>
      <c r="K25" s="11">
        <f t="shared" si="2"/>
        <v>14.491077441077442</v>
      </c>
      <c r="L25" s="11">
        <f t="shared" si="3"/>
        <v>5.2129966085271322</v>
      </c>
      <c r="M25" s="22">
        <f t="shared" si="0"/>
        <v>2.7797979797979799</v>
      </c>
      <c r="N25" s="10">
        <v>544562</v>
      </c>
      <c r="O25" s="10">
        <v>350646</v>
      </c>
      <c r="P25" s="92">
        <v>29788</v>
      </c>
      <c r="Q25" s="10">
        <v>5940</v>
      </c>
      <c r="R25" s="13">
        <v>16512</v>
      </c>
      <c r="S25" s="13">
        <v>5352</v>
      </c>
      <c r="T25" s="12">
        <v>27804</v>
      </c>
      <c r="U25" s="91">
        <v>20.68</v>
      </c>
      <c r="V25" s="92">
        <v>99.01</v>
      </c>
      <c r="W25" s="91">
        <v>85.89</v>
      </c>
      <c r="X25" s="17">
        <v>8</v>
      </c>
      <c r="Y25" s="18">
        <v>52</v>
      </c>
      <c r="Z25" s="18">
        <v>3089</v>
      </c>
      <c r="AA25" s="18">
        <v>1675</v>
      </c>
      <c r="AB25" s="18">
        <v>1116</v>
      </c>
      <c r="AC25" s="19">
        <v>5940</v>
      </c>
      <c r="AD25" s="17">
        <v>3774</v>
      </c>
      <c r="AE25" s="18">
        <v>7719</v>
      </c>
      <c r="AF25" s="18">
        <v>4991</v>
      </c>
      <c r="AG25" s="16">
        <v>28</v>
      </c>
      <c r="AH25" s="18">
        <v>16512</v>
      </c>
      <c r="AI25" s="27">
        <f t="shared" si="16"/>
        <v>0.2285610465116279</v>
      </c>
      <c r="AJ25" s="41">
        <v>8211.02</v>
      </c>
      <c r="AK25" s="41">
        <v>8211.02</v>
      </c>
      <c r="AL25" s="27">
        <v>9789.18</v>
      </c>
      <c r="AM25" s="27">
        <v>9789.18</v>
      </c>
      <c r="AN25" s="27">
        <v>11802.81</v>
      </c>
      <c r="AO25" s="27">
        <f t="shared" si="33"/>
        <v>1.4374353003646319</v>
      </c>
      <c r="AP25" s="41">
        <v>1666</v>
      </c>
      <c r="AQ25" s="27">
        <v>5745.28</v>
      </c>
      <c r="AR25" s="27">
        <v>3026.54</v>
      </c>
      <c r="AS25" s="27">
        <v>7626.59</v>
      </c>
      <c r="AT25" s="27">
        <v>5691.08</v>
      </c>
      <c r="AU25" s="27">
        <v>11831.36</v>
      </c>
      <c r="AV25" s="45">
        <v>3744632866.3600001</v>
      </c>
      <c r="AW25" s="27">
        <v>2474282100.0300002</v>
      </c>
      <c r="AX25" s="27">
        <v>658712692.41999996</v>
      </c>
      <c r="AY25" s="27">
        <v>3132994792.4499998</v>
      </c>
      <c r="AZ25" s="27">
        <v>633410275.34000003</v>
      </c>
      <c r="BA25" s="27">
        <v>3766405067.79</v>
      </c>
      <c r="BB25" s="35">
        <f t="shared" si="6"/>
        <v>1.0058142419315899</v>
      </c>
      <c r="BC25" s="33">
        <f t="shared" si="7"/>
        <v>0.83666273951589065</v>
      </c>
      <c r="BD25" s="33">
        <f t="shared" si="18"/>
        <v>0.66075425504534058</v>
      </c>
      <c r="BE25" s="24">
        <v>6.5000000000000002E-2</v>
      </c>
      <c r="BF25" s="11">
        <f t="shared" si="8"/>
        <v>0.83851842105321184</v>
      </c>
      <c r="BG25" s="11">
        <f t="shared" si="9"/>
        <v>4.4657729303747384</v>
      </c>
      <c r="BH25" s="11">
        <f t="shared" si="10"/>
        <v>2.9507784658114078</v>
      </c>
      <c r="BI25" s="11">
        <f t="shared" si="11"/>
        <v>0.78556734817182805</v>
      </c>
      <c r="BJ25" s="11">
        <f t="shared" si="12"/>
        <v>3.7363458139832351</v>
      </c>
      <c r="BK25" s="11">
        <f t="shared" si="13"/>
        <v>0.75539220062024637</v>
      </c>
      <c r="BL25" s="11">
        <f t="shared" si="14"/>
        <v>4.4917380146034818</v>
      </c>
      <c r="BM25" s="11">
        <f t="shared" si="15"/>
        <v>52.182789997368424</v>
      </c>
      <c r="BN25" s="11">
        <f t="shared" si="19"/>
        <v>131.42608524013039</v>
      </c>
      <c r="BO25" s="36">
        <f t="shared" si="22"/>
        <v>9792.2953078199989</v>
      </c>
      <c r="BP25" s="36">
        <f t="shared" si="23"/>
        <v>9792.2953078199989</v>
      </c>
      <c r="BQ25" s="36">
        <f t="shared" si="24"/>
        <v>11674.376798668785</v>
      </c>
      <c r="BR25" s="36">
        <f t="shared" si="25"/>
        <v>11674.376798668785</v>
      </c>
      <c r="BS25" s="36">
        <f t="shared" si="26"/>
        <v>14075.790947055415</v>
      </c>
      <c r="BT25" s="36">
        <f t="shared" si="27"/>
        <v>1986.83768677072</v>
      </c>
      <c r="BU25" s="36">
        <f t="shared" si="28"/>
        <v>6851.7039766206972</v>
      </c>
      <c r="BV25" s="36">
        <f t="shared" si="29"/>
        <v>3609.3899955096367</v>
      </c>
      <c r="BW25" s="36">
        <f t="shared" si="30"/>
        <v>9095.3159865238322</v>
      </c>
      <c r="BX25" s="36">
        <f t="shared" si="31"/>
        <v>6787.0661599202331</v>
      </c>
      <c r="BY25" s="36">
        <f t="shared" si="32"/>
        <v>14109.839095889332</v>
      </c>
      <c r="BZ25" s="101">
        <f>(BZ27-BZ23)*2/4+BZ23</f>
        <v>545</v>
      </c>
      <c r="CA25" s="101">
        <f>(CA27-CA23)*2/4+CA23</f>
        <v>440</v>
      </c>
      <c r="CB25" s="101">
        <f t="shared" si="34"/>
        <v>1174.6909492612001</v>
      </c>
    </row>
    <row r="26" spans="1:80" ht="15">
      <c r="A26" s="11">
        <v>2012</v>
      </c>
      <c r="B26" s="103"/>
      <c r="C26" s="10">
        <v>10602</v>
      </c>
      <c r="D26" s="13">
        <v>146845</v>
      </c>
      <c r="E26" s="13">
        <v>58303</v>
      </c>
      <c r="F26" s="92">
        <v>7963</v>
      </c>
      <c r="G26" s="14">
        <v>360</v>
      </c>
      <c r="H26" s="11">
        <f t="shared" si="1"/>
        <v>13.850688549330314</v>
      </c>
      <c r="I26" s="91">
        <v>28783</v>
      </c>
      <c r="J26" s="91">
        <v>6125</v>
      </c>
      <c r="K26" s="11">
        <f t="shared" si="2"/>
        <v>14.861092150170649</v>
      </c>
      <c r="L26" s="11">
        <f t="shared" si="3"/>
        <v>5.1716847793811986</v>
      </c>
      <c r="M26" s="22">
        <f t="shared" si="0"/>
        <v>2.8735494880546075</v>
      </c>
      <c r="N26" s="10">
        <v>1138373</v>
      </c>
      <c r="O26" s="10">
        <v>834600</v>
      </c>
      <c r="P26" s="91">
        <v>29687</v>
      </c>
      <c r="Q26" s="10">
        <v>5860</v>
      </c>
      <c r="R26" s="13">
        <v>16839</v>
      </c>
      <c r="S26" s="13">
        <v>5373</v>
      </c>
      <c r="T26" s="60">
        <v>28072</v>
      </c>
      <c r="U26" s="92">
        <v>20.010000000000002</v>
      </c>
      <c r="V26" s="91">
        <v>99.13</v>
      </c>
      <c r="W26" s="92">
        <v>86.64</v>
      </c>
      <c r="X26" s="55">
        <v>8</v>
      </c>
      <c r="Y26" s="56">
        <v>43</v>
      </c>
      <c r="Z26" s="56">
        <v>2978</v>
      </c>
      <c r="AA26" s="56">
        <v>1742</v>
      </c>
      <c r="AB26" s="56">
        <v>1089</v>
      </c>
      <c r="AC26" s="57">
        <v>5860</v>
      </c>
      <c r="AD26" s="55">
        <v>3985</v>
      </c>
      <c r="AE26" s="18">
        <v>7793</v>
      </c>
      <c r="AF26" s="18">
        <v>5035</v>
      </c>
      <c r="AG26" s="16">
        <v>26</v>
      </c>
      <c r="AH26" s="18">
        <v>16839</v>
      </c>
      <c r="AI26" s="27">
        <f t="shared" si="16"/>
        <v>0.23665300789833124</v>
      </c>
      <c r="AJ26" s="41">
        <v>8715.1200000000008</v>
      </c>
      <c r="AK26" s="41">
        <v>9552.83</v>
      </c>
      <c r="AL26" s="27">
        <v>10390.17</v>
      </c>
      <c r="AM26" s="27">
        <v>12099.99</v>
      </c>
      <c r="AN26" s="27">
        <v>12527.42</v>
      </c>
      <c r="AO26" s="27">
        <f>AN26/AJ26</f>
        <v>1.4374351701410879</v>
      </c>
      <c r="AP26" s="41">
        <v>1768.29</v>
      </c>
      <c r="AQ26" s="27">
        <v>6098.01</v>
      </c>
      <c r="AR26" s="27">
        <v>3212.36</v>
      </c>
      <c r="AS26" s="27">
        <v>8094.82</v>
      </c>
      <c r="AT26" s="27">
        <v>6040.48</v>
      </c>
      <c r="AU26" s="27">
        <v>12557.73</v>
      </c>
      <c r="AV26" s="45">
        <v>3986974742.8200002</v>
      </c>
      <c r="AW26" s="27">
        <v>3022582541.1500001</v>
      </c>
      <c r="AX26" s="27">
        <v>719805189.00999999</v>
      </c>
      <c r="AY26" s="27">
        <v>3742387730.1599998</v>
      </c>
      <c r="AZ26" s="27">
        <v>950629076.83000004</v>
      </c>
      <c r="BA26" s="27">
        <v>4693016806.9899998</v>
      </c>
      <c r="BB26" s="35">
        <f t="shared" si="6"/>
        <v>1.1770871675175483</v>
      </c>
      <c r="BC26" s="33">
        <f t="shared" si="7"/>
        <v>0.9386534832957073</v>
      </c>
      <c r="BD26" s="33">
        <f t="shared" si="18"/>
        <v>0.75811429369931693</v>
      </c>
      <c r="BE26" s="24">
        <v>5.8299999999999998E-2</v>
      </c>
      <c r="BF26" s="11">
        <f>BF27/(1+BE27)</f>
        <v>0.88740404500061409</v>
      </c>
      <c r="BG26" s="11">
        <f t="shared" si="9"/>
        <v>4.4928516669283853</v>
      </c>
      <c r="BH26" s="11">
        <f t="shared" si="10"/>
        <v>3.4060950681692108</v>
      </c>
      <c r="BI26" s="11">
        <f t="shared" si="11"/>
        <v>0.81113579892404242</v>
      </c>
      <c r="BJ26" s="11">
        <f t="shared" si="12"/>
        <v>4.217230867093253</v>
      </c>
      <c r="BK26" s="11">
        <f t="shared" si="13"/>
        <v>1.0712471756079749</v>
      </c>
      <c r="BL26" s="11">
        <f t="shared" si="14"/>
        <v>5.2884780427012279</v>
      </c>
      <c r="BM26" s="11">
        <f t="shared" si="15"/>
        <v>60.7270748765729</v>
      </c>
      <c r="BN26" s="11">
        <f t="shared" si="19"/>
        <v>150.05485123438086</v>
      </c>
      <c r="BO26" s="36">
        <f t="shared" si="22"/>
        <v>9820.9153418880014</v>
      </c>
      <c r="BP26" s="36">
        <f t="shared" si="23"/>
        <v>10764.915997192</v>
      </c>
      <c r="BQ26" s="36">
        <f t="shared" si="24"/>
        <v>11708.499706008</v>
      </c>
      <c r="BR26" s="36">
        <f t="shared" si="25"/>
        <v>13635.265771176</v>
      </c>
      <c r="BS26" s="36">
        <f t="shared" si="26"/>
        <v>14116.929115408</v>
      </c>
      <c r="BT26" s="36">
        <f t="shared" si="27"/>
        <v>1992.6548790959998</v>
      </c>
      <c r="BU26" s="36">
        <f t="shared" si="28"/>
        <v>6871.7401440240001</v>
      </c>
      <c r="BV26" s="36">
        <f t="shared" si="29"/>
        <v>3619.9519464640002</v>
      </c>
      <c r="BW26" s="36">
        <f t="shared" si="30"/>
        <v>9121.9101891680002</v>
      </c>
      <c r="BX26" s="36">
        <f t="shared" si="31"/>
        <v>6806.9105995519994</v>
      </c>
      <c r="BY26" s="36">
        <f t="shared" si="32"/>
        <v>14151.084920952</v>
      </c>
      <c r="BZ26" s="101">
        <f>(BZ27-BZ23)*3/4+BZ23</f>
        <v>617.5</v>
      </c>
      <c r="CA26" s="101">
        <f>(CA27-CA23)*3/4+CA23</f>
        <v>510</v>
      </c>
      <c r="CB26" s="101">
        <f t="shared" si="34"/>
        <v>1270.559906</v>
      </c>
    </row>
    <row r="27" spans="1:80" ht="15">
      <c r="A27" s="11">
        <v>2013</v>
      </c>
      <c r="B27" s="103"/>
      <c r="C27" s="38">
        <v>10692</v>
      </c>
      <c r="D27" s="91">
        <v>159563</v>
      </c>
      <c r="E27" s="37">
        <v>58204</v>
      </c>
      <c r="F27" s="91">
        <v>7452</v>
      </c>
      <c r="G27" s="14">
        <v>360</v>
      </c>
      <c r="H27" s="11">
        <f t="shared" si="1"/>
        <v>14.923587729143284</v>
      </c>
      <c r="I27" s="92">
        <v>29610</v>
      </c>
      <c r="J27" s="92">
        <v>6272</v>
      </c>
      <c r="K27" s="11">
        <f t="shared" si="2"/>
        <v>14.613746047595274</v>
      </c>
      <c r="L27" s="11">
        <f t="shared" si="3"/>
        <v>5.0328977533241632</v>
      </c>
      <c r="M27" s="22">
        <f t="shared" si="0"/>
        <v>2.9036445332001999</v>
      </c>
      <c r="N27" s="10">
        <v>1071531</v>
      </c>
      <c r="O27" s="10">
        <v>1325930</v>
      </c>
      <c r="P27" s="92">
        <v>31004</v>
      </c>
      <c r="Q27" s="28">
        <v>6009</v>
      </c>
      <c r="R27" s="26">
        <v>17448</v>
      </c>
      <c r="S27" s="25">
        <v>5407</v>
      </c>
      <c r="T27" s="60">
        <v>28866</v>
      </c>
      <c r="U27" s="91">
        <v>20.28</v>
      </c>
      <c r="V27" s="92">
        <v>99.27</v>
      </c>
      <c r="W27" s="91">
        <v>87.04</v>
      </c>
      <c r="X27" s="64">
        <v>7</v>
      </c>
      <c r="Y27" s="65">
        <v>37</v>
      </c>
      <c r="Z27" s="66">
        <v>3039</v>
      </c>
      <c r="AA27" s="66">
        <v>1861</v>
      </c>
      <c r="AB27" s="66">
        <v>1064</v>
      </c>
      <c r="AC27" s="58">
        <f>SUM(X27:AB27)</f>
        <v>6008</v>
      </c>
      <c r="AD27" s="59">
        <v>4172</v>
      </c>
      <c r="AE27" s="26">
        <v>8104</v>
      </c>
      <c r="AF27" s="26">
        <v>5149</v>
      </c>
      <c r="AG27" s="29">
        <v>24</v>
      </c>
      <c r="AH27" s="26">
        <v>17554</v>
      </c>
      <c r="AI27" s="27">
        <f t="shared" si="16"/>
        <v>0.23766662868861799</v>
      </c>
      <c r="AJ27" s="42">
        <v>9184.94</v>
      </c>
      <c r="AK27" s="42">
        <v>10067.81</v>
      </c>
      <c r="AL27" s="43">
        <v>10950.28</v>
      </c>
      <c r="AM27" s="43">
        <v>12752.28</v>
      </c>
      <c r="AN27" s="43">
        <v>13653.62</v>
      </c>
      <c r="AO27" s="27">
        <f>AN27/AJ27</f>
        <v>1.4865225031410112</v>
      </c>
      <c r="AP27" s="41">
        <v>1863.6</v>
      </c>
      <c r="AQ27" s="27">
        <v>6426.74</v>
      </c>
      <c r="AR27" s="27">
        <v>3385.52</v>
      </c>
      <c r="AS27" s="27">
        <v>8531.2000000000007</v>
      </c>
      <c r="AT27" s="27">
        <v>6366.11</v>
      </c>
      <c r="AU27" s="27">
        <v>13234.69</v>
      </c>
      <c r="AV27" s="45">
        <v>4123503491.3899999</v>
      </c>
      <c r="AW27" s="27">
        <v>3320473565</v>
      </c>
      <c r="AX27" s="27">
        <v>838990273.01999998</v>
      </c>
      <c r="AY27" s="27">
        <v>4159463838</v>
      </c>
      <c r="AZ27" s="27">
        <v>1010355723.9</v>
      </c>
      <c r="BA27" s="27">
        <v>5169819562</v>
      </c>
      <c r="BB27" s="35">
        <f t="shared" si="6"/>
        <v>1.2537444366895141</v>
      </c>
      <c r="BC27" s="33">
        <f t="shared" si="7"/>
        <v>1.0087208236115446</v>
      </c>
      <c r="BD27" s="33">
        <f t="shared" si="18"/>
        <v>0.80525542707390674</v>
      </c>
      <c r="BE27" s="24">
        <v>5.91E-2</v>
      </c>
      <c r="BF27" s="11">
        <f>BF28/(1+BE28)</f>
        <v>0.93984962406015038</v>
      </c>
      <c r="BG27" s="11">
        <f t="shared" si="9"/>
        <v>4.3874077148389601</v>
      </c>
      <c r="BH27" s="11">
        <f t="shared" si="10"/>
        <v>3.5329838731600005</v>
      </c>
      <c r="BI27" s="11">
        <f t="shared" si="11"/>
        <v>0.89268565049328008</v>
      </c>
      <c r="BJ27" s="11">
        <f t="shared" si="12"/>
        <v>4.4256695236320009</v>
      </c>
      <c r="BK27" s="11">
        <f t="shared" si="13"/>
        <v>1.0750184902296001</v>
      </c>
      <c r="BL27" s="11">
        <f t="shared" si="14"/>
        <v>5.5006880139680003</v>
      </c>
      <c r="BM27" s="11">
        <f t="shared" si="15"/>
        <v>62.640216980982537</v>
      </c>
      <c r="BN27" s="11">
        <f t="shared" si="19"/>
        <v>149.94414197266786</v>
      </c>
      <c r="BO27" s="36">
        <f t="shared" si="22"/>
        <v>9772.7761600000013</v>
      </c>
      <c r="BP27" s="36">
        <f t="shared" si="23"/>
        <v>10712.14984</v>
      </c>
      <c r="BQ27" s="36">
        <f t="shared" si="24"/>
        <v>11651.09792</v>
      </c>
      <c r="BR27" s="36">
        <f t="shared" si="25"/>
        <v>13568.425920000001</v>
      </c>
      <c r="BS27" s="36">
        <f t="shared" si="26"/>
        <v>14527.45168</v>
      </c>
      <c r="BT27" s="36">
        <f t="shared" si="27"/>
        <v>1982.8703999999998</v>
      </c>
      <c r="BU27" s="36">
        <f t="shared" si="28"/>
        <v>6838.0513599999995</v>
      </c>
      <c r="BV27" s="36">
        <f t="shared" si="29"/>
        <v>3602.19328</v>
      </c>
      <c r="BW27" s="36">
        <f t="shared" si="30"/>
        <v>9077.1968000000015</v>
      </c>
      <c r="BX27" s="36">
        <f t="shared" si="31"/>
        <v>6773.5410400000001</v>
      </c>
      <c r="BY27" s="36">
        <f t="shared" si="32"/>
        <v>14081.710160000001</v>
      </c>
      <c r="BZ27" s="11">
        <v>690</v>
      </c>
      <c r="CA27" s="97">
        <f>20*29</f>
        <v>580</v>
      </c>
      <c r="CB27" s="36">
        <f t="shared" si="34"/>
        <v>1351.28</v>
      </c>
    </row>
    <row r="28" spans="1:80" ht="16" customHeight="1" thickBot="1">
      <c r="A28" s="23">
        <v>2014</v>
      </c>
      <c r="B28" s="104" t="s">
        <v>122</v>
      </c>
      <c r="C28" s="38">
        <v>11057</v>
      </c>
      <c r="D28" s="92">
        <v>172005</v>
      </c>
      <c r="E28" s="37">
        <v>59081</v>
      </c>
      <c r="F28" s="92">
        <v>8007</v>
      </c>
      <c r="G28" s="14">
        <v>360</v>
      </c>
      <c r="H28" s="23">
        <f t="shared" si="1"/>
        <v>15.556208736546983</v>
      </c>
      <c r="I28" s="91">
        <v>30039</v>
      </c>
      <c r="J28" s="91">
        <v>6329</v>
      </c>
      <c r="K28" s="23">
        <f t="shared" si="2"/>
        <v>14.633825944170772</v>
      </c>
      <c r="L28" s="23">
        <f t="shared" si="3"/>
        <v>5.1813953488372091</v>
      </c>
      <c r="M28" s="22">
        <f t="shared" si="0"/>
        <v>2.8243021346469623</v>
      </c>
      <c r="N28" s="10">
        <v>676685</v>
      </c>
      <c r="O28" s="89">
        <v>1325930</v>
      </c>
      <c r="P28" s="91">
        <v>26942</v>
      </c>
      <c r="Q28" s="28">
        <v>6090</v>
      </c>
      <c r="R28" s="26">
        <v>17200</v>
      </c>
      <c r="S28" s="25">
        <v>5388</v>
      </c>
      <c r="T28" s="60">
        <v>28678</v>
      </c>
      <c r="U28" s="92">
        <v>19.989999999999998</v>
      </c>
      <c r="V28" s="91">
        <v>99.36</v>
      </c>
      <c r="W28" s="92">
        <v>87.49</v>
      </c>
      <c r="X28" s="93">
        <v>7</v>
      </c>
      <c r="Y28" s="65">
        <v>32</v>
      </c>
      <c r="Z28" s="66">
        <v>3085</v>
      </c>
      <c r="AA28" s="66">
        <v>1907</v>
      </c>
      <c r="AB28" s="66">
        <v>1059</v>
      </c>
      <c r="AC28" s="58">
        <f>SUM(X28:AB28)</f>
        <v>6090</v>
      </c>
      <c r="AD28" s="26">
        <v>4115</v>
      </c>
      <c r="AE28" s="26">
        <v>8001</v>
      </c>
      <c r="AF28" s="59">
        <v>5053</v>
      </c>
      <c r="AG28" s="29">
        <v>23</v>
      </c>
      <c r="AH28" s="26">
        <v>17192</v>
      </c>
      <c r="AI28" s="27">
        <f t="shared" si="16"/>
        <v>0.23935551419264775</v>
      </c>
      <c r="AJ28" s="42">
        <v>9663.0300000000007</v>
      </c>
      <c r="AK28" s="43">
        <v>10591.85</v>
      </c>
      <c r="AL28" s="43">
        <v>11520.26</v>
      </c>
      <c r="AM28" s="43">
        <v>13416.06</v>
      </c>
      <c r="AN28" s="27">
        <v>14364.32</v>
      </c>
      <c r="AO28" s="27">
        <f>AN28/AJ28</f>
        <v>1.4865233782778278</v>
      </c>
      <c r="AP28" s="94">
        <v>1960.62</v>
      </c>
      <c r="AQ28" s="95">
        <v>6761.33</v>
      </c>
      <c r="AR28" s="94">
        <v>3561.77</v>
      </c>
      <c r="AS28" s="27">
        <v>8975.35</v>
      </c>
      <c r="AT28" s="94">
        <v>6697.54</v>
      </c>
      <c r="AU28" s="95">
        <v>13923.72</v>
      </c>
      <c r="AV28" s="45">
        <v>4152668021.8299999</v>
      </c>
      <c r="AW28" s="27">
        <v>3586449553.0999999</v>
      </c>
      <c r="AX28" s="27">
        <v>856115734.69000006</v>
      </c>
      <c r="AY28" s="27">
        <v>4442565287.8000002</v>
      </c>
      <c r="AZ28" s="27">
        <v>619522532.13</v>
      </c>
      <c r="BA28" s="27">
        <v>5062087820</v>
      </c>
      <c r="BB28" s="35">
        <f t="shared" si="6"/>
        <v>1.2189965086034584</v>
      </c>
      <c r="BC28" s="33">
        <f t="shared" si="7"/>
        <v>1.0698098823325271</v>
      </c>
      <c r="BD28" s="33">
        <f t="shared" si="18"/>
        <v>0.86364947408425907</v>
      </c>
      <c r="BE28" s="7">
        <v>6.4000000000000001E-2</v>
      </c>
      <c r="BF28" s="11">
        <v>1</v>
      </c>
      <c r="BG28" s="23">
        <f t="shared" si="9"/>
        <v>4.1526680218300003</v>
      </c>
      <c r="BH28" s="23">
        <f t="shared" si="10"/>
        <v>3.5864495531</v>
      </c>
      <c r="BI28" s="23">
        <f t="shared" si="11"/>
        <v>0.85611573469000013</v>
      </c>
      <c r="BJ28" s="23">
        <f t="shared" si="12"/>
        <v>4.4425652878000008</v>
      </c>
      <c r="BK28" s="23">
        <f t="shared" si="13"/>
        <v>0.61952253213000008</v>
      </c>
      <c r="BL28" s="23">
        <f t="shared" si="14"/>
        <v>5.0620878200000003</v>
      </c>
      <c r="BM28" s="23">
        <f t="shared" si="15"/>
        <v>56.800805879712748</v>
      </c>
      <c r="BN28" s="11">
        <f t="shared" si="19"/>
        <v>154.04387737737309</v>
      </c>
      <c r="BO28" s="36">
        <f t="shared" si="22"/>
        <v>9663.0300000000007</v>
      </c>
      <c r="BP28" s="36">
        <f t="shared" si="23"/>
        <v>10591.85</v>
      </c>
      <c r="BQ28" s="36">
        <f t="shared" si="24"/>
        <v>11520.26</v>
      </c>
      <c r="BR28" s="36">
        <f t="shared" si="25"/>
        <v>13416.06</v>
      </c>
      <c r="BS28" s="36">
        <f t="shared" si="26"/>
        <v>14364.32</v>
      </c>
      <c r="BT28" s="36">
        <f t="shared" si="27"/>
        <v>1960.62</v>
      </c>
      <c r="BU28" s="36">
        <f t="shared" si="28"/>
        <v>6761.33</v>
      </c>
      <c r="BV28" s="36">
        <f t="shared" si="29"/>
        <v>3561.77</v>
      </c>
      <c r="BW28" s="36">
        <f t="shared" si="30"/>
        <v>8975.35</v>
      </c>
      <c r="BX28" s="36">
        <f t="shared" si="31"/>
        <v>6697.54</v>
      </c>
      <c r="BY28" s="36">
        <f t="shared" si="32"/>
        <v>13923.72</v>
      </c>
      <c r="BZ28" s="11">
        <v>690</v>
      </c>
      <c r="CA28" s="97">
        <f>20*29</f>
        <v>580</v>
      </c>
      <c r="CB28" s="36">
        <f>(CA28+BZ28)/$BF28</f>
        <v>1270</v>
      </c>
    </row>
    <row r="29" spans="1:80" ht="15">
      <c r="A29" s="23">
        <v>2015</v>
      </c>
      <c r="B29" s="104"/>
      <c r="C29" s="38"/>
      <c r="D29" s="37"/>
      <c r="E29" s="37"/>
      <c r="F29" s="37"/>
      <c r="H29" s="23"/>
      <c r="I29" s="39"/>
      <c r="J29" s="40"/>
      <c r="K29" s="23"/>
      <c r="L29" s="23"/>
      <c r="M29" s="22"/>
      <c r="N29" s="10"/>
      <c r="O29" s="90"/>
      <c r="P29" s="13"/>
      <c r="Q29" s="28"/>
      <c r="R29" s="26"/>
      <c r="S29" s="25"/>
      <c r="T29" s="60"/>
      <c r="U29" s="61"/>
      <c r="V29" s="62"/>
      <c r="W29" s="63"/>
      <c r="X29" s="64"/>
      <c r="Y29" s="65"/>
      <c r="Z29" s="66"/>
      <c r="AA29" s="66"/>
      <c r="AB29" s="66"/>
      <c r="AC29" s="58"/>
      <c r="AE29" s="26"/>
      <c r="AF29" s="26"/>
      <c r="AG29" s="29"/>
      <c r="AH29" s="26"/>
      <c r="AI29" s="27"/>
      <c r="AJ29" s="42"/>
      <c r="AK29" s="43"/>
      <c r="AL29" s="43"/>
      <c r="AM29" s="43"/>
      <c r="AN29" s="43"/>
      <c r="AO29" s="27"/>
      <c r="AP29" s="41"/>
      <c r="AQ29" s="27"/>
      <c r="AR29" s="27"/>
      <c r="AS29" s="27"/>
      <c r="AT29" s="27"/>
      <c r="AU29" s="27"/>
      <c r="AV29" s="45"/>
      <c r="AW29" s="27"/>
      <c r="AX29" s="27"/>
      <c r="AY29" s="27"/>
      <c r="AZ29" s="27"/>
      <c r="BA29" s="27"/>
      <c r="BB29" s="35"/>
      <c r="BC29" s="33"/>
      <c r="BD29" s="33"/>
      <c r="BE29" s="96">
        <v>0.1067</v>
      </c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80" ht="15">
      <c r="A30" s="23">
        <v>2016</v>
      </c>
      <c r="B30" s="104"/>
      <c r="C30" s="38"/>
      <c r="D30" s="37"/>
      <c r="E30" s="37"/>
      <c r="F30" s="37"/>
      <c r="H30" s="23"/>
      <c r="I30" s="39"/>
      <c r="J30" s="40"/>
      <c r="K30" s="23"/>
      <c r="L30" s="23"/>
      <c r="M30" s="22"/>
      <c r="N30" s="10"/>
      <c r="O30" s="90"/>
      <c r="P30" s="13"/>
      <c r="Q30" s="28"/>
      <c r="R30" s="26"/>
      <c r="S30" s="25"/>
      <c r="T30" s="60"/>
      <c r="U30" s="61"/>
      <c r="V30" s="62"/>
      <c r="W30" s="63"/>
      <c r="X30" s="64"/>
      <c r="Y30" s="65"/>
      <c r="Z30" s="66"/>
      <c r="AA30" s="66"/>
      <c r="AB30" s="66"/>
      <c r="AC30" s="58"/>
      <c r="AD30" s="59"/>
      <c r="AE30" s="26"/>
      <c r="AF30" s="26"/>
      <c r="AG30" s="29"/>
      <c r="AH30" s="26"/>
      <c r="AI30" s="27"/>
      <c r="AJ30" s="42"/>
      <c r="AK30" s="43"/>
      <c r="AL30" s="43"/>
      <c r="AM30" s="43"/>
      <c r="AN30" s="43"/>
      <c r="AO30" s="27"/>
      <c r="AP30" s="41"/>
      <c r="AQ30" s="27"/>
      <c r="AR30" s="27"/>
      <c r="AS30" s="27"/>
      <c r="AT30" s="27"/>
      <c r="AU30" s="27"/>
      <c r="AV30" s="45"/>
      <c r="AW30" s="27"/>
      <c r="AX30" s="27"/>
      <c r="AY30" s="27"/>
      <c r="AZ30" s="27"/>
      <c r="BA30" s="27"/>
      <c r="BB30" s="35"/>
      <c r="BC30" s="33"/>
      <c r="BD30" s="33"/>
      <c r="BE30" s="24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</row>
    <row r="31" spans="1:80" ht="15">
      <c r="A31" s="23">
        <v>2017</v>
      </c>
      <c r="B31" s="104"/>
      <c r="C31" s="38"/>
      <c r="D31" s="37"/>
      <c r="E31" s="37"/>
      <c r="F31" s="37"/>
      <c r="H31" s="23"/>
      <c r="I31" s="39"/>
      <c r="J31" s="40"/>
      <c r="K31" s="23"/>
      <c r="L31" s="23"/>
      <c r="M31" s="22"/>
      <c r="N31" s="10"/>
      <c r="O31" s="90"/>
      <c r="P31" s="13"/>
      <c r="Q31" s="28"/>
      <c r="R31" s="26"/>
      <c r="S31" s="25"/>
      <c r="T31" s="60"/>
      <c r="U31" s="61"/>
      <c r="V31" s="62"/>
      <c r="W31" s="63"/>
      <c r="X31" s="64"/>
      <c r="Y31" s="65"/>
      <c r="Z31" s="66"/>
      <c r="AA31" s="66"/>
      <c r="AB31" s="66"/>
      <c r="AC31" s="58"/>
      <c r="AD31" s="59"/>
      <c r="AE31" s="26"/>
      <c r="AF31" s="26"/>
      <c r="AG31" s="29"/>
      <c r="AH31" s="26"/>
      <c r="AI31" s="27"/>
      <c r="AJ31" s="42"/>
      <c r="AK31" s="43"/>
      <c r="AL31" s="43"/>
      <c r="AM31" s="43"/>
      <c r="AN31" s="43"/>
      <c r="AO31" s="27"/>
      <c r="AP31" s="41"/>
      <c r="AQ31" s="27"/>
      <c r="AR31" s="27"/>
      <c r="AS31" s="27"/>
      <c r="AT31" s="27"/>
      <c r="AU31" s="27"/>
      <c r="AV31" s="45"/>
      <c r="AW31" s="27"/>
      <c r="AX31" s="27"/>
      <c r="AY31" s="27"/>
      <c r="AZ31" s="27"/>
      <c r="BA31" s="27"/>
      <c r="BB31" s="35"/>
      <c r="BC31" s="33"/>
      <c r="BD31" s="33"/>
      <c r="BE31" s="24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</row>
    <row r="32" spans="1:80" ht="15">
      <c r="A32" s="11" t="s">
        <v>119</v>
      </c>
      <c r="AV32" s="45"/>
      <c r="AW32" s="27"/>
      <c r="AX32" s="27"/>
      <c r="AY32" s="27"/>
      <c r="AZ32" s="27"/>
      <c r="BA32" s="27"/>
      <c r="BB32" s="27"/>
      <c r="BE32" s="24"/>
    </row>
    <row r="33" spans="1:79">
      <c r="A33" s="11" t="s">
        <v>118</v>
      </c>
      <c r="C33" s="84">
        <f>(C27/C12)-1</f>
        <v>0.5406340057636887</v>
      </c>
      <c r="D33" s="84">
        <f>(D27/D12)-1</f>
        <v>0.51833173154694512</v>
      </c>
      <c r="E33" s="84">
        <f>(E27/E12)-1</f>
        <v>0.71521188188837148</v>
      </c>
      <c r="F33" s="84">
        <f>(F27/F12)-1</f>
        <v>0.60017178441056473</v>
      </c>
      <c r="I33" s="84">
        <f t="shared" ref="I33:W33" si="35">(I27/I12)-1</f>
        <v>0.40939597315436238</v>
      </c>
      <c r="J33" s="84">
        <f t="shared" si="35"/>
        <v>0.73643410852713176</v>
      </c>
      <c r="K33" s="84">
        <f t="shared" si="35"/>
        <v>0.25143649152641401</v>
      </c>
      <c r="L33" s="84">
        <f t="shared" si="35"/>
        <v>0.34279613719634727</v>
      </c>
      <c r="M33" s="84">
        <f t="shared" si="35"/>
        <v>-6.8036869588175231E-2</v>
      </c>
      <c r="N33" s="84">
        <f t="shared" si="35"/>
        <v>1.4098302035308672</v>
      </c>
      <c r="O33" s="84">
        <f t="shared" si="35"/>
        <v>5.8470082777780643</v>
      </c>
      <c r="P33" s="84">
        <f t="shared" si="35"/>
        <v>-0.62639031150207869</v>
      </c>
      <c r="Q33" s="84">
        <f t="shared" si="35"/>
        <v>0.27715196599362391</v>
      </c>
      <c r="R33" s="84">
        <f t="shared" si="35"/>
        <v>0.1902585442390341</v>
      </c>
      <c r="S33" s="84">
        <f t="shared" si="35"/>
        <v>2.2503782148260321E-2</v>
      </c>
      <c r="T33" s="84">
        <f t="shared" si="35"/>
        <v>0.17093947752717842</v>
      </c>
      <c r="U33" s="84">
        <f t="shared" si="35"/>
        <v>-0.3132407720961734</v>
      </c>
      <c r="V33" s="84">
        <f t="shared" si="35"/>
        <v>0.11790540540540539</v>
      </c>
      <c r="W33" s="84">
        <f t="shared" si="35"/>
        <v>0.1274611398963732</v>
      </c>
      <c r="X33" s="84"/>
      <c r="Y33" s="84"/>
      <c r="Z33" s="84">
        <f>(Z27/Z12)-1</f>
        <v>0.15595283377710145</v>
      </c>
      <c r="AA33" s="84">
        <f>(AA27/AA12)-1</f>
        <v>1.2207637231503581</v>
      </c>
      <c r="AB33" s="84">
        <f>(AB27/AB12)-1</f>
        <v>0.50070521861777162</v>
      </c>
      <c r="AD33" s="84">
        <f>(AD27/AD12)-1</f>
        <v>0.45062586926286508</v>
      </c>
      <c r="AE33" s="84">
        <f>(AE27/AE12)-1</f>
        <v>0.27742749054224469</v>
      </c>
      <c r="AF33" s="84">
        <f>(AF27/AF12)-1</f>
        <v>-3.8468720821661972E-2</v>
      </c>
      <c r="AI33" s="84">
        <f t="shared" ref="AI33:AN33" si="36">(AI27/AI12)-1</f>
        <v>0.21138912028736145</v>
      </c>
      <c r="AJ33" s="84">
        <f t="shared" si="36"/>
        <v>2.1373830945695764</v>
      </c>
      <c r="AK33" s="84">
        <f t="shared" si="36"/>
        <v>2.4389529918909134</v>
      </c>
      <c r="AL33" s="84">
        <f t="shared" si="36"/>
        <v>2.13725647490259</v>
      </c>
      <c r="AM33" s="84">
        <f t="shared" si="36"/>
        <v>2.6535296814118725</v>
      </c>
      <c r="AN33" s="84">
        <f t="shared" si="36"/>
        <v>2.2444810919477409</v>
      </c>
      <c r="AP33" s="84">
        <f t="shared" ref="AP33:BY33" si="37">(AP27/AP12)-1</f>
        <v>4.0363484041834443</v>
      </c>
      <c r="AQ33" s="84">
        <f t="shared" si="37"/>
        <v>5.5458082521058047</v>
      </c>
      <c r="AR33" s="84">
        <f t="shared" si="37"/>
        <v>3.6209871150906316</v>
      </c>
      <c r="AS33" s="84">
        <f t="shared" si="37"/>
        <v>3.388635393249757</v>
      </c>
      <c r="AT33" s="84">
        <f t="shared" si="37"/>
        <v>3.3886349692194209</v>
      </c>
      <c r="AU33" s="84">
        <f t="shared" si="37"/>
        <v>2.7910667942320586</v>
      </c>
      <c r="AV33" s="84">
        <f t="shared" si="37"/>
        <v>3.8958124749636722</v>
      </c>
      <c r="AW33" s="84">
        <f t="shared" si="37"/>
        <v>4.9853065351734624</v>
      </c>
      <c r="AX33" s="84">
        <f t="shared" si="37"/>
        <v>2.9791199308770953</v>
      </c>
      <c r="AY33" s="84">
        <f t="shared" si="37"/>
        <v>4.4328113531281819</v>
      </c>
      <c r="AZ33" s="84">
        <f t="shared" si="37"/>
        <v>6.1683277520494588</v>
      </c>
      <c r="BA33" s="84">
        <f t="shared" si="37"/>
        <v>4.7026378638393247</v>
      </c>
      <c r="BB33" s="84">
        <f t="shared" si="37"/>
        <v>0.16479907941768945</v>
      </c>
      <c r="BC33" s="84">
        <f t="shared" si="37"/>
        <v>0.10968534454916901</v>
      </c>
      <c r="BD33" s="84">
        <f t="shared" si="37"/>
        <v>0.22253590507832399</v>
      </c>
      <c r="BE33" s="84">
        <f t="shared" si="37"/>
        <v>2.5602409638554215</v>
      </c>
      <c r="BF33" s="84">
        <f t="shared" si="37"/>
        <v>1.6154623780084361</v>
      </c>
      <c r="BG33" s="84">
        <f t="shared" si="37"/>
        <v>0.87187264329591541</v>
      </c>
      <c r="BH33" s="84">
        <f t="shared" si="37"/>
        <v>1.2884315161631275</v>
      </c>
      <c r="BI33" s="84">
        <f t="shared" si="37"/>
        <v>0.52138297393787303</v>
      </c>
      <c r="BJ33" s="84">
        <f t="shared" si="37"/>
        <v>1.077189639127992</v>
      </c>
      <c r="BK33" s="84">
        <f t="shared" si="37"/>
        <v>1.7407497092379649</v>
      </c>
      <c r="BL33" s="84">
        <f t="shared" si="37"/>
        <v>1.1803555316982393</v>
      </c>
      <c r="BM33" s="84">
        <f t="shared" si="37"/>
        <v>0.36419334022019667</v>
      </c>
      <c r="BN33" s="84">
        <f t="shared" si="37"/>
        <v>0.88070570745194776</v>
      </c>
      <c r="BO33" s="54">
        <f t="shared" si="37"/>
        <v>0.1995519878051395</v>
      </c>
      <c r="BP33" s="54">
        <f t="shared" si="37"/>
        <v>0.31485469674755207</v>
      </c>
      <c r="BQ33" s="54">
        <f t="shared" si="37"/>
        <v>0.19950357584247791</v>
      </c>
      <c r="BR33" s="54">
        <f t="shared" si="37"/>
        <v>0.39689628577027403</v>
      </c>
      <c r="BS33" s="54">
        <f t="shared" si="37"/>
        <v>0.24050000459891008</v>
      </c>
      <c r="BT33" s="54">
        <f t="shared" si="37"/>
        <v>0.92560537155132394</v>
      </c>
      <c r="BU33" s="54">
        <f t="shared" si="37"/>
        <v>1.5027346243420867</v>
      </c>
      <c r="BV33" s="54">
        <f t="shared" si="37"/>
        <v>0.76679548287340205</v>
      </c>
      <c r="BW33" s="54">
        <f t="shared" si="37"/>
        <v>0.67795776003152386</v>
      </c>
      <c r="BX33" s="54">
        <f t="shared" si="37"/>
        <v>0.67795759790709798</v>
      </c>
      <c r="BY33" s="54">
        <f t="shared" si="37"/>
        <v>0.44948244184601704</v>
      </c>
    </row>
    <row r="34" spans="1:79">
      <c r="A34" s="11" t="s">
        <v>121</v>
      </c>
      <c r="C34" s="85">
        <f>C27/C23-1</f>
        <v>1.2787723785166349E-2</v>
      </c>
      <c r="D34" s="85">
        <f t="shared" ref="D34:F34" si="38">D27/D23-1</f>
        <v>0.18227217830071951</v>
      </c>
      <c r="E34" s="85">
        <f t="shared" si="38"/>
        <v>2.1158637145163084E-2</v>
      </c>
      <c r="F34" s="85">
        <f t="shared" si="38"/>
        <v>-5.7305502846299761E-2</v>
      </c>
      <c r="I34" s="85">
        <f>I27/I23-1</f>
        <v>0.12769928019194876</v>
      </c>
      <c r="J34" s="85">
        <f t="shared" ref="J34:L34" si="39">J27/J23-1</f>
        <v>7.2686847956216827E-2</v>
      </c>
      <c r="K34" s="85">
        <f t="shared" si="39"/>
        <v>6.1376775546948537E-3</v>
      </c>
      <c r="L34" s="85">
        <f t="shared" si="39"/>
        <v>-7.2612042114636011E-2</v>
      </c>
      <c r="M34" s="85">
        <f>M27/M23-1</f>
        <v>8.4915615950951429E-2</v>
      </c>
      <c r="N34" s="85">
        <f t="shared" ref="N34:P34" si="40">N27/N23-1</f>
        <v>1.1453102851788675</v>
      </c>
      <c r="O34" s="85">
        <f t="shared" si="40"/>
        <v>4.0229568063521404</v>
      </c>
      <c r="P34" s="85">
        <f t="shared" si="40"/>
        <v>0.20863870263527207</v>
      </c>
      <c r="Q34" s="85">
        <f>Q27/Q23-1</f>
        <v>4.8325191905094211E-2</v>
      </c>
      <c r="R34" s="85">
        <f t="shared" ref="R34:S34" si="41">R27/R23-1</f>
        <v>0.13734437129261456</v>
      </c>
      <c r="S34" s="85">
        <f t="shared" si="41"/>
        <v>1.6544463244970942E-2</v>
      </c>
      <c r="T34" s="85">
        <f>T27/T23-1</f>
        <v>9.3740527432555343E-2</v>
      </c>
      <c r="U34" s="85">
        <f t="shared" ref="U34:W34" si="42">U27/U23-1</f>
        <v>-0.12093628088426522</v>
      </c>
      <c r="V34" s="85">
        <f t="shared" si="42"/>
        <v>1.1617242433506592E-2</v>
      </c>
      <c r="W34" s="85">
        <f t="shared" si="42"/>
        <v>3.4712315739419797E-2</v>
      </c>
      <c r="X34" s="85"/>
      <c r="Y34" s="85"/>
      <c r="Z34" s="85">
        <f>Z27/Z23-1</f>
        <v>-1.3311688311688274E-2</v>
      </c>
      <c r="AA34" s="85">
        <f t="shared" ref="AA34:AC34" si="43">AA27/AA23-1</f>
        <v>0.2634080108621859</v>
      </c>
      <c r="AB34" s="85">
        <f t="shared" si="43"/>
        <v>-7.4626865671642006E-3</v>
      </c>
      <c r="AC34" s="85">
        <f t="shared" si="43"/>
        <v>4.8150732728541534E-2</v>
      </c>
      <c r="AD34" s="85">
        <f>AD27/AD24-1</f>
        <v>0.14426769061985745</v>
      </c>
      <c r="AE34" s="85">
        <f>AE27/AE23-1</f>
        <v>0.15556823042920298</v>
      </c>
      <c r="AF34" s="85">
        <f t="shared" ref="AF34:AH34" si="44">AF27/AF23-1</f>
        <v>5.4474708171206254E-2</v>
      </c>
      <c r="AG34" s="85"/>
      <c r="AH34" s="85">
        <f t="shared" si="44"/>
        <v>0.14425395997653356</v>
      </c>
      <c r="AI34" s="85">
        <f>AI27/AI23-1</f>
        <v>8.0949822327924137E-2</v>
      </c>
      <c r="AJ34" s="85">
        <f t="shared" ref="AJ34:AL34" si="45">AJ27/AJ23-1</f>
        <v>0.3692536810579623</v>
      </c>
      <c r="AK34" s="85">
        <f t="shared" si="45"/>
        <v>0.50086836742451912</v>
      </c>
      <c r="AL34" s="85">
        <f t="shared" si="45"/>
        <v>0.36919747073805986</v>
      </c>
      <c r="AM34" s="85">
        <f>AM27/AM24-1</f>
        <v>0.41211723239072451</v>
      </c>
      <c r="AN34" s="85">
        <f>AN27/AN23-1</f>
        <v>0.41599368623884225</v>
      </c>
      <c r="AO34" s="85">
        <f t="shared" ref="AO34" si="46">AO27/AO23-1</f>
        <v>3.4135387640342962E-2</v>
      </c>
      <c r="AP34" s="85">
        <f>AP27/AP23-1</f>
        <v>0.64014644793353503</v>
      </c>
      <c r="AQ34" s="85">
        <f t="shared" ref="AQ34:AS34" si="47">AQ27/AQ23-1</f>
        <v>1.7206932608576011</v>
      </c>
      <c r="AR34" s="85">
        <f t="shared" si="47"/>
        <v>1.0166909903201788</v>
      </c>
      <c r="AS34" s="85">
        <f t="shared" si="47"/>
        <v>0.82409476261238646</v>
      </c>
      <c r="AT34" s="85">
        <f>AT27/AT23-1</f>
        <v>0.91530502646059797</v>
      </c>
      <c r="AU34" s="85">
        <f t="shared" ref="AU34:AW34" si="48">AU27/AU23-1</f>
        <v>0.57571778096593129</v>
      </c>
      <c r="AV34" s="85">
        <f t="shared" si="48"/>
        <v>0.4223925014473191</v>
      </c>
      <c r="AW34" s="85">
        <f t="shared" si="48"/>
        <v>0.81277674372127962</v>
      </c>
      <c r="AX34" s="85">
        <f>AX27/AX23-1</f>
        <v>0.5925164370386744</v>
      </c>
      <c r="AY34" s="85">
        <f t="shared" ref="AY34:BA34" si="49">AY27/AY23-1</f>
        <v>0.76357661705039437</v>
      </c>
      <c r="AZ34" s="85">
        <f t="shared" si="49"/>
        <v>1.3945203280219425</v>
      </c>
      <c r="BA34" s="85">
        <f t="shared" si="49"/>
        <v>0.85932380736151148</v>
      </c>
      <c r="BB34" s="85">
        <f>BB27/BB23-1</f>
        <v>0.30718054648741755</v>
      </c>
      <c r="BC34" s="85">
        <f t="shared" ref="BC34:BE34" si="50">BC27/BC23-1</f>
        <v>0.2398663626642521</v>
      </c>
      <c r="BD34" s="85">
        <f t="shared" si="50"/>
        <v>0.27445606038891168</v>
      </c>
      <c r="BE34" s="85">
        <f t="shared" si="50"/>
        <v>0.37122969837587005</v>
      </c>
      <c r="BF34" s="85">
        <f>BF27/BF23-1</f>
        <v>0.26412881832754986</v>
      </c>
      <c r="BG34" s="85">
        <f t="shared" ref="BG34:BI34" si="51">BG27/BG23-1</f>
        <v>0.12519585094907737</v>
      </c>
      <c r="BH34" s="85">
        <f t="shared" si="51"/>
        <v>0.43401267136651045</v>
      </c>
      <c r="BI34" s="85">
        <f t="shared" si="51"/>
        <v>0.25977385686498566</v>
      </c>
      <c r="BJ34" s="85">
        <f>BJ27/BJ23-1</f>
        <v>0.39509248700114052</v>
      </c>
      <c r="BK34" s="85">
        <f t="shared" ref="BK34:BM34" si="52">BK27/BK23-1</f>
        <v>0.89420594903445649</v>
      </c>
      <c r="BL34" s="85">
        <f t="shared" si="52"/>
        <v>0.47083412734898977</v>
      </c>
      <c r="BM34" s="85">
        <f t="shared" si="52"/>
        <v>0.39447349252328956</v>
      </c>
      <c r="BN34" s="85">
        <f>BN27/BN23-1</f>
        <v>0.28252903079986735</v>
      </c>
      <c r="BO34" s="85">
        <f t="shared" ref="BO34:BQ34" si="53">BO27/BO23-1</f>
        <v>8.3159928961586083E-2</v>
      </c>
      <c r="BP34" s="85">
        <f t="shared" si="53"/>
        <v>0.18727486128366055</v>
      </c>
      <c r="BQ34" s="85">
        <f t="shared" si="53"/>
        <v>8.3115463303428561E-2</v>
      </c>
      <c r="BR34" s="85">
        <f>BR27/BR23-1</f>
        <v>0.26135511241493803</v>
      </c>
      <c r="BS34" s="85">
        <f t="shared" ref="BS34:BT34" si="54">BS27/BS23-1</f>
        <v>0.12013401301317583</v>
      </c>
      <c r="BT34" s="85">
        <f t="shared" si="54"/>
        <v>0.29745198760950564</v>
      </c>
      <c r="BU34" s="85">
        <f>BU27/BU23-1</f>
        <v>1.1522278595444844</v>
      </c>
      <c r="BV34" s="85">
        <f t="shared" ref="BV34:BX34" si="55">BV27/BV23-1</f>
        <v>0.59532079411675243</v>
      </c>
      <c r="BW34" s="85">
        <f t="shared" si="55"/>
        <v>0.44296588778481882</v>
      </c>
      <c r="BX34" s="85">
        <f t="shared" si="55"/>
        <v>0.51511855334059908</v>
      </c>
      <c r="BY34" s="85">
        <f>BY27/BY24-1</f>
        <v>0.23864912346790201</v>
      </c>
      <c r="BZ34" s="85"/>
      <c r="CA34" s="85"/>
    </row>
    <row r="35" spans="1:79" ht="15">
      <c r="Q35" s="13">
        <f>Q27-Q23</f>
        <v>277</v>
      </c>
      <c r="R35" s="13">
        <f>R27-R23</f>
        <v>2107</v>
      </c>
      <c r="AV35" s="45"/>
      <c r="AY35" s="27"/>
      <c r="AZ35" s="27"/>
      <c r="BA35" s="27"/>
      <c r="BB35" s="27"/>
    </row>
    <row r="36" spans="1:79" ht="15">
      <c r="Q36" s="11">
        <f>Q35/Q23</f>
        <v>4.8325191905094211E-2</v>
      </c>
      <c r="R36" s="11">
        <f>R35/R23</f>
        <v>0.13734437129261456</v>
      </c>
      <c r="AV36" s="45"/>
      <c r="AW36" s="27"/>
      <c r="AX36" s="27"/>
      <c r="AY36" s="27"/>
      <c r="AZ36" s="27"/>
      <c r="BA36" s="27"/>
      <c r="BB36" s="27"/>
      <c r="BN36" s="11" t="s">
        <v>103</v>
      </c>
      <c r="BO36" s="11" t="s">
        <v>23</v>
      </c>
      <c r="BP36" s="11" t="s">
        <v>104</v>
      </c>
    </row>
    <row r="37" spans="1:79" ht="15">
      <c r="A37" s="112" t="s">
        <v>41</v>
      </c>
      <c r="B37" s="112"/>
      <c r="C37" s="112"/>
      <c r="D37" s="112"/>
      <c r="AV37" s="45"/>
      <c r="AW37" s="27"/>
      <c r="AX37" s="27"/>
      <c r="AY37" s="27"/>
      <c r="AZ37" s="27"/>
      <c r="BA37" s="27"/>
      <c r="BB37" s="27"/>
      <c r="BL37" s="11" t="s">
        <v>102</v>
      </c>
      <c r="BN37" s="11">
        <f>19*11*29</f>
        <v>6061</v>
      </c>
      <c r="BO37" s="45">
        <f>BN37*(Q27+R27)</f>
        <v>142172877</v>
      </c>
      <c r="BP37" s="11">
        <f>BO37/AV27</f>
        <v>3.4478660512076993E-2</v>
      </c>
    </row>
    <row r="38" spans="1:79" ht="15">
      <c r="A38" s="102" t="s">
        <v>42</v>
      </c>
      <c r="B38" s="102"/>
      <c r="C38" s="102"/>
      <c r="D38" s="102"/>
      <c r="E38" s="102"/>
      <c r="F38" s="102"/>
      <c r="AV38" s="45"/>
      <c r="AW38" s="27"/>
      <c r="AX38" s="27"/>
      <c r="AY38" s="27"/>
      <c r="AZ38" s="27"/>
      <c r="BA38" s="27"/>
      <c r="BB38" s="27"/>
      <c r="BL38" s="23" t="s">
        <v>101</v>
      </c>
      <c r="BN38" s="11">
        <f>12*690</f>
        <v>8280</v>
      </c>
      <c r="BO38" s="45">
        <f>BN38*((Q27+R27))</f>
        <v>194223960</v>
      </c>
      <c r="BP38" s="11">
        <f>BO38/AV27</f>
        <v>4.7101684382114747E-2</v>
      </c>
    </row>
    <row r="39" spans="1:79" ht="15">
      <c r="B39" s="98" t="s">
        <v>125</v>
      </c>
      <c r="C39" s="98"/>
      <c r="D39" s="99"/>
      <c r="E39" s="99"/>
      <c r="F39" s="99"/>
      <c r="G39" s="100"/>
      <c r="H39" s="99"/>
      <c r="AV39" s="45"/>
      <c r="AW39" s="27"/>
      <c r="AX39" s="27"/>
      <c r="AY39" s="27"/>
      <c r="AZ39" s="27"/>
      <c r="BA39" s="27"/>
      <c r="BB39" s="27"/>
      <c r="BP39" s="11">
        <f>BP38+BP37</f>
        <v>8.1580344894191748E-2</v>
      </c>
    </row>
    <row r="40" spans="1:79" ht="15">
      <c r="N40" s="10"/>
      <c r="O40" s="13"/>
      <c r="P40" s="12"/>
      <c r="AV40" s="45"/>
      <c r="AW40" s="27"/>
      <c r="AX40" s="27"/>
      <c r="AY40" s="27"/>
      <c r="AZ40" s="27"/>
      <c r="BA40" s="27"/>
      <c r="BB40" s="27"/>
    </row>
    <row r="41" spans="1:79" ht="15">
      <c r="N41" s="10"/>
      <c r="O41" s="13"/>
      <c r="P41" s="12"/>
      <c r="AV41" s="45"/>
      <c r="AW41" s="27"/>
      <c r="AX41" s="27"/>
      <c r="AY41" s="27"/>
      <c r="AZ41" s="27"/>
      <c r="BA41" s="27"/>
      <c r="BB41" s="27"/>
      <c r="BO41" s="83" t="s">
        <v>117</v>
      </c>
      <c r="BP41" s="83"/>
      <c r="BQ41" s="83"/>
      <c r="BR41" s="83"/>
      <c r="BS41" s="83"/>
    </row>
    <row r="42" spans="1:79" ht="15">
      <c r="N42" s="10"/>
      <c r="O42" s="13"/>
      <c r="P42" s="12"/>
      <c r="AV42" s="45"/>
      <c r="AW42" s="27"/>
      <c r="AX42" s="27"/>
      <c r="AY42" s="27"/>
      <c r="AZ42" s="27"/>
      <c r="BA42" s="27"/>
      <c r="BB42" s="27"/>
    </row>
    <row r="43" spans="1:79" ht="15">
      <c r="N43" s="10"/>
      <c r="O43" s="13"/>
      <c r="P43" s="12"/>
      <c r="AV43" s="45"/>
      <c r="AW43" s="27"/>
      <c r="AX43" s="27"/>
      <c r="AY43" s="27"/>
      <c r="AZ43" s="27"/>
      <c r="BA43" s="27"/>
      <c r="BB43" s="27"/>
    </row>
    <row r="44" spans="1:79" ht="15">
      <c r="AV44" s="45"/>
      <c r="AW44" s="27"/>
      <c r="AX44" s="27"/>
      <c r="AY44" s="27"/>
      <c r="AZ44" s="27"/>
      <c r="BA44" s="27"/>
      <c r="BB44" s="27"/>
    </row>
  </sheetData>
  <mergeCells count="22">
    <mergeCell ref="B8:B11"/>
    <mergeCell ref="C1:G1"/>
    <mergeCell ref="I1:J1"/>
    <mergeCell ref="N1:P1"/>
    <mergeCell ref="BO1:BY1"/>
    <mergeCell ref="BH1:BJ1"/>
    <mergeCell ref="X1:AC1"/>
    <mergeCell ref="AD1:AH1"/>
    <mergeCell ref="AW1:AY1"/>
    <mergeCell ref="U1:W1"/>
    <mergeCell ref="Q1:T1"/>
    <mergeCell ref="B4:B7"/>
    <mergeCell ref="AJ1:AU1"/>
    <mergeCell ref="AW4:AX5"/>
    <mergeCell ref="K1:M1"/>
    <mergeCell ref="A38:F38"/>
    <mergeCell ref="B20:B23"/>
    <mergeCell ref="B24:B27"/>
    <mergeCell ref="B16:B19"/>
    <mergeCell ref="B12:B15"/>
    <mergeCell ref="B28:B31"/>
    <mergeCell ref="A37:D3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0"/>
  <sheetViews>
    <sheetView topLeftCell="K1" workbookViewId="0">
      <selection activeCell="AG27" sqref="AG27"/>
    </sheetView>
  </sheetViews>
  <sheetFormatPr baseColWidth="10" defaultRowHeight="12" x14ac:dyDescent="0"/>
  <cols>
    <col min="1" max="1" width="5.1640625" style="11" customWidth="1"/>
    <col min="2" max="2" width="2.83203125" style="15" customWidth="1"/>
    <col min="3" max="3" width="7.33203125" style="15" customWidth="1"/>
    <col min="4" max="4" width="7.33203125" style="11" customWidth="1"/>
    <col min="5" max="5" width="7.5" style="11" customWidth="1"/>
    <col min="6" max="6" width="7" style="11" customWidth="1"/>
    <col min="7" max="7" width="6.33203125" style="14" customWidth="1"/>
    <col min="8" max="8" width="6.83203125" style="15" customWidth="1"/>
    <col min="9" max="9" width="7" style="14" customWidth="1"/>
    <col min="10" max="10" width="5.6640625" style="11" customWidth="1"/>
    <col min="11" max="11" width="5.1640625" style="11" customWidth="1"/>
    <col min="12" max="12" width="6.5" style="11" customWidth="1"/>
    <col min="13" max="13" width="9.33203125" style="15" customWidth="1"/>
    <col min="14" max="14" width="8.5" style="11" customWidth="1"/>
    <col min="15" max="15" width="7.33203125" style="14" customWidth="1"/>
    <col min="16" max="16" width="7.6640625" style="15" customWidth="1"/>
    <col min="17" max="17" width="7.33203125" style="11" customWidth="1"/>
    <col min="18" max="18" width="7.1640625" style="11" customWidth="1"/>
    <col min="19" max="19" width="7" style="14" customWidth="1"/>
    <col min="20" max="20" width="7" style="15" customWidth="1"/>
    <col min="21" max="21" width="7.33203125" style="11" customWidth="1"/>
    <col min="22" max="22" width="6.5" style="14" customWidth="1"/>
    <col min="23" max="23" width="5.33203125" style="15" customWidth="1"/>
    <col min="24" max="24" width="6.33203125" style="11" customWidth="1"/>
    <col min="25" max="26" width="7" style="11" customWidth="1"/>
    <col min="27" max="27" width="7.5" style="11" customWidth="1"/>
    <col min="28" max="28" width="6.83203125" style="14" customWidth="1"/>
    <col min="29" max="29" width="7.5" style="15" customWidth="1"/>
    <col min="30" max="31" width="7.5" style="11" customWidth="1"/>
    <col min="32" max="32" width="4.6640625" style="11" customWidth="1"/>
    <col min="33" max="34" width="7.5" style="11" customWidth="1"/>
    <col min="35" max="35" width="10" style="15" customWidth="1"/>
    <col min="36" max="39" width="10" style="11" customWidth="1"/>
    <col min="40" max="40" width="10" style="11" hidden="1" customWidth="1"/>
    <col min="41" max="41" width="10" style="15" customWidth="1"/>
    <col min="42" max="46" width="10" style="11" customWidth="1"/>
    <col min="47" max="47" width="16" style="44" customWidth="1"/>
    <col min="48" max="52" width="16" style="11" customWidth="1"/>
    <col min="53" max="53" width="7" style="11" customWidth="1"/>
    <col min="54" max="55" width="6.5" style="11" customWidth="1"/>
    <col min="56" max="56" width="7.5" style="11" customWidth="1"/>
    <col min="57" max="57" width="10.83203125" style="11"/>
    <col min="58" max="58" width="11.1640625" style="11" bestFit="1" customWidth="1"/>
    <col min="59" max="65" width="10.83203125" style="11"/>
    <col min="66" max="66" width="11" style="11" bestFit="1" customWidth="1"/>
    <col min="67" max="67" width="11" style="11" customWidth="1"/>
    <col min="68" max="68" width="12" style="11" bestFit="1" customWidth="1"/>
    <col min="69" max="69" width="12" style="11" customWidth="1"/>
    <col min="70" max="70" width="12" style="11" bestFit="1" customWidth="1"/>
    <col min="71" max="71" width="11" style="11" bestFit="1" customWidth="1"/>
    <col min="72" max="16384" width="10.83203125" style="11"/>
  </cols>
  <sheetData>
    <row r="1" spans="1:76" s="30" customFormat="1">
      <c r="C1" s="106" t="s">
        <v>9</v>
      </c>
      <c r="D1" s="106"/>
      <c r="E1" s="106"/>
      <c r="F1" s="106"/>
      <c r="G1" s="106"/>
      <c r="H1" s="106" t="s">
        <v>10</v>
      </c>
      <c r="I1" s="106"/>
      <c r="J1" s="109" t="s">
        <v>19</v>
      </c>
      <c r="K1" s="110"/>
      <c r="L1" s="111"/>
      <c r="M1" s="106" t="s">
        <v>14</v>
      </c>
      <c r="N1" s="106"/>
      <c r="O1" s="106"/>
      <c r="P1" s="105" t="s">
        <v>20</v>
      </c>
      <c r="Q1" s="105"/>
      <c r="R1" s="105"/>
      <c r="S1" s="105"/>
      <c r="T1" s="105" t="s">
        <v>19</v>
      </c>
      <c r="U1" s="105"/>
      <c r="V1" s="105"/>
      <c r="W1" s="106" t="s">
        <v>21</v>
      </c>
      <c r="X1" s="106"/>
      <c r="Y1" s="106"/>
      <c r="Z1" s="106"/>
      <c r="AA1" s="106"/>
      <c r="AB1" s="106"/>
      <c r="AC1" s="106" t="s">
        <v>30</v>
      </c>
      <c r="AD1" s="106"/>
      <c r="AE1" s="106"/>
      <c r="AF1" s="106"/>
      <c r="AG1" s="106"/>
      <c r="AH1" s="49"/>
      <c r="AI1" s="106" t="s">
        <v>81</v>
      </c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30" t="s">
        <v>35</v>
      </c>
      <c r="AV1" s="106" t="s">
        <v>20</v>
      </c>
      <c r="AW1" s="106"/>
      <c r="AX1" s="106"/>
      <c r="AZ1" s="30" t="s">
        <v>93</v>
      </c>
      <c r="BG1" s="106" t="s">
        <v>20</v>
      </c>
      <c r="BH1" s="106"/>
      <c r="BI1" s="106"/>
    </row>
    <row r="2" spans="1:76" s="31" customFormat="1" ht="57" customHeight="1">
      <c r="A2" s="31" t="s">
        <v>0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24</v>
      </c>
      <c r="H2" s="31" t="s">
        <v>6</v>
      </c>
      <c r="I2" s="31" t="s">
        <v>7</v>
      </c>
      <c r="J2" s="31" t="s">
        <v>8</v>
      </c>
      <c r="K2" s="31" t="s">
        <v>78</v>
      </c>
      <c r="L2" s="31" t="s">
        <v>63</v>
      </c>
      <c r="M2" s="31" t="s">
        <v>11</v>
      </c>
      <c r="N2" s="31" t="s">
        <v>12</v>
      </c>
      <c r="O2" s="31" t="s">
        <v>13</v>
      </c>
      <c r="P2" s="31" t="s">
        <v>21</v>
      </c>
      <c r="Q2" s="31" t="s">
        <v>22</v>
      </c>
      <c r="R2" s="31" t="s">
        <v>18</v>
      </c>
      <c r="S2" s="31" t="s">
        <v>23</v>
      </c>
      <c r="T2" s="31" t="s">
        <v>17</v>
      </c>
      <c r="U2" s="31" t="s">
        <v>15</v>
      </c>
      <c r="V2" s="31" t="s">
        <v>16</v>
      </c>
      <c r="W2" s="32" t="s">
        <v>25</v>
      </c>
      <c r="X2" s="32" t="s">
        <v>26</v>
      </c>
      <c r="Y2" s="32" t="s">
        <v>27</v>
      </c>
      <c r="Z2" s="32" t="s">
        <v>28</v>
      </c>
      <c r="AA2" s="32" t="s">
        <v>29</v>
      </c>
      <c r="AB2" s="32" t="s">
        <v>23</v>
      </c>
      <c r="AC2" s="31" t="s">
        <v>31</v>
      </c>
      <c r="AD2" s="31" t="s">
        <v>32</v>
      </c>
      <c r="AE2" s="31" t="s">
        <v>33</v>
      </c>
      <c r="AF2" s="31" t="s">
        <v>34</v>
      </c>
      <c r="AG2" s="31" t="s">
        <v>23</v>
      </c>
      <c r="AH2" s="31" t="s">
        <v>79</v>
      </c>
      <c r="AI2" s="31" t="s">
        <v>96</v>
      </c>
      <c r="AJ2" s="31" t="s">
        <v>95</v>
      </c>
      <c r="AK2" s="31" t="s">
        <v>97</v>
      </c>
      <c r="AL2" s="31" t="s">
        <v>94</v>
      </c>
      <c r="AM2" s="31" t="s">
        <v>85</v>
      </c>
      <c r="AN2" s="31" t="s">
        <v>86</v>
      </c>
      <c r="AO2" s="31" t="s">
        <v>87</v>
      </c>
      <c r="AP2" s="31" t="s">
        <v>88</v>
      </c>
      <c r="AQ2" s="31" t="s">
        <v>89</v>
      </c>
      <c r="AR2" s="31" t="s">
        <v>90</v>
      </c>
      <c r="AS2" s="31" t="s">
        <v>91</v>
      </c>
      <c r="AT2" s="31" t="s">
        <v>92</v>
      </c>
      <c r="AU2" s="31" t="s">
        <v>36</v>
      </c>
      <c r="AV2" s="31" t="s">
        <v>37</v>
      </c>
      <c r="AW2" s="31" t="s">
        <v>38</v>
      </c>
      <c r="AX2" s="31" t="s">
        <v>23</v>
      </c>
      <c r="AY2" s="31" t="s">
        <v>39</v>
      </c>
      <c r="AZ2" s="31" t="s">
        <v>40</v>
      </c>
      <c r="BA2" s="31" t="s">
        <v>83</v>
      </c>
      <c r="BB2" s="31" t="s">
        <v>74</v>
      </c>
      <c r="BC2" s="31" t="s">
        <v>64</v>
      </c>
      <c r="BD2" s="31" t="s">
        <v>100</v>
      </c>
      <c r="BE2" s="31" t="s">
        <v>73</v>
      </c>
      <c r="BF2" s="31" t="s">
        <v>75</v>
      </c>
      <c r="BG2" s="31" t="s">
        <v>37</v>
      </c>
      <c r="BH2" s="31" t="s">
        <v>38</v>
      </c>
      <c r="BI2" s="31" t="s">
        <v>80</v>
      </c>
      <c r="BJ2" s="31" t="s">
        <v>39</v>
      </c>
      <c r="BK2" s="31" t="s">
        <v>40</v>
      </c>
      <c r="BL2" s="31" t="s">
        <v>76</v>
      </c>
      <c r="BM2" s="31" t="s">
        <v>77</v>
      </c>
      <c r="BN2" s="31" t="s">
        <v>82</v>
      </c>
      <c r="BO2" s="31" t="s">
        <v>95</v>
      </c>
      <c r="BP2" s="31" t="s">
        <v>84</v>
      </c>
      <c r="BQ2" s="31" t="s">
        <v>94</v>
      </c>
      <c r="BR2" s="31" t="s">
        <v>85</v>
      </c>
      <c r="BS2" s="31" t="s">
        <v>87</v>
      </c>
      <c r="BT2" s="31" t="s">
        <v>88</v>
      </c>
      <c r="BU2" s="31" t="s">
        <v>89</v>
      </c>
      <c r="BV2" s="31" t="s">
        <v>90</v>
      </c>
      <c r="BW2" s="31" t="s">
        <v>91</v>
      </c>
      <c r="BX2" s="31" t="s">
        <v>92</v>
      </c>
    </row>
    <row r="3" spans="1:76">
      <c r="A3" s="11">
        <v>1989</v>
      </c>
      <c r="B3" s="15" t="s">
        <v>71</v>
      </c>
      <c r="C3" s="10">
        <f>'Anuario IPCA'!C3</f>
        <v>6748</v>
      </c>
      <c r="D3" s="10">
        <f>'Anuario IPCA'!D3</f>
        <v>94507</v>
      </c>
      <c r="E3" s="10">
        <f>'Anuario IPCA'!E3</f>
        <v>31897</v>
      </c>
      <c r="F3" s="10">
        <f>'Anuario IPCA'!F3</f>
        <v>3639</v>
      </c>
      <c r="G3" s="10">
        <f>'Anuario IPCA'!G3</f>
        <v>0</v>
      </c>
      <c r="H3" s="10">
        <f>'Anuario IPCA'!I3</f>
        <v>12914</v>
      </c>
      <c r="I3" s="10">
        <f>'Anuario IPCA'!J3</f>
        <v>1634</v>
      </c>
      <c r="J3" s="86">
        <f>'Anuario IPCA'!K3</f>
        <v>7.9649840028439387</v>
      </c>
      <c r="K3" s="86">
        <f>'Anuario IPCA'!L3</f>
        <v>2.526698618550888</v>
      </c>
      <c r="L3" s="86">
        <f>'Anuario IPCA'!M3</f>
        <v>3.1523284749377889</v>
      </c>
      <c r="M3" s="10">
        <f>'Anuario IPCA'!N3</f>
        <v>445215</v>
      </c>
      <c r="N3" s="10" t="str">
        <f>'Anuario IPCA'!O3</f>
        <v>-</v>
      </c>
      <c r="O3" s="10">
        <f>'Anuario IPCA'!P3</f>
        <v>70963</v>
      </c>
      <c r="P3" s="10">
        <f>'Anuario IPCA'!Q3</f>
        <v>5626</v>
      </c>
      <c r="Q3" s="10">
        <f>'Anuario IPCA'!R3</f>
        <v>17735</v>
      </c>
      <c r="R3" s="10">
        <f>'Anuario IPCA'!S3</f>
        <v>2995</v>
      </c>
      <c r="S3" s="10">
        <f>'Anuario IPCA'!T3</f>
        <v>26356</v>
      </c>
      <c r="T3" s="86">
        <f>'Anuario IPCA'!U3</f>
        <v>18.71</v>
      </c>
      <c r="U3" s="86">
        <f>'Anuario IPCA'!V3</f>
        <v>66.33</v>
      </c>
      <c r="V3" s="86">
        <f>'Anuario IPCA'!W3</f>
        <v>72.08</v>
      </c>
      <c r="W3" s="10">
        <f>'Anuario IPCA'!X3</f>
        <v>604</v>
      </c>
      <c r="X3" s="10">
        <f>'Anuario IPCA'!Y3</f>
        <v>1290</v>
      </c>
      <c r="Y3" s="10">
        <f>'Anuario IPCA'!Z3</f>
        <v>2312</v>
      </c>
      <c r="Z3" s="10">
        <f>'Anuario IPCA'!AA3</f>
        <v>870</v>
      </c>
      <c r="AA3" s="10">
        <f>'Anuario IPCA'!AB3</f>
        <v>550</v>
      </c>
      <c r="AB3" s="10">
        <f>'Anuario IPCA'!AC3</f>
        <v>5626</v>
      </c>
      <c r="AC3" s="10">
        <f>'Anuario IPCA'!AD3</f>
        <v>0</v>
      </c>
      <c r="AD3" s="10">
        <f>'Anuario IPCA'!AE3</f>
        <v>0</v>
      </c>
      <c r="AE3" s="10">
        <f>'Anuario IPCA'!AF3</f>
        <v>0</v>
      </c>
      <c r="AF3" s="10">
        <f>'Anuario IPCA'!AG3</f>
        <v>0</v>
      </c>
      <c r="AG3" s="10">
        <f>'Anuario IPCA'!AH3</f>
        <v>0</v>
      </c>
      <c r="AH3" s="87">
        <f>'Anuario IPCA'!AI3</f>
        <v>0</v>
      </c>
      <c r="AI3" s="87">
        <f>'Anuario IPCA'!AJ3</f>
        <v>0</v>
      </c>
      <c r="AJ3" s="87">
        <f>'Anuario IPCA'!AK3</f>
        <v>0</v>
      </c>
      <c r="AK3" s="87">
        <f>'Anuario IPCA'!AL3</f>
        <v>0</v>
      </c>
      <c r="AL3" s="87">
        <f>'Anuario IPCA'!AM3</f>
        <v>0</v>
      </c>
      <c r="AM3" s="87">
        <f>'Anuario IPCA'!AN3</f>
        <v>0</v>
      </c>
      <c r="AN3" s="87">
        <f>'Anuario IPCA'!AO3</f>
        <v>0</v>
      </c>
      <c r="AO3" s="87">
        <f>'Anuario IPCA'!AP3</f>
        <v>0</v>
      </c>
      <c r="AP3" s="87">
        <f>'Anuario IPCA'!AQ3</f>
        <v>0</v>
      </c>
      <c r="AQ3" s="87">
        <f>'Anuario IPCA'!AR3</f>
        <v>0</v>
      </c>
      <c r="AR3" s="87">
        <f>'Anuario IPCA'!AS3</f>
        <v>0</v>
      </c>
      <c r="AS3" s="87">
        <f>'Anuario IPCA'!AT3</f>
        <v>0</v>
      </c>
      <c r="AT3" s="87">
        <f>'Anuario IPCA'!AU3</f>
        <v>0</v>
      </c>
      <c r="AU3" s="87">
        <f>'Anuario IPCA'!AV3</f>
        <v>0</v>
      </c>
      <c r="AV3" s="107" t="s">
        <v>113</v>
      </c>
      <c r="AW3" s="108"/>
      <c r="AX3" s="87">
        <f>'Anuario IPCA'!AY3</f>
        <v>0</v>
      </c>
      <c r="AY3" s="87">
        <f>'Anuario IPCA'!AZ3</f>
        <v>0</v>
      </c>
      <c r="AZ3" s="87">
        <f>'Anuario IPCA'!BA3</f>
        <v>0</v>
      </c>
      <c r="BA3" s="87">
        <f>'Anuario IPCA'!BB3</f>
        <v>0</v>
      </c>
      <c r="BB3" s="87">
        <f>'Anuario IPCA'!BC3</f>
        <v>0</v>
      </c>
      <c r="BC3" s="87">
        <f>'Anuario IPCA'!BD3</f>
        <v>0</v>
      </c>
      <c r="BD3" s="23"/>
    </row>
    <row r="4" spans="1:76">
      <c r="A4" s="11">
        <v>1990</v>
      </c>
      <c r="B4" s="103" t="s">
        <v>70</v>
      </c>
      <c r="C4" s="10">
        <f>'Anuario IPCA'!C4</f>
        <v>6778</v>
      </c>
      <c r="D4" s="10">
        <f>'Anuario IPCA'!D4</f>
        <v>99059</v>
      </c>
      <c r="E4" s="10">
        <f>'Anuario IPCA'!E4</f>
        <v>31607</v>
      </c>
      <c r="F4" s="10">
        <f>'Anuario IPCA'!F4</f>
        <v>3784</v>
      </c>
      <c r="G4" s="10">
        <f>'Anuario IPCA'!G4</f>
        <v>0</v>
      </c>
      <c r="H4" s="10">
        <f>'Anuario IPCA'!I4</f>
        <v>13625</v>
      </c>
      <c r="I4" s="10">
        <f>'Anuario IPCA'!J4</f>
        <v>1733</v>
      </c>
      <c r="J4" s="86">
        <f>'Anuario IPCA'!K4</f>
        <v>7.9746121297602253</v>
      </c>
      <c r="K4" s="86">
        <f>'Anuario IPCA'!L4</f>
        <v>2.5428378682257704</v>
      </c>
      <c r="L4" s="86">
        <f>'Anuario IPCA'!M4</f>
        <v>3.1361071932299014</v>
      </c>
      <c r="M4" s="10">
        <f>'Anuario IPCA'!N4</f>
        <v>816183</v>
      </c>
      <c r="N4" s="10">
        <f>'Anuario IPCA'!O4</f>
        <v>381426</v>
      </c>
      <c r="O4" s="10">
        <f>'Anuario IPCA'!P4</f>
        <v>155030</v>
      </c>
      <c r="P4" s="10">
        <f>'Anuario IPCA'!Q4</f>
        <v>5672</v>
      </c>
      <c r="Q4" s="10">
        <f>'Anuario IPCA'!R4</f>
        <v>17788</v>
      </c>
      <c r="R4" s="10">
        <f>'Anuario IPCA'!S4</f>
        <v>3280</v>
      </c>
      <c r="S4" s="10">
        <f>'Anuario IPCA'!T4</f>
        <v>26740</v>
      </c>
      <c r="T4" s="86">
        <f>'Anuario IPCA'!U4</f>
        <v>19.829999999999998</v>
      </c>
      <c r="U4" s="86">
        <f>'Anuario IPCA'!V4</f>
        <v>68.040000000000006</v>
      </c>
      <c r="V4" s="86">
        <f>'Anuario IPCA'!W4</f>
        <v>73.959999999999994</v>
      </c>
      <c r="W4" s="10">
        <f>'Anuario IPCA'!X4</f>
        <v>530</v>
      </c>
      <c r="X4" s="10">
        <f>'Anuario IPCA'!Y4</f>
        <v>1282</v>
      </c>
      <c r="Y4" s="10">
        <f>'Anuario IPCA'!Z4</f>
        <v>2393</v>
      </c>
      <c r="Z4" s="10">
        <f>'Anuario IPCA'!AA4</f>
        <v>834</v>
      </c>
      <c r="AA4" s="10">
        <f>'Anuario IPCA'!AB4</f>
        <v>630</v>
      </c>
      <c r="AB4" s="10">
        <f>'Anuario IPCA'!AC4</f>
        <v>5669</v>
      </c>
      <c r="AC4" s="10">
        <f>'Anuario IPCA'!AD4</f>
        <v>0</v>
      </c>
      <c r="AD4" s="10">
        <f>'Anuario IPCA'!AE4</f>
        <v>0</v>
      </c>
      <c r="AE4" s="10">
        <f>'Anuario IPCA'!AF4</f>
        <v>0</v>
      </c>
      <c r="AF4" s="10">
        <f>'Anuario IPCA'!AG4</f>
        <v>0</v>
      </c>
      <c r="AG4" s="10">
        <f>'Anuario IPCA'!AH4</f>
        <v>0</v>
      </c>
      <c r="AH4" s="87">
        <f>'Anuario IPCA'!AI4</f>
        <v>0</v>
      </c>
      <c r="AI4" s="87">
        <f>'Anuario IPCA'!AJ4</f>
        <v>0</v>
      </c>
      <c r="AJ4" s="87">
        <f>'Anuario IPCA'!AK4</f>
        <v>0</v>
      </c>
      <c r="AK4" s="87">
        <f>'Anuario IPCA'!AL4</f>
        <v>0</v>
      </c>
      <c r="AL4" s="87">
        <f>'Anuario IPCA'!AM4</f>
        <v>0</v>
      </c>
      <c r="AM4" s="87">
        <f>'Anuario IPCA'!AN4</f>
        <v>0</v>
      </c>
      <c r="AN4" s="87">
        <f>'Anuario IPCA'!AO4</f>
        <v>0</v>
      </c>
      <c r="AO4" s="87">
        <f>'Anuario IPCA'!AP4</f>
        <v>0</v>
      </c>
      <c r="AP4" s="87">
        <f>'Anuario IPCA'!AQ4</f>
        <v>0</v>
      </c>
      <c r="AQ4" s="87">
        <f>'Anuario IPCA'!AR4</f>
        <v>0</v>
      </c>
      <c r="AR4" s="87">
        <f>'Anuario IPCA'!AS4</f>
        <v>0</v>
      </c>
      <c r="AS4" s="87">
        <f>'Anuario IPCA'!AT4</f>
        <v>0</v>
      </c>
      <c r="AT4" s="87">
        <f>'Anuario IPCA'!AU4</f>
        <v>0</v>
      </c>
      <c r="AU4" s="87">
        <f>'Anuario IPCA'!AV4</f>
        <v>0</v>
      </c>
      <c r="AV4" s="107"/>
      <c r="AW4" s="108"/>
      <c r="AX4" s="87">
        <f>'Anuario IPCA'!AY4</f>
        <v>0</v>
      </c>
      <c r="AY4" s="87">
        <f>'Anuario IPCA'!AZ4</f>
        <v>0</v>
      </c>
      <c r="AZ4" s="87">
        <f>'Anuario IPCA'!BA4</f>
        <v>0</v>
      </c>
      <c r="BA4" s="87">
        <f>'Anuario IPCA'!BB4</f>
        <v>0</v>
      </c>
      <c r="BB4" s="87">
        <f>'Anuario IPCA'!BC4</f>
        <v>0</v>
      </c>
      <c r="BC4" s="87">
        <f>'Anuario IPCA'!BD4</f>
        <v>0</v>
      </c>
      <c r="BD4" s="23"/>
    </row>
    <row r="5" spans="1:76">
      <c r="A5" s="11">
        <v>1991</v>
      </c>
      <c r="B5" s="103"/>
      <c r="C5" s="10">
        <f>'Anuario IPCA'!C5</f>
        <v>6607</v>
      </c>
      <c r="D5" s="10">
        <f>'Anuario IPCA'!D5</f>
        <v>116677</v>
      </c>
      <c r="E5" s="10">
        <f>'Anuario IPCA'!E5</f>
        <v>33244</v>
      </c>
      <c r="F5" s="10">
        <f>'Anuario IPCA'!F5</f>
        <v>3692</v>
      </c>
      <c r="G5" s="10">
        <f>'Anuario IPCA'!G5</f>
        <v>0</v>
      </c>
      <c r="H5" s="10">
        <f>'Anuario IPCA'!I5</f>
        <v>12745</v>
      </c>
      <c r="I5" s="10">
        <f>'Anuario IPCA'!J5</f>
        <v>1917</v>
      </c>
      <c r="J5" s="86">
        <f>'Anuario IPCA'!K5</f>
        <v>8.3388939256572989</v>
      </c>
      <c r="K5" s="86">
        <f>'Anuario IPCA'!L5</f>
        <v>2.7657565552080827</v>
      </c>
      <c r="L5" s="86">
        <f>'Anuario IPCA'!M5</f>
        <v>3.0150498640072532</v>
      </c>
      <c r="M5" s="10">
        <f>'Anuario IPCA'!N5</f>
        <v>473428</v>
      </c>
      <c r="N5" s="10">
        <f>'Anuario IPCA'!O5</f>
        <v>360512</v>
      </c>
      <c r="O5" s="10">
        <f>'Anuario IPCA'!P5</f>
        <v>120171</v>
      </c>
      <c r="P5" s="10">
        <f>'Anuario IPCA'!Q5</f>
        <v>5515</v>
      </c>
      <c r="Q5" s="10">
        <f>'Anuario IPCA'!R5</f>
        <v>16628</v>
      </c>
      <c r="R5" s="10">
        <f>'Anuario IPCA'!S5</f>
        <v>3667</v>
      </c>
      <c r="S5" s="10">
        <f>'Anuario IPCA'!T5</f>
        <v>25810</v>
      </c>
      <c r="T5" s="86">
        <f>'Anuario IPCA'!U5</f>
        <v>21.38</v>
      </c>
      <c r="U5" s="86">
        <f>'Anuario IPCA'!V5</f>
        <v>70.78</v>
      </c>
      <c r="V5" s="86">
        <f>'Anuario IPCA'!W5</f>
        <v>74.14</v>
      </c>
      <c r="W5" s="10">
        <f>'Anuario IPCA'!X5</f>
        <v>394</v>
      </c>
      <c r="X5" s="10">
        <f>'Anuario IPCA'!Y5</f>
        <v>1218</v>
      </c>
      <c r="Y5" s="10">
        <f>'Anuario IPCA'!Z5</f>
        <v>2444</v>
      </c>
      <c r="Z5" s="10">
        <f>'Anuario IPCA'!AA5</f>
        <v>823</v>
      </c>
      <c r="AA5" s="10">
        <f>'Anuario IPCA'!AB5</f>
        <v>637</v>
      </c>
      <c r="AB5" s="10">
        <f>'Anuario IPCA'!AC5</f>
        <v>5516</v>
      </c>
      <c r="AC5" s="10">
        <f>'Anuario IPCA'!AD5</f>
        <v>0</v>
      </c>
      <c r="AD5" s="10">
        <f>'Anuario IPCA'!AE5</f>
        <v>0</v>
      </c>
      <c r="AE5" s="10">
        <f>'Anuario IPCA'!AF5</f>
        <v>0</v>
      </c>
      <c r="AF5" s="10">
        <f>'Anuario IPCA'!AG5</f>
        <v>0</v>
      </c>
      <c r="AG5" s="10">
        <f>'Anuario IPCA'!AH5</f>
        <v>0</v>
      </c>
      <c r="AH5" s="87">
        <f>'Anuario IPCA'!AI5</f>
        <v>0</v>
      </c>
      <c r="AI5" s="87">
        <f>'Anuario IPCA'!AJ5</f>
        <v>0</v>
      </c>
      <c r="AJ5" s="87">
        <f>'Anuario IPCA'!AK5</f>
        <v>0</v>
      </c>
      <c r="AK5" s="87">
        <f>'Anuario IPCA'!AL5</f>
        <v>0</v>
      </c>
      <c r="AL5" s="87">
        <f>'Anuario IPCA'!AM5</f>
        <v>0</v>
      </c>
      <c r="AM5" s="87">
        <f>'Anuario IPCA'!AN5</f>
        <v>0</v>
      </c>
      <c r="AN5" s="87">
        <f>'Anuario IPCA'!AO5</f>
        <v>0</v>
      </c>
      <c r="AO5" s="87">
        <f>'Anuario IPCA'!AP5</f>
        <v>0</v>
      </c>
      <c r="AP5" s="87">
        <f>'Anuario IPCA'!AQ5</f>
        <v>0</v>
      </c>
      <c r="AQ5" s="87">
        <f>'Anuario IPCA'!AR5</f>
        <v>0</v>
      </c>
      <c r="AR5" s="87">
        <f>'Anuario IPCA'!AS5</f>
        <v>0</v>
      </c>
      <c r="AS5" s="87">
        <f>'Anuario IPCA'!AT5</f>
        <v>0</v>
      </c>
      <c r="AT5" s="87">
        <f>'Anuario IPCA'!AU5</f>
        <v>0</v>
      </c>
      <c r="AU5" s="87">
        <f>'Anuario IPCA'!AV5</f>
        <v>486568393</v>
      </c>
      <c r="AV5" s="87">
        <f>'Anuario IPCA'!AW5</f>
        <v>0</v>
      </c>
      <c r="AW5" s="87">
        <f>'Anuario IPCA'!AX5</f>
        <v>0</v>
      </c>
      <c r="AX5" s="87">
        <f>'Anuario IPCA'!AY5</f>
        <v>0</v>
      </c>
      <c r="AY5" s="87">
        <f>'Anuario IPCA'!AZ5</f>
        <v>0</v>
      </c>
      <c r="AZ5" s="87">
        <f>'Anuario IPCA'!BA5</f>
        <v>0</v>
      </c>
      <c r="BA5" s="87">
        <f>'Anuario IPCA'!BB5</f>
        <v>0</v>
      </c>
      <c r="BB5" s="87">
        <f>'Anuario IPCA'!BC5</f>
        <v>0</v>
      </c>
      <c r="BC5" s="87">
        <f>'Anuario IPCA'!BD5</f>
        <v>0</v>
      </c>
      <c r="BD5" s="23"/>
    </row>
    <row r="6" spans="1:76">
      <c r="A6" s="11">
        <v>1992</v>
      </c>
      <c r="B6" s="103"/>
      <c r="C6" s="10">
        <f>'Anuario IPCA'!C6</f>
        <v>6897</v>
      </c>
      <c r="D6" s="10">
        <f>'Anuario IPCA'!D6</f>
        <v>96791</v>
      </c>
      <c r="E6" s="10">
        <f>'Anuario IPCA'!E6</f>
        <v>33266</v>
      </c>
      <c r="F6" s="10">
        <f>'Anuario IPCA'!F6</f>
        <v>3695</v>
      </c>
      <c r="G6" s="10">
        <f>'Anuario IPCA'!G6</f>
        <v>0</v>
      </c>
      <c r="H6" s="10">
        <f>'Anuario IPCA'!I6</f>
        <v>15217</v>
      </c>
      <c r="I6" s="10">
        <f>'Anuario IPCA'!J6</f>
        <v>1859</v>
      </c>
      <c r="J6" s="86">
        <f>'Anuario IPCA'!K6</f>
        <v>8.9683684794672587</v>
      </c>
      <c r="K6" s="86">
        <f>'Anuario IPCA'!L6</f>
        <v>2.9580841976815133</v>
      </c>
      <c r="L6" s="86">
        <f>'Anuario IPCA'!M6</f>
        <v>3.0318165001849797</v>
      </c>
      <c r="M6" s="10">
        <f>'Anuario IPCA'!N6</f>
        <v>649596</v>
      </c>
      <c r="N6" s="10">
        <f>'Anuario IPCA'!O6</f>
        <v>235178</v>
      </c>
      <c r="O6" s="10">
        <f>'Anuario IPCA'!P6</f>
        <v>103731</v>
      </c>
      <c r="P6" s="10">
        <f>'Anuario IPCA'!Q6</f>
        <v>5406</v>
      </c>
      <c r="Q6" s="10">
        <f>'Anuario IPCA'!R6</f>
        <v>16390</v>
      </c>
      <c r="R6" s="10">
        <f>'Anuario IPCA'!S6</f>
        <v>3953</v>
      </c>
      <c r="S6" s="10">
        <f>'Anuario IPCA'!T6</f>
        <v>25749</v>
      </c>
      <c r="T6" s="86">
        <f>'Anuario IPCA'!U6</f>
        <v>22.25</v>
      </c>
      <c r="U6" s="86">
        <f>'Anuario IPCA'!V6</f>
        <v>72.489999999999995</v>
      </c>
      <c r="V6" s="86">
        <f>'Anuario IPCA'!W6</f>
        <v>74.180000000000007</v>
      </c>
      <c r="W6" s="10">
        <f>'Anuario IPCA'!X6</f>
        <v>331</v>
      </c>
      <c r="X6" s="10">
        <f>'Anuario IPCA'!Y6</f>
        <v>1156</v>
      </c>
      <c r="Y6" s="10">
        <f>'Anuario IPCA'!Z6</f>
        <v>2449</v>
      </c>
      <c r="Z6" s="10">
        <f>'Anuario IPCA'!AA6</f>
        <v>788</v>
      </c>
      <c r="AA6" s="10">
        <f>'Anuario IPCA'!AB6</f>
        <v>682</v>
      </c>
      <c r="AB6" s="10">
        <f>'Anuario IPCA'!AC6</f>
        <v>5406</v>
      </c>
      <c r="AC6" s="10">
        <f>'Anuario IPCA'!AD6</f>
        <v>0</v>
      </c>
      <c r="AD6" s="10">
        <f>'Anuario IPCA'!AE6</f>
        <v>0</v>
      </c>
      <c r="AE6" s="10">
        <f>'Anuario IPCA'!AF6</f>
        <v>0</v>
      </c>
      <c r="AF6" s="10">
        <f>'Anuario IPCA'!AG6</f>
        <v>0</v>
      </c>
      <c r="AG6" s="10">
        <f>'Anuario IPCA'!AH6</f>
        <v>0</v>
      </c>
      <c r="AH6" s="87">
        <f>'Anuario IPCA'!AI6</f>
        <v>0</v>
      </c>
      <c r="AI6" s="87">
        <f>'Anuario IPCA'!AJ6</f>
        <v>0</v>
      </c>
      <c r="AJ6" s="87">
        <f>'Anuario IPCA'!AK6</f>
        <v>0</v>
      </c>
      <c r="AK6" s="87">
        <f>'Anuario IPCA'!AL6</f>
        <v>0</v>
      </c>
      <c r="AL6" s="87">
        <f>'Anuario IPCA'!AM6</f>
        <v>0</v>
      </c>
      <c r="AM6" s="87">
        <f>'Anuario IPCA'!AN6</f>
        <v>0</v>
      </c>
      <c r="AN6" s="87">
        <f>'Anuario IPCA'!AO6</f>
        <v>0</v>
      </c>
      <c r="AO6" s="87">
        <f>'Anuario IPCA'!AP6</f>
        <v>0</v>
      </c>
      <c r="AP6" s="87">
        <f>'Anuario IPCA'!AQ6</f>
        <v>0</v>
      </c>
      <c r="AQ6" s="87">
        <f>'Anuario IPCA'!AR6</f>
        <v>0</v>
      </c>
      <c r="AR6" s="87">
        <f>'Anuario IPCA'!AS6</f>
        <v>0</v>
      </c>
      <c r="AS6" s="87">
        <f>'Anuario IPCA'!AT6</f>
        <v>0</v>
      </c>
      <c r="AT6" s="87">
        <f>'Anuario IPCA'!AU6</f>
        <v>0</v>
      </c>
      <c r="AU6" s="87">
        <f>'Anuario IPCA'!AV6</f>
        <v>436348243</v>
      </c>
      <c r="AV6" s="87">
        <f>'Anuario IPCA'!AW6</f>
        <v>0</v>
      </c>
      <c r="AW6" s="87">
        <f>'Anuario IPCA'!AX6</f>
        <v>0</v>
      </c>
      <c r="AX6" s="87">
        <f>'Anuario IPCA'!AY6</f>
        <v>0</v>
      </c>
      <c r="AY6" s="87">
        <f>'Anuario IPCA'!AZ6</f>
        <v>0</v>
      </c>
      <c r="AZ6" s="87">
        <f>'Anuario IPCA'!BA6</f>
        <v>0</v>
      </c>
      <c r="BA6" s="87">
        <f>'Anuario IPCA'!BB6</f>
        <v>0</v>
      </c>
      <c r="BB6" s="87">
        <f>'Anuario IPCA'!BC6</f>
        <v>0</v>
      </c>
      <c r="BC6" s="87">
        <f>'Anuario IPCA'!BD6</f>
        <v>0</v>
      </c>
      <c r="BD6" s="23"/>
    </row>
    <row r="7" spans="1:76">
      <c r="A7" s="11">
        <v>1993</v>
      </c>
      <c r="B7" s="103"/>
      <c r="C7" s="10">
        <f>'Anuario IPCA'!C7</f>
        <v>6867</v>
      </c>
      <c r="D7" s="10">
        <f>'Anuario IPCA'!D7</f>
        <v>99577</v>
      </c>
      <c r="E7" s="10">
        <f>'Anuario IPCA'!E7</f>
        <v>33900</v>
      </c>
      <c r="F7" s="10">
        <f>'Anuario IPCA'!F7</f>
        <v>3971</v>
      </c>
      <c r="G7" s="10">
        <f>'Anuario IPCA'!G7</f>
        <v>0</v>
      </c>
      <c r="H7" s="10">
        <f>'Anuario IPCA'!I7</f>
        <v>14080</v>
      </c>
      <c r="I7" s="10">
        <f>'Anuario IPCA'!J7</f>
        <v>2097</v>
      </c>
      <c r="J7" s="86">
        <f>'Anuario IPCA'!K7</f>
        <v>8.9265116279069776</v>
      </c>
      <c r="K7" s="86">
        <f>'Anuario IPCA'!L7</f>
        <v>2.968691993565153</v>
      </c>
      <c r="L7" s="86">
        <f>'Anuario IPCA'!M7</f>
        <v>3.0068837209302326</v>
      </c>
      <c r="M7" s="10">
        <f>'Anuario IPCA'!N7</f>
        <v>574305</v>
      </c>
      <c r="N7" s="10">
        <f>'Anuario IPCA'!O7</f>
        <v>208144</v>
      </c>
      <c r="O7" s="10">
        <f>'Anuario IPCA'!P7</f>
        <v>89643</v>
      </c>
      <c r="P7" s="10">
        <f>'Anuario IPCA'!Q7</f>
        <v>5375</v>
      </c>
      <c r="Q7" s="10">
        <f>'Anuario IPCA'!R7</f>
        <v>16162</v>
      </c>
      <c r="R7" s="10">
        <f>'Anuario IPCA'!S7</f>
        <v>4146</v>
      </c>
      <c r="S7" s="10">
        <f>'Anuario IPCA'!T7</f>
        <v>25683</v>
      </c>
      <c r="T7" s="86">
        <f>'Anuario IPCA'!U7</f>
        <v>23.82</v>
      </c>
      <c r="U7" s="86">
        <f>'Anuario IPCA'!V7</f>
        <v>75.12</v>
      </c>
      <c r="V7" s="86">
        <f>'Anuario IPCA'!W7</f>
        <v>74.08</v>
      </c>
      <c r="W7" s="10">
        <f>'Anuario IPCA'!X7</f>
        <v>264</v>
      </c>
      <c r="X7" s="10">
        <f>'Anuario IPCA'!Y7</f>
        <v>1073</v>
      </c>
      <c r="Y7" s="10">
        <f>'Anuario IPCA'!Z7</f>
        <v>2539</v>
      </c>
      <c r="Z7" s="10">
        <f>'Anuario IPCA'!AA7</f>
        <v>795</v>
      </c>
      <c r="AA7" s="10">
        <f>'Anuario IPCA'!AB7</f>
        <v>703</v>
      </c>
      <c r="AB7" s="10">
        <f>'Anuario IPCA'!AC7</f>
        <v>5374</v>
      </c>
      <c r="AC7" s="10">
        <f>'Anuario IPCA'!AD7</f>
        <v>0</v>
      </c>
      <c r="AD7" s="10">
        <f>'Anuario IPCA'!AE7</f>
        <v>0</v>
      </c>
      <c r="AE7" s="10">
        <f>'Anuario IPCA'!AF7</f>
        <v>0</v>
      </c>
      <c r="AF7" s="10">
        <f>'Anuario IPCA'!AG7</f>
        <v>0</v>
      </c>
      <c r="AG7" s="10">
        <f>'Anuario IPCA'!AH7</f>
        <v>0</v>
      </c>
      <c r="AH7" s="87">
        <f>'Anuario IPCA'!AI7</f>
        <v>0</v>
      </c>
      <c r="AI7" s="87">
        <f>'Anuario IPCA'!AJ7</f>
        <v>0</v>
      </c>
      <c r="AJ7" s="87">
        <f>'Anuario IPCA'!AK7</f>
        <v>0</v>
      </c>
      <c r="AK7" s="87">
        <f>'Anuario IPCA'!AL7</f>
        <v>0</v>
      </c>
      <c r="AL7" s="87">
        <f>'Anuario IPCA'!AM7</f>
        <v>0</v>
      </c>
      <c r="AM7" s="87">
        <f>'Anuario IPCA'!AN7</f>
        <v>0</v>
      </c>
      <c r="AN7" s="87">
        <f>'Anuario IPCA'!AO7</f>
        <v>0</v>
      </c>
      <c r="AO7" s="87">
        <f>'Anuario IPCA'!AP7</f>
        <v>0</v>
      </c>
      <c r="AP7" s="87">
        <f>'Anuario IPCA'!AQ7</f>
        <v>0</v>
      </c>
      <c r="AQ7" s="87">
        <f>'Anuario IPCA'!AR7</f>
        <v>0</v>
      </c>
      <c r="AR7" s="87">
        <f>'Anuario IPCA'!AS7</f>
        <v>0</v>
      </c>
      <c r="AS7" s="87">
        <f>'Anuario IPCA'!AT7</f>
        <v>0</v>
      </c>
      <c r="AT7" s="87">
        <f>'Anuario IPCA'!AU7</f>
        <v>0</v>
      </c>
      <c r="AU7" s="87">
        <f>'Anuario IPCA'!AV7</f>
        <v>440048087</v>
      </c>
      <c r="AV7" s="87">
        <f>'Anuario IPCA'!AW7</f>
        <v>0</v>
      </c>
      <c r="AW7" s="87">
        <f>'Anuario IPCA'!AX7</f>
        <v>0</v>
      </c>
      <c r="AX7" s="87">
        <f>'Anuario IPCA'!AY7</f>
        <v>0</v>
      </c>
      <c r="AY7" s="87">
        <f>'Anuario IPCA'!AZ7</f>
        <v>0</v>
      </c>
      <c r="AZ7" s="87">
        <f>'Anuario IPCA'!BA7</f>
        <v>0</v>
      </c>
      <c r="BA7" s="87">
        <f>'Anuario IPCA'!BB7</f>
        <v>0</v>
      </c>
      <c r="BB7" s="87">
        <f>'Anuario IPCA'!BC7</f>
        <v>0</v>
      </c>
      <c r="BC7" s="87">
        <f>'Anuario IPCA'!BD7</f>
        <v>0</v>
      </c>
      <c r="BD7" s="23"/>
    </row>
    <row r="8" spans="1:76" ht="15" customHeight="1">
      <c r="A8" s="34">
        <v>1994</v>
      </c>
      <c r="B8" s="103" t="s">
        <v>69</v>
      </c>
      <c r="C8" s="10">
        <f>'Anuario IPCA'!C8</f>
        <v>6902</v>
      </c>
      <c r="D8" s="10">
        <f>'Anuario IPCA'!D8</f>
        <v>88853</v>
      </c>
      <c r="E8" s="10">
        <f>'Anuario IPCA'!E8</f>
        <v>33808</v>
      </c>
      <c r="F8" s="10">
        <f>'Anuario IPCA'!F8</f>
        <v>4232</v>
      </c>
      <c r="G8" s="10">
        <f>'Anuario IPCA'!G8</f>
        <v>0</v>
      </c>
      <c r="H8" s="10">
        <f>'Anuario IPCA'!I8</f>
        <v>15844</v>
      </c>
      <c r="I8" s="10">
        <f>'Anuario IPCA'!J8</f>
        <v>2180</v>
      </c>
      <c r="J8" s="86">
        <f>'Anuario IPCA'!K8</f>
        <v>9.350659133709982</v>
      </c>
      <c r="K8" s="86">
        <f>'Anuario IPCA'!L8</f>
        <v>3.1495084046939423</v>
      </c>
      <c r="L8" s="86">
        <f>'Anuario IPCA'!M8</f>
        <v>2.9689265536723162</v>
      </c>
      <c r="M8" s="10">
        <f>'Anuario IPCA'!N8</f>
        <v>520276</v>
      </c>
      <c r="N8" s="10">
        <f>'Anuario IPCA'!O8</f>
        <v>166426</v>
      </c>
      <c r="O8" s="10">
        <f>'Anuario IPCA'!P8</f>
        <v>111779</v>
      </c>
      <c r="P8" s="10">
        <f>'Anuario IPCA'!Q8</f>
        <v>5310</v>
      </c>
      <c r="Q8" s="10">
        <f>'Anuario IPCA'!R8</f>
        <v>15765</v>
      </c>
      <c r="R8" s="10">
        <f>'Anuario IPCA'!S8</f>
        <v>4333</v>
      </c>
      <c r="S8" s="10">
        <f>'Anuario IPCA'!T8</f>
        <v>25408</v>
      </c>
      <c r="T8" s="86">
        <f>'Anuario IPCA'!U8</f>
        <v>24.06</v>
      </c>
      <c r="U8" s="86">
        <f>'Anuario IPCA'!V8</f>
        <v>78.12</v>
      </c>
      <c r="V8" s="86">
        <f>'Anuario IPCA'!W8</f>
        <v>74.430000000000007</v>
      </c>
      <c r="W8" s="10">
        <f>'Anuario IPCA'!X8</f>
        <v>190</v>
      </c>
      <c r="X8" s="10">
        <f>'Anuario IPCA'!Y8</f>
        <v>972</v>
      </c>
      <c r="Y8" s="10">
        <f>'Anuario IPCA'!Z8</f>
        <v>2621</v>
      </c>
      <c r="Z8" s="10">
        <f>'Anuario IPCA'!AA8</f>
        <v>806</v>
      </c>
      <c r="AA8" s="10">
        <f>'Anuario IPCA'!AB8</f>
        <v>721</v>
      </c>
      <c r="AB8" s="10">
        <f>'Anuario IPCA'!AC8</f>
        <v>5310</v>
      </c>
      <c r="AC8" s="10">
        <f>'Anuario IPCA'!AD8</f>
        <v>0</v>
      </c>
      <c r="AD8" s="10">
        <f>'Anuario IPCA'!AE8</f>
        <v>0</v>
      </c>
      <c r="AE8" s="10">
        <f>'Anuario IPCA'!AF8</f>
        <v>0</v>
      </c>
      <c r="AF8" s="10">
        <f>'Anuario IPCA'!AG8</f>
        <v>0</v>
      </c>
      <c r="AG8" s="10">
        <f>'Anuario IPCA'!AH8</f>
        <v>15765</v>
      </c>
      <c r="AH8" s="87">
        <f>'Anuario IPCA'!AI8</f>
        <v>0</v>
      </c>
      <c r="AI8" s="87">
        <f>'Anuario IPCA'!AJ8</f>
        <v>0</v>
      </c>
      <c r="AJ8" s="87">
        <f>'Anuario IPCA'!AK8</f>
        <v>0</v>
      </c>
      <c r="AK8" s="87">
        <f>'Anuario IPCA'!AL8</f>
        <v>0</v>
      </c>
      <c r="AL8" s="87">
        <f>'Anuario IPCA'!AM8</f>
        <v>0</v>
      </c>
      <c r="AM8" s="87">
        <f>'Anuario IPCA'!AN8</f>
        <v>0</v>
      </c>
      <c r="AN8" s="87">
        <f>'Anuario IPCA'!AO8</f>
        <v>0</v>
      </c>
      <c r="AO8" s="87">
        <f>'Anuario IPCA'!AP8</f>
        <v>0</v>
      </c>
      <c r="AP8" s="87">
        <f>'Anuario IPCA'!AQ8</f>
        <v>0</v>
      </c>
      <c r="AQ8" s="87">
        <f>'Anuario IPCA'!AR8</f>
        <v>0</v>
      </c>
      <c r="AR8" s="87">
        <f>'Anuario IPCA'!AS8</f>
        <v>0</v>
      </c>
      <c r="AS8" s="87">
        <f>'Anuario IPCA'!AT8</f>
        <v>0</v>
      </c>
      <c r="AT8" s="87">
        <f>'Anuario IPCA'!AU8</f>
        <v>0</v>
      </c>
      <c r="AU8" s="87">
        <f>'Anuario IPCA'!AV8</f>
        <v>458272631</v>
      </c>
      <c r="AV8" s="87">
        <f>'Anuario IPCA'!AW8</f>
        <v>234342367.37419999</v>
      </c>
      <c r="AW8" s="87">
        <f>'Anuario IPCA'!AX8</f>
        <v>74246475.625799999</v>
      </c>
      <c r="AX8" s="87">
        <f>'Anuario IPCA'!AY8</f>
        <v>308588843</v>
      </c>
      <c r="AY8" s="87">
        <f>'Anuario IPCA'!AZ8</f>
        <v>53001421</v>
      </c>
      <c r="AZ8" s="87">
        <f>'Anuario IPCA'!BA8</f>
        <v>361590264</v>
      </c>
      <c r="BA8" s="87">
        <f>'Anuario IPCA'!BB8</f>
        <v>0.78902871247399453</v>
      </c>
      <c r="BB8" s="87">
        <f>'Anuario IPCA'!BC8</f>
        <v>0.67337393098650922</v>
      </c>
      <c r="BC8" s="87">
        <f>'Anuario IPCA'!BD8</f>
        <v>0</v>
      </c>
      <c r="BD8" s="23"/>
      <c r="BE8" s="11">
        <f t="shared" ref="BE8:BE25" si="0">BE9/(1+BD9)</f>
        <v>0.24638045668388595</v>
      </c>
      <c r="BF8" s="11">
        <f t="shared" ref="BF8:BK27" si="1">10^(-9)*AU8/$BE8</f>
        <v>1.8600202190061632</v>
      </c>
      <c r="BG8" s="11">
        <f t="shared" si="1"/>
        <v>0.95114024272983955</v>
      </c>
      <c r="BH8" s="11">
        <f t="shared" si="1"/>
        <v>0.3013488838567282</v>
      </c>
      <c r="BI8" s="11">
        <f t="shared" si="1"/>
        <v>1.2524891265865679</v>
      </c>
      <c r="BJ8" s="11">
        <f t="shared" si="1"/>
        <v>0.21512023199146241</v>
      </c>
      <c r="BK8" s="11">
        <f t="shared" si="1"/>
        <v>1.4676093585780303</v>
      </c>
      <c r="BL8" s="11">
        <f t="shared" ref="BL8:BL27" si="2">1000000*BK8/(E8+H8)</f>
        <v>29.557910226738706</v>
      </c>
    </row>
    <row r="9" spans="1:76">
      <c r="A9" s="11">
        <v>1995</v>
      </c>
      <c r="B9" s="103"/>
      <c r="C9" s="10">
        <f>'Anuario IPCA'!C9</f>
        <v>6902</v>
      </c>
      <c r="D9" s="10">
        <f>'Anuario IPCA'!D9</f>
        <v>80077</v>
      </c>
      <c r="E9" s="10">
        <f>'Anuario IPCA'!E9</f>
        <v>32834</v>
      </c>
      <c r="F9" s="10">
        <f>'Anuario IPCA'!F9</f>
        <v>4106</v>
      </c>
      <c r="G9" s="10">
        <f>'Anuario IPCA'!G9</f>
        <v>0</v>
      </c>
      <c r="H9" s="10">
        <f>'Anuario IPCA'!I9</f>
        <v>14084</v>
      </c>
      <c r="I9" s="10">
        <f>'Anuario IPCA'!J9</f>
        <v>2643</v>
      </c>
      <c r="J9" s="86">
        <f>'Anuario IPCA'!K9</f>
        <v>9.2796677215189867</v>
      </c>
      <c r="K9" s="86">
        <f>'Anuario IPCA'!L9</f>
        <v>3.1061238000662033</v>
      </c>
      <c r="L9" s="86">
        <f>'Anuario IPCA'!M9</f>
        <v>2.9875395569620253</v>
      </c>
      <c r="M9" s="10">
        <f>'Anuario IPCA'!N9</f>
        <v>632575</v>
      </c>
      <c r="N9" s="10">
        <f>'Anuario IPCA'!O9</f>
        <v>177694</v>
      </c>
      <c r="O9" s="10">
        <f>'Anuario IPCA'!P9</f>
        <v>135339</v>
      </c>
      <c r="P9" s="10">
        <f>'Anuario IPCA'!Q9</f>
        <v>5056</v>
      </c>
      <c r="Q9" s="10">
        <f>'Anuario IPCA'!R9</f>
        <v>15105</v>
      </c>
      <c r="R9" s="10">
        <f>'Anuario IPCA'!S9</f>
        <v>4660</v>
      </c>
      <c r="S9" s="10">
        <f>'Anuario IPCA'!T9</f>
        <v>24821</v>
      </c>
      <c r="T9" s="86">
        <f>'Anuario IPCA'!U9</f>
        <v>25.87</v>
      </c>
      <c r="U9" s="86">
        <f>'Anuario IPCA'!V9</f>
        <v>81.17</v>
      </c>
      <c r="V9" s="86">
        <f>'Anuario IPCA'!W9</f>
        <v>75.14</v>
      </c>
      <c r="W9" s="10">
        <f>'Anuario IPCA'!X9</f>
        <v>121</v>
      </c>
      <c r="X9" s="10">
        <f>'Anuario IPCA'!Y9</f>
        <v>831</v>
      </c>
      <c r="Y9" s="10">
        <f>'Anuario IPCA'!Z9</f>
        <v>2589</v>
      </c>
      <c r="Z9" s="10">
        <f>'Anuario IPCA'!AA9</f>
        <v>842</v>
      </c>
      <c r="AA9" s="10">
        <f>'Anuario IPCA'!AB9</f>
        <v>673</v>
      </c>
      <c r="AB9" s="10">
        <f>'Anuario IPCA'!AC9</f>
        <v>5056</v>
      </c>
      <c r="AC9" s="10">
        <f>'Anuario IPCA'!AD9</f>
        <v>2804</v>
      </c>
      <c r="AD9" s="10">
        <f>'Anuario IPCA'!AE9</f>
        <v>6257</v>
      </c>
      <c r="AE9" s="10">
        <f>'Anuario IPCA'!AF9</f>
        <v>5617</v>
      </c>
      <c r="AF9" s="10">
        <f>'Anuario IPCA'!AG9</f>
        <v>113</v>
      </c>
      <c r="AG9" s="10">
        <f>'Anuario IPCA'!AH9</f>
        <v>14791</v>
      </c>
      <c r="AH9" s="87">
        <f>'Anuario IPCA'!AI9</f>
        <v>0.18957474139679534</v>
      </c>
      <c r="AI9" s="87">
        <f>'Anuario IPCA'!AJ9</f>
        <v>0</v>
      </c>
      <c r="AJ9" s="87">
        <f>'Anuario IPCA'!AK9</f>
        <v>0</v>
      </c>
      <c r="AK9" s="87">
        <f>'Anuario IPCA'!AL9</f>
        <v>0</v>
      </c>
      <c r="AL9" s="87">
        <f>'Anuario IPCA'!AM9</f>
        <v>0</v>
      </c>
      <c r="AM9" s="87">
        <f>'Anuario IPCA'!AN9</f>
        <v>0</v>
      </c>
      <c r="AN9" s="87">
        <f>'Anuario IPCA'!AO9</f>
        <v>0</v>
      </c>
      <c r="AO9" s="87">
        <f>'Anuario IPCA'!AP9</f>
        <v>0</v>
      </c>
      <c r="AP9" s="87">
        <f>'Anuario IPCA'!AQ9</f>
        <v>0</v>
      </c>
      <c r="AQ9" s="87">
        <f>'Anuario IPCA'!AR9</f>
        <v>0</v>
      </c>
      <c r="AR9" s="87">
        <f>'Anuario IPCA'!AS9</f>
        <v>0</v>
      </c>
      <c r="AS9" s="87">
        <f>'Anuario IPCA'!AT9</f>
        <v>0</v>
      </c>
      <c r="AT9" s="87">
        <f>'Anuario IPCA'!AU9</f>
        <v>0</v>
      </c>
      <c r="AU9" s="87">
        <f>'Anuario IPCA'!AV9</f>
        <v>660208833</v>
      </c>
      <c r="AV9" s="87">
        <f>'Anuario IPCA'!AW9</f>
        <v>419591481.68258995</v>
      </c>
      <c r="AW9" s="87">
        <f>'Anuario IPCA'!AX9</f>
        <v>146429672.61741</v>
      </c>
      <c r="AX9" s="87">
        <f>'Anuario IPCA'!AY9</f>
        <v>566021154.29999995</v>
      </c>
      <c r="AY9" s="87">
        <f>'Anuario IPCA'!AZ9</f>
        <v>94187678.109999999</v>
      </c>
      <c r="AZ9" s="87">
        <f>'Anuario IPCA'!BA9</f>
        <v>660208832.40999997</v>
      </c>
      <c r="BA9" s="87">
        <f>'Anuario IPCA'!BB9</f>
        <v>0.9999999991063433</v>
      </c>
      <c r="BB9" s="87">
        <f>'Anuario IPCA'!BC9</f>
        <v>0.85733653657432962</v>
      </c>
      <c r="BC9" s="87">
        <f>'Anuario IPCA'!BD9</f>
        <v>0</v>
      </c>
      <c r="BD9" s="24">
        <v>0.27439999999999998</v>
      </c>
      <c r="BE9" s="11">
        <f t="shared" si="0"/>
        <v>0.31398725399794425</v>
      </c>
      <c r="BF9" s="11">
        <f t="shared" si="1"/>
        <v>2.1026612532632378</v>
      </c>
      <c r="BG9" s="11">
        <f t="shared" si="1"/>
        <v>1.3363328489930906</v>
      </c>
      <c r="BH9" s="11">
        <f t="shared" si="1"/>
        <v>0.46635546746865314</v>
      </c>
      <c r="BI9" s="11">
        <f t="shared" si="1"/>
        <v>1.8026883164617435</v>
      </c>
      <c r="BJ9" s="11">
        <f t="shared" si="1"/>
        <v>0.29997293492243693</v>
      </c>
      <c r="BK9" s="11">
        <f t="shared" si="1"/>
        <v>2.1026612513841809</v>
      </c>
      <c r="BL9" s="11">
        <f t="shared" si="2"/>
        <v>44.815662461830875</v>
      </c>
    </row>
    <row r="10" spans="1:76">
      <c r="A10" s="11">
        <v>1996</v>
      </c>
      <c r="B10" s="103"/>
      <c r="C10" s="10">
        <f>'Anuario IPCA'!C10</f>
        <v>6872</v>
      </c>
      <c r="D10" s="10">
        <f>'Anuario IPCA'!D10</f>
        <v>86759</v>
      </c>
      <c r="E10" s="10">
        <f>'Anuario IPCA'!E10</f>
        <v>32963</v>
      </c>
      <c r="F10" s="10">
        <f>'Anuario IPCA'!F10</f>
        <v>4326</v>
      </c>
      <c r="G10" s="10">
        <f>'Anuario IPCA'!G10</f>
        <v>0</v>
      </c>
      <c r="H10" s="10">
        <f>'Anuario IPCA'!I10</f>
        <v>20524</v>
      </c>
      <c r="I10" s="10">
        <f>'Anuario IPCA'!J10</f>
        <v>2808</v>
      </c>
      <c r="J10" s="86">
        <f>'Anuario IPCA'!K10</f>
        <v>10.798909751665658</v>
      </c>
      <c r="K10" s="86">
        <f>'Anuario IPCA'!L10</f>
        <v>3.6314074275239325</v>
      </c>
      <c r="L10" s="86">
        <f>'Anuario IPCA'!M10</f>
        <v>2.9737532808398952</v>
      </c>
      <c r="M10" s="10">
        <f>'Anuario IPCA'!N10</f>
        <v>338455</v>
      </c>
      <c r="N10" s="10">
        <f>'Anuario IPCA'!O10</f>
        <v>194725</v>
      </c>
      <c r="O10" s="10">
        <f>'Anuario IPCA'!P10</f>
        <v>99365</v>
      </c>
      <c r="P10" s="10">
        <f>'Anuario IPCA'!Q10</f>
        <v>4953</v>
      </c>
      <c r="Q10" s="10">
        <f>'Anuario IPCA'!R10</f>
        <v>14729</v>
      </c>
      <c r="R10" s="10">
        <f>'Anuario IPCA'!S10</f>
        <v>4927</v>
      </c>
      <c r="S10" s="10">
        <f>'Anuario IPCA'!T10</f>
        <v>24609</v>
      </c>
      <c r="T10" s="86">
        <f>'Anuario IPCA'!U10</f>
        <v>26.33</v>
      </c>
      <c r="U10" s="86">
        <f>'Anuario IPCA'!V10</f>
        <v>83</v>
      </c>
      <c r="V10" s="86">
        <f>'Anuario IPCA'!W10</f>
        <v>75.91</v>
      </c>
      <c r="W10" s="10">
        <f>'Anuario IPCA'!X10</f>
        <v>93</v>
      </c>
      <c r="X10" s="10">
        <f>'Anuario IPCA'!Y10</f>
        <v>750</v>
      </c>
      <c r="Y10" s="10">
        <f>'Anuario IPCA'!Z10</f>
        <v>2571</v>
      </c>
      <c r="Z10" s="10">
        <f>'Anuario IPCA'!AA10</f>
        <v>835</v>
      </c>
      <c r="AA10" s="10">
        <f>'Anuario IPCA'!AB10</f>
        <v>704</v>
      </c>
      <c r="AB10" s="10">
        <f>'Anuario IPCA'!AC10</f>
        <v>4953</v>
      </c>
      <c r="AC10" s="10">
        <f>'Anuario IPCA'!AD10</f>
        <v>2863</v>
      </c>
      <c r="AD10" s="10">
        <f>'Anuario IPCA'!AE10</f>
        <v>6235</v>
      </c>
      <c r="AE10" s="10">
        <f>'Anuario IPCA'!AF10</f>
        <v>5518</v>
      </c>
      <c r="AF10" s="10">
        <f>'Anuario IPCA'!AG10</f>
        <v>113</v>
      </c>
      <c r="AG10" s="10">
        <f>'Anuario IPCA'!AH10</f>
        <v>14729</v>
      </c>
      <c r="AH10" s="87">
        <f>'Anuario IPCA'!AI10</f>
        <v>0.19437843709688371</v>
      </c>
      <c r="AI10" s="87">
        <f>'Anuario IPCA'!AJ10</f>
        <v>0</v>
      </c>
      <c r="AJ10" s="87">
        <f>'Anuario IPCA'!AK10</f>
        <v>0</v>
      </c>
      <c r="AK10" s="87">
        <f>'Anuario IPCA'!AL10</f>
        <v>0</v>
      </c>
      <c r="AL10" s="87">
        <f>'Anuario IPCA'!AM10</f>
        <v>0</v>
      </c>
      <c r="AM10" s="87">
        <f>'Anuario IPCA'!AN10</f>
        <v>0</v>
      </c>
      <c r="AN10" s="87">
        <f>'Anuario IPCA'!AO10</f>
        <v>0</v>
      </c>
      <c r="AO10" s="87">
        <f>'Anuario IPCA'!AP10</f>
        <v>0</v>
      </c>
      <c r="AP10" s="87">
        <f>'Anuario IPCA'!AQ10</f>
        <v>0</v>
      </c>
      <c r="AQ10" s="87">
        <f>'Anuario IPCA'!AR10</f>
        <v>0</v>
      </c>
      <c r="AR10" s="87">
        <f>'Anuario IPCA'!AS10</f>
        <v>0</v>
      </c>
      <c r="AS10" s="87">
        <f>'Anuario IPCA'!AT10</f>
        <v>0</v>
      </c>
      <c r="AT10" s="87">
        <f>'Anuario IPCA'!AU10</f>
        <v>0</v>
      </c>
      <c r="AU10" s="87">
        <f>'Anuario IPCA'!AV10</f>
        <v>769131381</v>
      </c>
      <c r="AV10" s="87">
        <f>'Anuario IPCA'!AW10</f>
        <v>489946205.60706604</v>
      </c>
      <c r="AW10" s="87">
        <f>'Anuario IPCA'!AX10</f>
        <v>175109048.37293398</v>
      </c>
      <c r="AX10" s="87">
        <f>'Anuario IPCA'!AY10</f>
        <v>665055253.98000002</v>
      </c>
      <c r="AY10" s="87">
        <f>'Anuario IPCA'!AZ10</f>
        <v>104076127.02</v>
      </c>
      <c r="AZ10" s="87">
        <f>'Anuario IPCA'!BA10</f>
        <v>769131381</v>
      </c>
      <c r="BA10" s="87">
        <f>'Anuario IPCA'!BB10</f>
        <v>1</v>
      </c>
      <c r="BB10" s="87">
        <f>'Anuario IPCA'!BC10</f>
        <v>0.86468355135284747</v>
      </c>
      <c r="BC10" s="87">
        <f>'Anuario IPCA'!BD10</f>
        <v>0</v>
      </c>
      <c r="BD10" s="24">
        <v>9.9299999999999999E-2</v>
      </c>
      <c r="BE10" s="11">
        <f t="shared" si="0"/>
        <v>0.34516618831994011</v>
      </c>
      <c r="BF10" s="11">
        <f t="shared" si="1"/>
        <v>2.2282929412746526</v>
      </c>
      <c r="BG10" s="11">
        <f t="shared" si="1"/>
        <v>1.4194501726598059</v>
      </c>
      <c r="BH10" s="11">
        <f t="shared" si="1"/>
        <v>0.50731808125604294</v>
      </c>
      <c r="BI10" s="11">
        <f t="shared" si="1"/>
        <v>1.9267682539158488</v>
      </c>
      <c r="BJ10" s="11">
        <f t="shared" si="1"/>
        <v>0.301524687358804</v>
      </c>
      <c r="BK10" s="11">
        <f t="shared" si="1"/>
        <v>2.2282929412746526</v>
      </c>
      <c r="BL10" s="11">
        <f t="shared" si="2"/>
        <v>41.660458452982084</v>
      </c>
    </row>
    <row r="11" spans="1:76">
      <c r="A11" s="11">
        <v>1997</v>
      </c>
      <c r="B11" s="103"/>
      <c r="C11" s="10">
        <f>'Anuario IPCA'!C11</f>
        <v>6902</v>
      </c>
      <c r="D11" s="10">
        <f>'Anuario IPCA'!D11</f>
        <v>99809</v>
      </c>
      <c r="E11" s="10">
        <f>'Anuario IPCA'!E11</f>
        <v>33020</v>
      </c>
      <c r="F11" s="10">
        <f>'Anuario IPCA'!F11</f>
        <v>4219</v>
      </c>
      <c r="G11" s="10">
        <f>'Anuario IPCA'!G11</f>
        <v>0</v>
      </c>
      <c r="H11" s="10">
        <f>'Anuario IPCA'!I11</f>
        <v>19713</v>
      </c>
      <c r="I11" s="10">
        <f>'Anuario IPCA'!J11</f>
        <v>3219</v>
      </c>
      <c r="J11" s="86">
        <f>'Anuario IPCA'!K11</f>
        <v>10.868301731244847</v>
      </c>
      <c r="K11" s="86">
        <f>'Anuario IPCA'!L11</f>
        <v>3.5875229607456292</v>
      </c>
      <c r="L11" s="86">
        <f>'Anuario IPCA'!M11</f>
        <v>3.029472382522671</v>
      </c>
      <c r="M11" s="10">
        <f>'Anuario IPCA'!N11</f>
        <v>420383</v>
      </c>
      <c r="N11" s="10">
        <f>'Anuario IPCA'!O11</f>
        <v>236984</v>
      </c>
      <c r="O11" s="10">
        <f>'Anuario IPCA'!P11</f>
        <v>115947</v>
      </c>
      <c r="P11" s="10">
        <f>'Anuario IPCA'!Q11</f>
        <v>4852</v>
      </c>
      <c r="Q11" s="10">
        <f>'Anuario IPCA'!R11</f>
        <v>14699</v>
      </c>
      <c r="R11" s="10">
        <f>'Anuario IPCA'!S11</f>
        <v>5202</v>
      </c>
      <c r="S11" s="10">
        <f>'Anuario IPCA'!T11</f>
        <v>24751</v>
      </c>
      <c r="T11" s="86">
        <f>'Anuario IPCA'!U11</f>
        <v>27.76</v>
      </c>
      <c r="U11" s="86">
        <f>'Anuario IPCA'!V11</f>
        <v>86.6</v>
      </c>
      <c r="V11" s="86">
        <f>'Anuario IPCA'!W11</f>
        <v>77</v>
      </c>
      <c r="W11" s="10">
        <f>'Anuario IPCA'!X11</f>
        <v>56</v>
      </c>
      <c r="X11" s="10">
        <f>'Anuario IPCA'!Y11</f>
        <v>593</v>
      </c>
      <c r="Y11" s="10">
        <f>'Anuario IPCA'!Z11</f>
        <v>2654</v>
      </c>
      <c r="Z11" s="10">
        <f>'Anuario IPCA'!AA11</f>
        <v>841</v>
      </c>
      <c r="AA11" s="10">
        <f>'Anuario IPCA'!AB11</f>
        <v>708</v>
      </c>
      <c r="AB11" s="10">
        <f>'Anuario IPCA'!AC11</f>
        <v>4852</v>
      </c>
      <c r="AC11" s="10">
        <f>'Anuario IPCA'!AD11</f>
        <v>2892</v>
      </c>
      <c r="AD11" s="10">
        <f>'Anuario IPCA'!AE11</f>
        <v>6338</v>
      </c>
      <c r="AE11" s="10">
        <f>'Anuario IPCA'!AF11</f>
        <v>5387</v>
      </c>
      <c r="AF11" s="10">
        <f>'Anuario IPCA'!AG11</f>
        <v>80</v>
      </c>
      <c r="AG11" s="10">
        <f>'Anuario IPCA'!AH11</f>
        <v>14697</v>
      </c>
      <c r="AH11" s="87">
        <f>'Anuario IPCA'!AI11</f>
        <v>0.1967748520106144</v>
      </c>
      <c r="AI11" s="87">
        <f>'Anuario IPCA'!AJ11</f>
        <v>0</v>
      </c>
      <c r="AJ11" s="87">
        <f>'Anuario IPCA'!AK11</f>
        <v>0</v>
      </c>
      <c r="AK11" s="87">
        <f>'Anuario IPCA'!AL11</f>
        <v>0</v>
      </c>
      <c r="AL11" s="87">
        <f>'Anuario IPCA'!AM11</f>
        <v>0</v>
      </c>
      <c r="AM11" s="87">
        <f>'Anuario IPCA'!AN11</f>
        <v>0</v>
      </c>
      <c r="AN11" s="87">
        <f>'Anuario IPCA'!AO11</f>
        <v>0</v>
      </c>
      <c r="AO11" s="87">
        <f>'Anuario IPCA'!AP11</f>
        <v>0</v>
      </c>
      <c r="AP11" s="87">
        <f>'Anuario IPCA'!AQ11</f>
        <v>0</v>
      </c>
      <c r="AQ11" s="87">
        <f>'Anuario IPCA'!AR11</f>
        <v>0</v>
      </c>
      <c r="AR11" s="87">
        <f>'Anuario IPCA'!AS11</f>
        <v>0</v>
      </c>
      <c r="AS11" s="87">
        <f>'Anuario IPCA'!AT11</f>
        <v>0</v>
      </c>
      <c r="AT11" s="87">
        <f>'Anuario IPCA'!AU11</f>
        <v>0</v>
      </c>
      <c r="AU11" s="87">
        <f>'Anuario IPCA'!AV11</f>
        <v>887410153</v>
      </c>
      <c r="AV11" s="87">
        <f>'Anuario IPCA'!AW11</f>
        <v>539530552.13971198</v>
      </c>
      <c r="AW11" s="87">
        <f>'Anuario IPCA'!AX11</f>
        <v>207327908.74028802</v>
      </c>
      <c r="AX11" s="87">
        <f>'Anuario IPCA'!AY11</f>
        <v>746858460.88</v>
      </c>
      <c r="AY11" s="87">
        <f>'Anuario IPCA'!AZ11</f>
        <v>140553690.12</v>
      </c>
      <c r="AZ11" s="87">
        <f>'Anuario IPCA'!BA11</f>
        <v>887410151</v>
      </c>
      <c r="BA11" s="87">
        <f>'Anuario IPCA'!BB11</f>
        <v>0.9999999977462507</v>
      </c>
      <c r="BB11" s="87">
        <f>'Anuario IPCA'!BC11</f>
        <v>0.84161586201730099</v>
      </c>
      <c r="BC11" s="87">
        <f>'Anuario IPCA'!BD11</f>
        <v>0</v>
      </c>
      <c r="BD11" s="24">
        <v>6.1100000000000002E-2</v>
      </c>
      <c r="BE11" s="11">
        <f t="shared" si="0"/>
        <v>0.36625584242628845</v>
      </c>
      <c r="BF11" s="11">
        <f t="shared" si="1"/>
        <v>2.422924224556493</v>
      </c>
      <c r="BG11" s="11">
        <f t="shared" si="1"/>
        <v>1.4730974625976003</v>
      </c>
      <c r="BH11" s="11">
        <f t="shared" si="1"/>
        <v>0.56607399725511331</v>
      </c>
      <c r="BI11" s="11">
        <f t="shared" si="1"/>
        <v>2.0391714598527138</v>
      </c>
      <c r="BJ11" s="11">
        <f t="shared" si="1"/>
        <v>0.38375821990686043</v>
      </c>
      <c r="BK11" s="11">
        <f t="shared" si="1"/>
        <v>2.4229242190958296</v>
      </c>
      <c r="BL11" s="11">
        <f t="shared" si="2"/>
        <v>45.947020254789777</v>
      </c>
    </row>
    <row r="12" spans="1:76">
      <c r="A12" s="11">
        <v>1998</v>
      </c>
      <c r="B12" s="103" t="s">
        <v>68</v>
      </c>
      <c r="C12" s="10">
        <f>'Anuario IPCA'!C12</f>
        <v>6940</v>
      </c>
      <c r="D12" s="10">
        <f>'Anuario IPCA'!D12</f>
        <v>105091</v>
      </c>
      <c r="E12" s="10">
        <f>'Anuario IPCA'!E12</f>
        <v>33934</v>
      </c>
      <c r="F12" s="10">
        <f>'Anuario IPCA'!F12</f>
        <v>4657</v>
      </c>
      <c r="G12" s="10">
        <f>'Anuario IPCA'!G12</f>
        <v>0</v>
      </c>
      <c r="H12" s="10">
        <f>'Anuario IPCA'!I12</f>
        <v>21009</v>
      </c>
      <c r="I12" s="10">
        <f>'Anuario IPCA'!J12</f>
        <v>3612</v>
      </c>
      <c r="J12" s="86">
        <f>'Anuario IPCA'!K12</f>
        <v>11.677577045696069</v>
      </c>
      <c r="K12" s="86">
        <f>'Anuario IPCA'!L12</f>
        <v>3.7480728562657752</v>
      </c>
      <c r="L12" s="86">
        <f>'Anuario IPCA'!M12</f>
        <v>3.1156216790648248</v>
      </c>
      <c r="M12" s="10">
        <f>'Anuario IPCA'!N12</f>
        <v>444650</v>
      </c>
      <c r="N12" s="10">
        <f>'Anuario IPCA'!O12</f>
        <v>193651</v>
      </c>
      <c r="O12" s="10">
        <f>'Anuario IPCA'!P12</f>
        <v>82985</v>
      </c>
      <c r="P12" s="10">
        <f>'Anuario IPCA'!Q12</f>
        <v>4705</v>
      </c>
      <c r="Q12" s="10">
        <f>'Anuario IPCA'!R12</f>
        <v>14659</v>
      </c>
      <c r="R12" s="10">
        <f>'Anuario IPCA'!S12</f>
        <v>5288</v>
      </c>
      <c r="S12" s="10">
        <f>'Anuario IPCA'!T12</f>
        <v>24652</v>
      </c>
      <c r="T12" s="86">
        <f>'Anuario IPCA'!U12</f>
        <v>29.53</v>
      </c>
      <c r="U12" s="86">
        <f>'Anuario IPCA'!V12</f>
        <v>88.8</v>
      </c>
      <c r="V12" s="86">
        <f>'Anuario IPCA'!W12</f>
        <v>77.2</v>
      </c>
      <c r="W12" s="10">
        <f>'Anuario IPCA'!X12</f>
        <v>40</v>
      </c>
      <c r="X12" s="10">
        <f>'Anuario IPCA'!Y12</f>
        <v>489</v>
      </c>
      <c r="Y12" s="10">
        <f>'Anuario IPCA'!Z12</f>
        <v>2629</v>
      </c>
      <c r="Z12" s="10">
        <f>'Anuario IPCA'!AA12</f>
        <v>838</v>
      </c>
      <c r="AA12" s="10">
        <f>'Anuario IPCA'!AB12</f>
        <v>709</v>
      </c>
      <c r="AB12" s="10">
        <f>'Anuario IPCA'!AC12</f>
        <v>4705</v>
      </c>
      <c r="AC12" s="10">
        <f>'Anuario IPCA'!AD12</f>
        <v>2876</v>
      </c>
      <c r="AD12" s="10">
        <f>'Anuario IPCA'!AE12</f>
        <v>6344</v>
      </c>
      <c r="AE12" s="10">
        <f>'Anuario IPCA'!AF12</f>
        <v>5355</v>
      </c>
      <c r="AF12" s="10">
        <f>'Anuario IPCA'!AG12</f>
        <v>84</v>
      </c>
      <c r="AG12" s="10">
        <f>'Anuario IPCA'!AH12</f>
        <v>14659</v>
      </c>
      <c r="AH12" s="87">
        <f>'Anuario IPCA'!AI12</f>
        <v>0.19619346476567295</v>
      </c>
      <c r="AI12" s="87">
        <f>'Anuario IPCA'!AJ12</f>
        <v>2927.58</v>
      </c>
      <c r="AJ12" s="87">
        <f>'Anuario IPCA'!AK12</f>
        <v>2927.58</v>
      </c>
      <c r="AK12" s="87">
        <f>'Anuario IPCA'!AL12</f>
        <v>3490.4</v>
      </c>
      <c r="AL12" s="87">
        <f>'Anuario IPCA'!AM12</f>
        <v>3490.4</v>
      </c>
      <c r="AM12" s="87">
        <f>'Anuario IPCA'!AN12</f>
        <v>4208.26</v>
      </c>
      <c r="AN12" s="87">
        <f>'Anuario IPCA'!AO12</f>
        <v>1.4374534598542141</v>
      </c>
      <c r="AO12" s="87">
        <f>'Anuario IPCA'!AP12</f>
        <v>370.03</v>
      </c>
      <c r="AP12" s="87">
        <f>'Anuario IPCA'!AQ12</f>
        <v>981.81</v>
      </c>
      <c r="AQ12" s="87">
        <f>'Anuario IPCA'!AR12</f>
        <v>732.64</v>
      </c>
      <c r="AR12" s="87">
        <f>'Anuario IPCA'!AS12</f>
        <v>1943.93</v>
      </c>
      <c r="AS12" s="87">
        <f>'Anuario IPCA'!AT12</f>
        <v>1450.59</v>
      </c>
      <c r="AT12" s="87">
        <f>'Anuario IPCA'!AU12</f>
        <v>3491.02</v>
      </c>
      <c r="AU12" s="87">
        <f>'Anuario IPCA'!AV12</f>
        <v>842251110</v>
      </c>
      <c r="AV12" s="87">
        <f>'Anuario IPCA'!AW12</f>
        <v>554770845.14999998</v>
      </c>
      <c r="AW12" s="87">
        <f>'Anuario IPCA'!AX12</f>
        <v>210848199.5</v>
      </c>
      <c r="AX12" s="87">
        <f>'Anuario IPCA'!AY12</f>
        <v>765619044.65999997</v>
      </c>
      <c r="AY12" s="87">
        <f>'Anuario IPCA'!AZ12</f>
        <v>140947199.80000001</v>
      </c>
      <c r="AZ12" s="87">
        <f>'Anuario IPCA'!BA12</f>
        <v>906566344.46000004</v>
      </c>
      <c r="BA12" s="87">
        <f>'Anuario IPCA'!BB12</f>
        <v>1.0763611157009934</v>
      </c>
      <c r="BB12" s="87">
        <f>'Anuario IPCA'!BC12</f>
        <v>0.90901518035399198</v>
      </c>
      <c r="BC12" s="87">
        <f>'Anuario IPCA'!BD12</f>
        <v>0.65867630040879377</v>
      </c>
      <c r="BD12" s="24">
        <v>4.7000000000000002E-3</v>
      </c>
      <c r="BE12" s="11">
        <f t="shared" si="0"/>
        <v>0.367977244885692</v>
      </c>
      <c r="BF12" s="11">
        <f t="shared" si="1"/>
        <v>2.2888673734747806</v>
      </c>
      <c r="BG12" s="11">
        <f t="shared" si="1"/>
        <v>1.5076226936867612</v>
      </c>
      <c r="BH12" s="11">
        <f t="shared" si="1"/>
        <v>0.57299249459160884</v>
      </c>
      <c r="BI12" s="11">
        <f t="shared" si="1"/>
        <v>2.0806151883055457</v>
      </c>
      <c r="BJ12" s="11">
        <f t="shared" si="1"/>
        <v>0.38303237974343685</v>
      </c>
      <c r="BK12" s="11">
        <f t="shared" si="1"/>
        <v>2.4636478398049171</v>
      </c>
      <c r="BL12" s="11">
        <f t="shared" si="2"/>
        <v>44.840067702981585</v>
      </c>
      <c r="BM12" s="11">
        <f t="shared" ref="BM12:BM27" si="3">1000000*BG12/(AG12+AB12)</f>
        <v>77.856986866699089</v>
      </c>
      <c r="BN12" s="36">
        <f>AI12/$BE12</f>
        <v>7955.8723825692532</v>
      </c>
      <c r="BO12" s="36">
        <f>AJ12/$BE12</f>
        <v>7955.8723825692532</v>
      </c>
      <c r="BP12" s="36">
        <f>AK12/$BE12</f>
        <v>9485.3691322251561</v>
      </c>
      <c r="BQ12" s="36">
        <f>AL12/$BE12</f>
        <v>9485.3691322251561</v>
      </c>
      <c r="BR12" s="36">
        <f>AM12/$BE12</f>
        <v>11436.196282482762</v>
      </c>
      <c r="BS12" s="36">
        <f t="shared" ref="BS12:BX12" si="4">AO12/$BE12</f>
        <v>1005.5784838406125</v>
      </c>
      <c r="BT12" s="36">
        <f t="shared" si="4"/>
        <v>2668.1269389496847</v>
      </c>
      <c r="BU12" s="36">
        <f t="shared" si="4"/>
        <v>1990.9926773531508</v>
      </c>
      <c r="BV12" s="36">
        <f t="shared" si="4"/>
        <v>5282.7451344277015</v>
      </c>
      <c r="BW12" s="36">
        <f t="shared" si="4"/>
        <v>3942.0644079516642</v>
      </c>
      <c r="BX12" s="36">
        <f t="shared" si="4"/>
        <v>9487.0540190180673</v>
      </c>
    </row>
    <row r="13" spans="1:76">
      <c r="A13" s="11">
        <v>1999</v>
      </c>
      <c r="B13" s="103"/>
      <c r="C13" s="10">
        <f>'Anuario IPCA'!C13</f>
        <v>7076</v>
      </c>
      <c r="D13" s="10">
        <f>'Anuario IPCA'!D13</f>
        <v>103915</v>
      </c>
      <c r="E13" s="10">
        <f>'Anuario IPCA'!E13</f>
        <v>39155</v>
      </c>
      <c r="F13" s="10">
        <f>'Anuario IPCA'!F13</f>
        <v>4467</v>
      </c>
      <c r="G13" s="10">
        <f>'Anuario IPCA'!G13</f>
        <v>0</v>
      </c>
      <c r="H13" s="10">
        <f>'Anuario IPCA'!I13</f>
        <v>22570</v>
      </c>
      <c r="I13" s="10">
        <f>'Anuario IPCA'!J13</f>
        <v>4079</v>
      </c>
      <c r="J13" s="86">
        <f>'Anuario IPCA'!K13</f>
        <v>13.055203045685278</v>
      </c>
      <c r="K13" s="86">
        <f>'Anuario IPCA'!L13</f>
        <v>4.351120823346962</v>
      </c>
      <c r="L13" s="86">
        <f>'Anuario IPCA'!M13</f>
        <v>3.0004230118443318</v>
      </c>
      <c r="M13" s="10">
        <f>'Anuario IPCA'!N13</f>
        <v>442874</v>
      </c>
      <c r="N13" s="10">
        <f>'Anuario IPCA'!O13</f>
        <v>315673</v>
      </c>
      <c r="O13" s="10">
        <f>'Anuario IPCA'!P13</f>
        <v>83920</v>
      </c>
      <c r="P13" s="10">
        <f>'Anuario IPCA'!Q13</f>
        <v>4728</v>
      </c>
      <c r="Q13" s="10">
        <f>'Anuario IPCA'!R13</f>
        <v>14186</v>
      </c>
      <c r="R13" s="10">
        <f>'Anuario IPCA'!S13</f>
        <v>5290</v>
      </c>
      <c r="S13" s="10">
        <f>'Anuario IPCA'!T13</f>
        <v>24116</v>
      </c>
      <c r="T13" s="86">
        <f>'Anuario IPCA'!U13</f>
        <v>29.71</v>
      </c>
      <c r="U13" s="86">
        <f>'Anuario IPCA'!V13</f>
        <v>91</v>
      </c>
      <c r="V13" s="86">
        <f>'Anuario IPCA'!W13</f>
        <v>77.37</v>
      </c>
      <c r="W13" s="10">
        <f>'Anuario IPCA'!X13</f>
        <v>37</v>
      </c>
      <c r="X13" s="10">
        <f>'Anuario IPCA'!Y13</f>
        <v>395</v>
      </c>
      <c r="Y13" s="10">
        <f>'Anuario IPCA'!Z13</f>
        <v>2641</v>
      </c>
      <c r="Z13" s="10">
        <f>'Anuario IPCA'!AA13</f>
        <v>911</v>
      </c>
      <c r="AA13" s="10">
        <f>'Anuario IPCA'!AB13</f>
        <v>744</v>
      </c>
      <c r="AB13" s="10">
        <f>'Anuario IPCA'!AC13</f>
        <v>4728</v>
      </c>
      <c r="AC13" s="10">
        <f>'Anuario IPCA'!AD13</f>
        <v>2762</v>
      </c>
      <c r="AD13" s="10">
        <f>'Anuario IPCA'!AE13</f>
        <v>6170</v>
      </c>
      <c r="AE13" s="10">
        <f>'Anuario IPCA'!AF13</f>
        <v>5078</v>
      </c>
      <c r="AF13" s="10">
        <f>'Anuario IPCA'!AG13</f>
        <v>88</v>
      </c>
      <c r="AG13" s="10">
        <f>'Anuario IPCA'!AH13</f>
        <v>14098</v>
      </c>
      <c r="AH13" s="87">
        <f>'Anuario IPCA'!AI13</f>
        <v>0.19591431408710455</v>
      </c>
      <c r="AI13" s="87">
        <f>'Anuario IPCA'!AJ13</f>
        <v>0</v>
      </c>
      <c r="AJ13" s="87">
        <f>'Anuario IPCA'!AK13</f>
        <v>0</v>
      </c>
      <c r="AK13" s="87">
        <f>'Anuario IPCA'!AL13</f>
        <v>0</v>
      </c>
      <c r="AL13" s="87">
        <f>'Anuario IPCA'!AM13</f>
        <v>0</v>
      </c>
      <c r="AM13" s="87">
        <f>'Anuario IPCA'!AN13</f>
        <v>0</v>
      </c>
      <c r="AN13" s="87">
        <f>'Anuario IPCA'!AO13</f>
        <v>0</v>
      </c>
      <c r="AO13" s="87">
        <f>'Anuario IPCA'!AP13</f>
        <v>0</v>
      </c>
      <c r="AP13" s="87">
        <f>'Anuario IPCA'!AQ13</f>
        <v>0</v>
      </c>
      <c r="AQ13" s="87">
        <f>'Anuario IPCA'!AR13</f>
        <v>0</v>
      </c>
      <c r="AR13" s="87">
        <f>'Anuario IPCA'!AS13</f>
        <v>0</v>
      </c>
      <c r="AS13" s="87">
        <f>'Anuario IPCA'!AT13</f>
        <v>0</v>
      </c>
      <c r="AT13" s="87">
        <f>'Anuario IPCA'!AU13</f>
        <v>0</v>
      </c>
      <c r="AU13" s="87">
        <f>'Anuario IPCA'!AV13</f>
        <v>918040587</v>
      </c>
      <c r="AV13" s="87">
        <f>'Anuario IPCA'!AW13</f>
        <v>563780177</v>
      </c>
      <c r="AW13" s="87">
        <f>'Anuario IPCA'!AX13</f>
        <v>212833205</v>
      </c>
      <c r="AX13" s="87">
        <f>'Anuario IPCA'!AY13</f>
        <v>776613381</v>
      </c>
      <c r="AY13" s="87">
        <f>'Anuario IPCA'!AZ13</f>
        <v>183364746</v>
      </c>
      <c r="AZ13" s="87">
        <f>'Anuario IPCA'!BA13</f>
        <v>959978127</v>
      </c>
      <c r="BA13" s="87">
        <f>'Anuario IPCA'!BB13</f>
        <v>1.0456815750783359</v>
      </c>
      <c r="BB13" s="87">
        <f>'Anuario IPCA'!BC13</f>
        <v>0.84594667381519595</v>
      </c>
      <c r="BC13" s="87">
        <f>'Anuario IPCA'!BD13</f>
        <v>0.61411247496402899</v>
      </c>
      <c r="BD13" s="24">
        <v>9.5699999999999993E-2</v>
      </c>
      <c r="BE13" s="11">
        <f t="shared" si="0"/>
        <v>0.40319266722125269</v>
      </c>
      <c r="BF13" s="11">
        <f t="shared" si="1"/>
        <v>2.2769277857333243</v>
      </c>
      <c r="BG13" s="11">
        <f t="shared" si="1"/>
        <v>1.3982897578110582</v>
      </c>
      <c r="BH13" s="11">
        <f t="shared" si="1"/>
        <v>0.5278697315276506</v>
      </c>
      <c r="BI13" s="11">
        <f t="shared" si="1"/>
        <v>1.9261594868585052</v>
      </c>
      <c r="BJ13" s="11">
        <f t="shared" si="1"/>
        <v>0.45478194646674536</v>
      </c>
      <c r="BK13" s="11">
        <f t="shared" si="1"/>
        <v>2.3809414333252503</v>
      </c>
      <c r="BL13" s="11">
        <f t="shared" si="2"/>
        <v>38.573372755370599</v>
      </c>
      <c r="BM13" s="11">
        <f t="shared" si="3"/>
        <v>74.274394869385873</v>
      </c>
      <c r="BN13" s="82">
        <f>0.5*(BN12+BN14)</f>
        <v>7745.238812531863</v>
      </c>
      <c r="BO13" s="82">
        <f t="shared" ref="BO13:BX13" si="5">0.5*(BO12+BO14)</f>
        <v>7745.238812531863</v>
      </c>
      <c r="BP13" s="82">
        <f t="shared" si="5"/>
        <v>9234.2455727926445</v>
      </c>
      <c r="BQ13" s="82">
        <f t="shared" si="5"/>
        <v>9234.2455727926445</v>
      </c>
      <c r="BR13" s="82">
        <f t="shared" si="5"/>
        <v>11133.425768444598</v>
      </c>
      <c r="BS13" s="82">
        <f t="shared" si="5"/>
        <v>978.95784151029977</v>
      </c>
      <c r="BT13" s="82">
        <f t="shared" si="5"/>
        <v>2597.4498308657439</v>
      </c>
      <c r="BU13" s="82">
        <f t="shared" si="5"/>
        <v>1938.256032136781</v>
      </c>
      <c r="BV13" s="82">
        <f t="shared" si="5"/>
        <v>5142.7787802813054</v>
      </c>
      <c r="BW13" s="82">
        <f t="shared" si="5"/>
        <v>3837.6163531386565</v>
      </c>
      <c r="BX13" s="82">
        <f t="shared" si="5"/>
        <v>9235.7010690914522</v>
      </c>
    </row>
    <row r="14" spans="1:76">
      <c r="A14" s="11">
        <v>2000</v>
      </c>
      <c r="B14" s="103"/>
      <c r="C14" s="10">
        <f>'Anuario IPCA'!C14</f>
        <v>7175</v>
      </c>
      <c r="D14" s="10">
        <f>'Anuario IPCA'!D14</f>
        <v>141254</v>
      </c>
      <c r="E14" s="10">
        <f>'Anuario IPCA'!E14</f>
        <v>39326</v>
      </c>
      <c r="F14" s="10">
        <f>'Anuario IPCA'!F14</f>
        <v>4215</v>
      </c>
      <c r="G14" s="10">
        <f>'Anuario IPCA'!G14</f>
        <v>0</v>
      </c>
      <c r="H14" s="10">
        <f>'Anuario IPCA'!I14</f>
        <v>22774</v>
      </c>
      <c r="I14" s="10">
        <f>'Anuario IPCA'!J14</f>
        <v>4352</v>
      </c>
      <c r="J14" s="86">
        <f>'Anuario IPCA'!K14</f>
        <v>13.229654878568384</v>
      </c>
      <c r="K14" s="86">
        <f>'Anuario IPCA'!L14</f>
        <v>4.3781725888324869</v>
      </c>
      <c r="L14" s="86">
        <f>'Anuario IPCA'!M14</f>
        <v>3.021729867916489</v>
      </c>
      <c r="M14" s="10">
        <f>'Anuario IPCA'!N14</f>
        <v>384326</v>
      </c>
      <c r="N14" s="10">
        <f>'Anuario IPCA'!O14</f>
        <v>125150</v>
      </c>
      <c r="O14" s="10">
        <f>'Anuario IPCA'!P14</f>
        <v>90411</v>
      </c>
      <c r="P14" s="10">
        <f>'Anuario IPCA'!Q14</f>
        <v>4694</v>
      </c>
      <c r="Q14" s="10">
        <f>'Anuario IPCA'!R14</f>
        <v>14184</v>
      </c>
      <c r="R14" s="10">
        <f>'Anuario IPCA'!S14</f>
        <v>5288</v>
      </c>
      <c r="S14" s="10">
        <f>'Anuario IPCA'!T14</f>
        <v>24210</v>
      </c>
      <c r="T14" s="86">
        <f>'Anuario IPCA'!U14</f>
        <v>29.64</v>
      </c>
      <c r="U14" s="86">
        <f>'Anuario IPCA'!V14</f>
        <v>92.79</v>
      </c>
      <c r="V14" s="86">
        <f>'Anuario IPCA'!W14</f>
        <v>77.11</v>
      </c>
      <c r="W14" s="10">
        <f>'Anuario IPCA'!X14</f>
        <v>35</v>
      </c>
      <c r="X14" s="10">
        <f>'Anuario IPCA'!Y14</f>
        <v>320</v>
      </c>
      <c r="Y14" s="10">
        <f>'Anuario IPCA'!Z14</f>
        <v>2628</v>
      </c>
      <c r="Z14" s="10">
        <f>'Anuario IPCA'!AA14</f>
        <v>958</v>
      </c>
      <c r="AA14" s="10">
        <f>'Anuario IPCA'!AB14</f>
        <v>755</v>
      </c>
      <c r="AB14" s="10">
        <f>'Anuario IPCA'!AC14</f>
        <v>4694</v>
      </c>
      <c r="AC14" s="10">
        <f>'Anuario IPCA'!AD14</f>
        <v>2876</v>
      </c>
      <c r="AD14" s="10">
        <f>'Anuario IPCA'!AE14</f>
        <v>6220</v>
      </c>
      <c r="AE14" s="10">
        <f>'Anuario IPCA'!AF14</f>
        <v>5000</v>
      </c>
      <c r="AF14" s="10">
        <f>'Anuario IPCA'!AG14</f>
        <v>88</v>
      </c>
      <c r="AG14" s="10">
        <f>'Anuario IPCA'!AH14</f>
        <v>14184</v>
      </c>
      <c r="AH14" s="87">
        <f>'Anuario IPCA'!AI14</f>
        <v>0.20276367738296672</v>
      </c>
      <c r="AI14" s="87">
        <f>'Anuario IPCA'!AJ14</f>
        <v>3256.93</v>
      </c>
      <c r="AJ14" s="87">
        <f>'Anuario IPCA'!AK14</f>
        <v>3256.93</v>
      </c>
      <c r="AK14" s="87">
        <f>'Anuario IPCA'!AL14</f>
        <v>3883.07</v>
      </c>
      <c r="AL14" s="87">
        <f>'Anuario IPCA'!AM14</f>
        <v>3883.07</v>
      </c>
      <c r="AM14" s="87">
        <f>'Anuario IPCA'!AN14</f>
        <v>4681.6899999999996</v>
      </c>
      <c r="AN14" s="87">
        <f>'Anuario IPCA'!AO14</f>
        <v>1.4374549038511726</v>
      </c>
      <c r="AO14" s="87">
        <f>'Anuario IPCA'!AP14</f>
        <v>411.66</v>
      </c>
      <c r="AP14" s="87">
        <f>'Anuario IPCA'!AQ14</f>
        <v>1092.23</v>
      </c>
      <c r="AQ14" s="87">
        <f>'Anuario IPCA'!AR14</f>
        <v>815.04</v>
      </c>
      <c r="AR14" s="87">
        <f>'Anuario IPCA'!AS14</f>
        <v>2162.5300000000002</v>
      </c>
      <c r="AS14" s="87">
        <f>'Anuario IPCA'!AT14</f>
        <v>1613.71</v>
      </c>
      <c r="AT14" s="87">
        <f>'Anuario IPCA'!AU14</f>
        <v>3883.6</v>
      </c>
      <c r="AU14" s="87">
        <f>'Anuario IPCA'!AV14</f>
        <v>1173954492.1600001</v>
      </c>
      <c r="AV14" s="87">
        <f>'Anuario IPCA'!AW14</f>
        <v>626280272</v>
      </c>
      <c r="AW14" s="87">
        <f>'Anuario IPCA'!AX14</f>
        <v>251096414</v>
      </c>
      <c r="AX14" s="87">
        <f>'Anuario IPCA'!AY14</f>
        <v>877376686</v>
      </c>
      <c r="AY14" s="87">
        <f>'Anuario IPCA'!AZ14</f>
        <v>277936518</v>
      </c>
      <c r="AZ14" s="87">
        <f>'Anuario IPCA'!BA14</f>
        <v>1155313204</v>
      </c>
      <c r="BA14" s="87">
        <f>'Anuario IPCA'!BB14</f>
        <v>0.98412094481984447</v>
      </c>
      <c r="BB14" s="87">
        <f>'Anuario IPCA'!BC14</f>
        <v>0.74736856654952943</v>
      </c>
      <c r="BC14" s="87">
        <f>'Anuario IPCA'!BD14</f>
        <v>0.53347917332611838</v>
      </c>
      <c r="BD14" s="24">
        <v>7.2099999999999997E-2</v>
      </c>
      <c r="BE14" s="11">
        <f t="shared" si="0"/>
        <v>0.43226285852790503</v>
      </c>
      <c r="BF14" s="11">
        <f t="shared" si="1"/>
        <v>2.715834749619634</v>
      </c>
      <c r="BG14" s="11">
        <f t="shared" si="1"/>
        <v>1.4488412771174279</v>
      </c>
      <c r="BH14" s="11">
        <f t="shared" si="1"/>
        <v>0.58088824669119776</v>
      </c>
      <c r="BI14" s="11">
        <f t="shared" si="1"/>
        <v>2.0297295238086259</v>
      </c>
      <c r="BJ14" s="11">
        <f t="shared" si="1"/>
        <v>0.64298033596161408</v>
      </c>
      <c r="BK14" s="11">
        <f t="shared" si="1"/>
        <v>2.6727098597702397</v>
      </c>
      <c r="BL14" s="11">
        <f t="shared" si="2"/>
        <v>43.038806115462798</v>
      </c>
      <c r="BM14" s="11">
        <f t="shared" si="3"/>
        <v>76.747604466438602</v>
      </c>
      <c r="BN14" s="36">
        <f t="shared" ref="BN14:BR27" si="6">AI14/$BE14</f>
        <v>7534.6052424944728</v>
      </c>
      <c r="BO14" s="36">
        <f t="shared" si="6"/>
        <v>7534.6052424944728</v>
      </c>
      <c r="BP14" s="36">
        <f t="shared" si="6"/>
        <v>8983.1220133601328</v>
      </c>
      <c r="BQ14" s="36">
        <f t="shared" si="6"/>
        <v>8983.1220133601328</v>
      </c>
      <c r="BR14" s="36">
        <f t="shared" si="6"/>
        <v>10830.655254406434</v>
      </c>
      <c r="BS14" s="36">
        <f t="shared" ref="BS14:BX27" si="7">AO14/$BE14</f>
        <v>952.33719917998701</v>
      </c>
      <c r="BT14" s="36">
        <f t="shared" si="7"/>
        <v>2526.7727227818032</v>
      </c>
      <c r="BU14" s="36">
        <f t="shared" si="7"/>
        <v>1885.5193869204113</v>
      </c>
      <c r="BV14" s="36">
        <f t="shared" si="7"/>
        <v>5002.8124261349103</v>
      </c>
      <c r="BW14" s="36">
        <f t="shared" si="7"/>
        <v>3733.1682983256492</v>
      </c>
      <c r="BX14" s="36">
        <f t="shared" si="7"/>
        <v>8984.348119164837</v>
      </c>
    </row>
    <row r="15" spans="1:76">
      <c r="A15" s="11">
        <v>2001</v>
      </c>
      <c r="B15" s="103"/>
      <c r="C15" s="10">
        <f>'Anuario IPCA'!C15</f>
        <v>7354</v>
      </c>
      <c r="D15" s="10">
        <f>'Anuario IPCA'!D15</f>
        <v>137385</v>
      </c>
      <c r="E15" s="10">
        <f>'Anuario IPCA'!E15</f>
        <v>40162</v>
      </c>
      <c r="F15" s="10">
        <f>'Anuario IPCA'!F15</f>
        <v>4921</v>
      </c>
      <c r="G15" s="10">
        <f>'Anuario IPCA'!G15</f>
        <v>0</v>
      </c>
      <c r="H15" s="10">
        <f>'Anuario IPCA'!I15</f>
        <v>23765</v>
      </c>
      <c r="I15" s="10">
        <f>'Anuario IPCA'!J15</f>
        <v>4569</v>
      </c>
      <c r="J15" s="86">
        <f>'Anuario IPCA'!K15</f>
        <v>13.44416403785489</v>
      </c>
      <c r="K15" s="86">
        <f>'Anuario IPCA'!L15</f>
        <v>4.3818630475015423</v>
      </c>
      <c r="L15" s="86">
        <f>'Anuario IPCA'!M15</f>
        <v>3.0681388012618296</v>
      </c>
      <c r="M15" s="10">
        <f>'Anuario IPCA'!N15</f>
        <v>524791</v>
      </c>
      <c r="N15" s="10">
        <f>'Anuario IPCA'!O15</f>
        <v>308545</v>
      </c>
      <c r="O15" s="10">
        <f>'Anuario IPCA'!P15</f>
        <v>79413</v>
      </c>
      <c r="P15" s="10">
        <f>'Anuario IPCA'!Q15</f>
        <v>4755</v>
      </c>
      <c r="Q15" s="10">
        <f>'Anuario IPCA'!R15</f>
        <v>14589</v>
      </c>
      <c r="R15" s="10">
        <f>'Anuario IPCA'!S15</f>
        <v>5271</v>
      </c>
      <c r="S15" s="10">
        <f>'Anuario IPCA'!T15</f>
        <v>24637</v>
      </c>
      <c r="T15" s="86">
        <f>'Anuario IPCA'!U15</f>
        <v>28.89</v>
      </c>
      <c r="U15" s="86">
        <f>'Anuario IPCA'!V15</f>
        <v>93.98</v>
      </c>
      <c r="V15" s="86">
        <f>'Anuario IPCA'!W15</f>
        <v>77.61</v>
      </c>
      <c r="W15" s="10">
        <f>'Anuario IPCA'!X15</f>
        <v>31</v>
      </c>
      <c r="X15" s="10">
        <f>'Anuario IPCA'!Y15</f>
        <v>264</v>
      </c>
      <c r="Y15" s="10">
        <f>'Anuario IPCA'!Z15</f>
        <v>2602</v>
      </c>
      <c r="Z15" s="10">
        <f>'Anuario IPCA'!AA15</f>
        <v>1063</v>
      </c>
      <c r="AA15" s="10">
        <f>'Anuario IPCA'!AB15</f>
        <v>795</v>
      </c>
      <c r="AB15" s="10">
        <f>'Anuario IPCA'!AC15</f>
        <v>4755</v>
      </c>
      <c r="AC15" s="10">
        <f>'Anuario IPCA'!AD15</f>
        <v>3027</v>
      </c>
      <c r="AD15" s="10">
        <f>'Anuario IPCA'!AE15</f>
        <v>6470</v>
      </c>
      <c r="AE15" s="10">
        <f>'Anuario IPCA'!AF15</f>
        <v>5001</v>
      </c>
      <c r="AF15" s="10">
        <f>'Anuario IPCA'!AG15</f>
        <v>91</v>
      </c>
      <c r="AG15" s="10">
        <f>'Anuario IPCA'!AH15</f>
        <v>14589</v>
      </c>
      <c r="AH15" s="87">
        <f>'Anuario IPCA'!AI15</f>
        <v>0.20748509150730002</v>
      </c>
      <c r="AI15" s="87">
        <f>'Anuario IPCA'!AJ15</f>
        <v>3864.09</v>
      </c>
      <c r="AJ15" s="87">
        <f>'Anuario IPCA'!AK15</f>
        <v>3864.09</v>
      </c>
      <c r="AK15" s="87">
        <f>'Anuario IPCA'!AL15</f>
        <v>4606.95</v>
      </c>
      <c r="AL15" s="87">
        <f>'Anuario IPCA'!AM15</f>
        <v>4606.95</v>
      </c>
      <c r="AM15" s="87">
        <f>'Anuario IPCA'!AN15</f>
        <v>5554.46</v>
      </c>
      <c r="AN15" s="87">
        <f>'Anuario IPCA'!AO15</f>
        <v>1.4374561669112262</v>
      </c>
      <c r="AO15" s="87">
        <f>'Anuario IPCA'!AP15</f>
        <v>488.41</v>
      </c>
      <c r="AP15" s="87">
        <f>'Anuario IPCA'!AQ15</f>
        <v>1295.9000000000001</v>
      </c>
      <c r="AQ15" s="87">
        <f>'Anuario IPCA'!AR15</f>
        <v>967.02</v>
      </c>
      <c r="AR15" s="87">
        <f>'Anuario IPCA'!AS15</f>
        <v>2565.81</v>
      </c>
      <c r="AS15" s="87">
        <f>'Anuario IPCA'!AT15</f>
        <v>1914.65</v>
      </c>
      <c r="AT15" s="87">
        <f>'Anuario IPCA'!AU15</f>
        <v>4607.83</v>
      </c>
      <c r="AU15" s="87">
        <f>'Anuario IPCA'!AV15</f>
        <v>1273356193</v>
      </c>
      <c r="AV15" s="87">
        <f>'Anuario IPCA'!AW15</f>
        <v>744329842</v>
      </c>
      <c r="AW15" s="87">
        <f>'Anuario IPCA'!AX15</f>
        <v>290545185</v>
      </c>
      <c r="AX15" s="87">
        <f>'Anuario IPCA'!AY15</f>
        <v>1034875028</v>
      </c>
      <c r="AY15" s="87">
        <f>'Anuario IPCA'!AZ15</f>
        <v>248678780</v>
      </c>
      <c r="AZ15" s="87">
        <f>'Anuario IPCA'!BA15</f>
        <v>1283553808</v>
      </c>
      <c r="BA15" s="87">
        <f>'Anuario IPCA'!BB15</f>
        <v>1.0080084543948182</v>
      </c>
      <c r="BB15" s="87">
        <f>'Anuario IPCA'!BC15</f>
        <v>0.81271448922854539</v>
      </c>
      <c r="BC15" s="87">
        <f>'Anuario IPCA'!BD15</f>
        <v>0.58454173788276376</v>
      </c>
      <c r="BD15" s="24">
        <v>9.4299999999999995E-2</v>
      </c>
      <c r="BE15" s="11">
        <f t="shared" si="0"/>
        <v>0.47302524608708651</v>
      </c>
      <c r="BF15" s="11">
        <f t="shared" si="1"/>
        <v>2.6919412939020351</v>
      </c>
      <c r="BG15" s="11">
        <f t="shared" si="1"/>
        <v>1.5735520422158713</v>
      </c>
      <c r="BH15" s="11">
        <f t="shared" si="1"/>
        <v>0.61422764937689833</v>
      </c>
      <c r="BI15" s="11">
        <f t="shared" si="1"/>
        <v>2.1877796937068217</v>
      </c>
      <c r="BJ15" s="11">
        <f t="shared" si="1"/>
        <v>0.52571988928095581</v>
      </c>
      <c r="BK15" s="11">
        <f t="shared" si="1"/>
        <v>2.7134995829877777</v>
      </c>
      <c r="BL15" s="11">
        <f t="shared" si="2"/>
        <v>42.446846918950961</v>
      </c>
      <c r="BM15" s="11">
        <f t="shared" si="3"/>
        <v>81.345742463599635</v>
      </c>
      <c r="BN15" s="36">
        <f t="shared" si="6"/>
        <v>8168.8874578347559</v>
      </c>
      <c r="BO15" s="36">
        <f t="shared" si="6"/>
        <v>8168.8874578347559</v>
      </c>
      <c r="BP15" s="36">
        <f t="shared" si="6"/>
        <v>9739.332177529981</v>
      </c>
      <c r="BQ15" s="36">
        <f t="shared" si="6"/>
        <v>9739.332177529981</v>
      </c>
      <c r="BR15" s="36">
        <f t="shared" si="6"/>
        <v>11742.41765306834</v>
      </c>
      <c r="BS15" s="36">
        <f t="shared" si="7"/>
        <v>1032.524170834808</v>
      </c>
      <c r="BT15" s="36">
        <f t="shared" si="7"/>
        <v>2739.6000757249599</v>
      </c>
      <c r="BU15" s="36">
        <f t="shared" si="7"/>
        <v>2044.3306313971377</v>
      </c>
      <c r="BV15" s="36">
        <f t="shared" si="7"/>
        <v>5424.2559381864794</v>
      </c>
      <c r="BW15" s="36">
        <f t="shared" si="7"/>
        <v>4047.6697931837293</v>
      </c>
      <c r="BX15" s="36">
        <f t="shared" si="7"/>
        <v>9741.1925433503675</v>
      </c>
    </row>
    <row r="16" spans="1:76">
      <c r="A16" s="11">
        <v>2002</v>
      </c>
      <c r="B16" s="103" t="s">
        <v>67</v>
      </c>
      <c r="C16" s="10">
        <f>'Anuario IPCA'!C16</f>
        <v>7811</v>
      </c>
      <c r="D16" s="10">
        <f>'Anuario IPCA'!D16</f>
        <v>139776</v>
      </c>
      <c r="E16" s="10">
        <f>'Anuario IPCA'!E16</f>
        <v>42554</v>
      </c>
      <c r="F16" s="10">
        <f>'Anuario IPCA'!F16</f>
        <v>5119</v>
      </c>
      <c r="G16" s="10">
        <f>'Anuario IPCA'!G16</f>
        <v>0</v>
      </c>
      <c r="H16" s="10">
        <f>'Anuario IPCA'!I16</f>
        <v>23709</v>
      </c>
      <c r="I16" s="10">
        <f>'Anuario IPCA'!J16</f>
        <v>5408</v>
      </c>
      <c r="J16" s="86">
        <f>'Anuario IPCA'!K16</f>
        <v>13.567362817362817</v>
      </c>
      <c r="K16" s="86">
        <f>'Anuario IPCA'!L16</f>
        <v>4.4317148207597645</v>
      </c>
      <c r="L16" s="86">
        <f>'Anuario IPCA'!M16</f>
        <v>3.0614250614250613</v>
      </c>
      <c r="M16" s="10">
        <f>'Anuario IPCA'!N16</f>
        <v>462199</v>
      </c>
      <c r="N16" s="10">
        <f>'Anuario IPCA'!O16</f>
        <v>354927</v>
      </c>
      <c r="O16" s="10">
        <f>'Anuario IPCA'!P16</f>
        <v>42352</v>
      </c>
      <c r="P16" s="10">
        <f>'Anuario IPCA'!Q16</f>
        <v>4884</v>
      </c>
      <c r="Q16" s="10">
        <f>'Anuario IPCA'!R16</f>
        <v>14952</v>
      </c>
      <c r="R16" s="10">
        <f>'Anuario IPCA'!S16</f>
        <v>5295</v>
      </c>
      <c r="S16" s="10">
        <f>'Anuario IPCA'!T16</f>
        <v>25131</v>
      </c>
      <c r="T16" s="86">
        <f>'Anuario IPCA'!U16</f>
        <v>28.81</v>
      </c>
      <c r="U16" s="86">
        <f>'Anuario IPCA'!V16</f>
        <v>94.39</v>
      </c>
      <c r="V16" s="86">
        <f>'Anuario IPCA'!W16</f>
        <v>77.44</v>
      </c>
      <c r="W16" s="10">
        <f>'Anuario IPCA'!X16</f>
        <v>29</v>
      </c>
      <c r="X16" s="10">
        <f>'Anuario IPCA'!Y16</f>
        <v>245</v>
      </c>
      <c r="Y16" s="10">
        <f>'Anuario IPCA'!Z16</f>
        <v>2609</v>
      </c>
      <c r="Z16" s="10">
        <f>'Anuario IPCA'!AA16</f>
        <v>1175</v>
      </c>
      <c r="AA16" s="10">
        <f>'Anuario IPCA'!AB16</f>
        <v>826</v>
      </c>
      <c r="AB16" s="10">
        <f>'Anuario IPCA'!AC16</f>
        <v>4884</v>
      </c>
      <c r="AC16" s="10">
        <f>'Anuario IPCA'!AD16</f>
        <v>3184</v>
      </c>
      <c r="AD16" s="10">
        <f>'Anuario IPCA'!AE16</f>
        <v>6609</v>
      </c>
      <c r="AE16" s="10">
        <f>'Anuario IPCA'!AF16</f>
        <v>5055</v>
      </c>
      <c r="AF16" s="10">
        <f>'Anuario IPCA'!AG16</f>
        <v>104</v>
      </c>
      <c r="AG16" s="10">
        <f>'Anuario IPCA'!AH16</f>
        <v>14952</v>
      </c>
      <c r="AH16" s="87">
        <f>'Anuario IPCA'!AI16</f>
        <v>0.21294810058855002</v>
      </c>
      <c r="AI16" s="87">
        <f>'Anuario IPCA'!AJ16</f>
        <v>4173.1400000000003</v>
      </c>
      <c r="AJ16" s="87">
        <f>'Anuario IPCA'!AK16</f>
        <v>4173.1400000000003</v>
      </c>
      <c r="AK16" s="87">
        <f>'Anuario IPCA'!AL16</f>
        <v>4975.41</v>
      </c>
      <c r="AL16" s="87">
        <f>'Anuario IPCA'!AM16</f>
        <v>4975.41</v>
      </c>
      <c r="AM16" s="87">
        <f>'Anuario IPCA'!AN16</f>
        <v>5998.7</v>
      </c>
      <c r="AN16" s="87">
        <f>'Anuario IPCA'!AO16</f>
        <v>1.43745477026891</v>
      </c>
      <c r="AO16" s="87">
        <f>'Anuario IPCA'!AP16</f>
        <v>527.48</v>
      </c>
      <c r="AP16" s="87">
        <f>'Anuario IPCA'!AQ16</f>
        <v>1399.55</v>
      </c>
      <c r="AQ16" s="87">
        <f>'Anuario IPCA'!AR16</f>
        <v>1044.3599999999999</v>
      </c>
      <c r="AR16" s="87">
        <f>'Anuario IPCA'!AS16</f>
        <v>2771.04</v>
      </c>
      <c r="AS16" s="87">
        <f>'Anuario IPCA'!AT16</f>
        <v>2067.79</v>
      </c>
      <c r="AT16" s="87">
        <f>'Anuario IPCA'!AU16</f>
        <v>4976.38</v>
      </c>
      <c r="AU16" s="87">
        <f>'Anuario IPCA'!AV16</f>
        <v>1404624697</v>
      </c>
      <c r="AV16" s="87">
        <f>'Anuario IPCA'!AW16</f>
        <v>827018917</v>
      </c>
      <c r="AW16" s="87">
        <f>'Anuario IPCA'!AX16</f>
        <v>315127504</v>
      </c>
      <c r="AX16" s="87">
        <f>'Anuario IPCA'!AY16</f>
        <v>1142146421</v>
      </c>
      <c r="AY16" s="87">
        <f>'Anuario IPCA'!AZ16</f>
        <v>238359713</v>
      </c>
      <c r="AZ16" s="87">
        <f>'Anuario IPCA'!BA16</f>
        <v>1380506134</v>
      </c>
      <c r="BA16" s="87">
        <f>'Anuario IPCA'!BB16</f>
        <v>0.9828291763262369</v>
      </c>
      <c r="BB16" s="87">
        <f>'Anuario IPCA'!BC16</f>
        <v>0.81313280582307745</v>
      </c>
      <c r="BC16" s="87">
        <f>'Anuario IPCA'!BD16</f>
        <v>0.58878283912161622</v>
      </c>
      <c r="BD16" s="24">
        <v>0.1293</v>
      </c>
      <c r="BE16" s="11">
        <f t="shared" si="0"/>
        <v>0.53418741040614681</v>
      </c>
      <c r="BF16" s="11">
        <f t="shared" si="1"/>
        <v>2.6294605032568121</v>
      </c>
      <c r="BG16" s="11">
        <f t="shared" si="1"/>
        <v>1.5481812204656999</v>
      </c>
      <c r="BH16" s="11">
        <f t="shared" si="1"/>
        <v>0.58991937634847313</v>
      </c>
      <c r="BI16" s="11">
        <f t="shared" si="1"/>
        <v>2.1381005968141729</v>
      </c>
      <c r="BJ16" s="11">
        <f t="shared" si="1"/>
        <v>0.44620990378409198</v>
      </c>
      <c r="BK16" s="11">
        <f t="shared" si="1"/>
        <v>2.5843105005982649</v>
      </c>
      <c r="BL16" s="11">
        <f t="shared" si="2"/>
        <v>39.000807397767453</v>
      </c>
      <c r="BM16" s="11">
        <f t="shared" si="3"/>
        <v>78.049063342695092</v>
      </c>
      <c r="BN16" s="36">
        <f t="shared" si="6"/>
        <v>7812.1272023747806</v>
      </c>
      <c r="BO16" s="36">
        <f t="shared" si="6"/>
        <v>7812.1272023747806</v>
      </c>
      <c r="BP16" s="36">
        <f t="shared" si="6"/>
        <v>9313.9783961159937</v>
      </c>
      <c r="BQ16" s="36">
        <f t="shared" si="6"/>
        <v>9313.9783961159937</v>
      </c>
      <c r="BR16" s="36">
        <f t="shared" si="6"/>
        <v>11229.579513001143</v>
      </c>
      <c r="BS16" s="36">
        <f t="shared" si="7"/>
        <v>987.44371305746972</v>
      </c>
      <c r="BT16" s="36">
        <f t="shared" si="7"/>
        <v>2619.960659379657</v>
      </c>
      <c r="BU16" s="36">
        <f t="shared" si="7"/>
        <v>1955.0442029436167</v>
      </c>
      <c r="BV16" s="36">
        <f t="shared" si="7"/>
        <v>5187.3929374208892</v>
      </c>
      <c r="BW16" s="36">
        <f t="shared" si="7"/>
        <v>3870.9074001348017</v>
      </c>
      <c r="BX16" s="36">
        <f t="shared" si="7"/>
        <v>9315.794238236389</v>
      </c>
    </row>
    <row r="17" spans="1:84">
      <c r="A17" s="11">
        <v>2003</v>
      </c>
      <c r="B17" s="103"/>
      <c r="C17" s="10">
        <f>'Anuario IPCA'!C17</f>
        <v>8331</v>
      </c>
      <c r="D17" s="10">
        <f>'Anuario IPCA'!D17</f>
        <v>152788</v>
      </c>
      <c r="E17" s="10">
        <f>'Anuario IPCA'!E17</f>
        <v>44696</v>
      </c>
      <c r="F17" s="10">
        <f>'Anuario IPCA'!F17</f>
        <v>5515</v>
      </c>
      <c r="G17" s="10">
        <f>'Anuario IPCA'!G17</f>
        <v>0</v>
      </c>
      <c r="H17" s="10">
        <f>'Anuario IPCA'!I17</f>
        <v>24312</v>
      </c>
      <c r="I17" s="10">
        <f>'Anuario IPCA'!J17</f>
        <v>5614</v>
      </c>
      <c r="J17" s="86">
        <f>'Anuario IPCA'!K17</f>
        <v>13.9325661215425</v>
      </c>
      <c r="K17" s="86">
        <f>'Anuario IPCA'!L17</f>
        <v>4.6298557531029854</v>
      </c>
      <c r="L17" s="86">
        <f>'Anuario IPCA'!M17</f>
        <v>3.0092873006258833</v>
      </c>
      <c r="M17" s="10">
        <f>'Anuario IPCA'!N17</f>
        <v>438721</v>
      </c>
      <c r="N17" s="10">
        <f>'Anuario IPCA'!O17</f>
        <v>288295</v>
      </c>
      <c r="O17" s="10">
        <f>'Anuario IPCA'!P17</f>
        <v>29338</v>
      </c>
      <c r="P17" s="10">
        <f>'Anuario IPCA'!Q17</f>
        <v>4953</v>
      </c>
      <c r="Q17" s="10">
        <f>'Anuario IPCA'!R17</f>
        <v>14905</v>
      </c>
      <c r="R17" s="10">
        <f>'Anuario IPCA'!S17</f>
        <v>5425</v>
      </c>
      <c r="S17" s="10">
        <f>'Anuario IPCA'!T17</f>
        <v>25283</v>
      </c>
      <c r="T17" s="86">
        <f>'Anuario IPCA'!U17</f>
        <v>29.14</v>
      </c>
      <c r="U17" s="86">
        <f>'Anuario IPCA'!V17</f>
        <v>95.24</v>
      </c>
      <c r="V17" s="86">
        <f>'Anuario IPCA'!W17</f>
        <v>78.2</v>
      </c>
      <c r="W17" s="10">
        <f>'Anuario IPCA'!X17</f>
        <v>23</v>
      </c>
      <c r="X17" s="10">
        <f>'Anuario IPCA'!Y17</f>
        <v>213</v>
      </c>
      <c r="Y17" s="10">
        <f>'Anuario IPCA'!Z17</f>
        <v>2689</v>
      </c>
      <c r="Z17" s="10">
        <f>'Anuario IPCA'!AA17</f>
        <v>1212</v>
      </c>
      <c r="AA17" s="10">
        <f>'Anuario IPCA'!AB17</f>
        <v>816</v>
      </c>
      <c r="AB17" s="10">
        <f>'Anuario IPCA'!AC17</f>
        <v>4953</v>
      </c>
      <c r="AC17" s="10">
        <f>'Anuario IPCA'!AD17</f>
        <v>3195</v>
      </c>
      <c r="AD17" s="10">
        <f>'Anuario IPCA'!AE17</f>
        <v>6583</v>
      </c>
      <c r="AE17" s="10">
        <f>'Anuario IPCA'!AF17</f>
        <v>5028</v>
      </c>
      <c r="AF17" s="10">
        <f>'Anuario IPCA'!AG17</f>
        <v>99</v>
      </c>
      <c r="AG17" s="10">
        <f>'Anuario IPCA'!AH17</f>
        <v>14905</v>
      </c>
      <c r="AH17" s="87">
        <f>'Anuario IPCA'!AI17</f>
        <v>0.21435759812143576</v>
      </c>
      <c r="AI17" s="87">
        <f>'Anuario IPCA'!AJ17</f>
        <v>4776.0600000000004</v>
      </c>
      <c r="AJ17" s="87">
        <f>'Anuario IPCA'!AK17</f>
        <v>4776.0600000000004</v>
      </c>
      <c r="AK17" s="87">
        <f>'Anuario IPCA'!AL17</f>
        <v>5694.24</v>
      </c>
      <c r="AL17" s="87">
        <f>'Anuario IPCA'!AM17</f>
        <v>5694.24</v>
      </c>
      <c r="AM17" s="87">
        <f>'Anuario IPCA'!AN17</f>
        <v>6865.37</v>
      </c>
      <c r="AN17" s="87">
        <f>'Anuario IPCA'!AO17</f>
        <v>1.437454722093106</v>
      </c>
      <c r="AO17" s="87">
        <f>'Anuario IPCA'!AP17</f>
        <v>603.70000000000005</v>
      </c>
      <c r="AP17" s="87">
        <f>'Anuario IPCA'!AQ17</f>
        <v>1601.79</v>
      </c>
      <c r="AQ17" s="87">
        <f>'Anuario IPCA'!AR17</f>
        <v>1195.29</v>
      </c>
      <c r="AR17" s="87">
        <f>'Anuario IPCA'!AS17</f>
        <v>3171.44</v>
      </c>
      <c r="AS17" s="87">
        <f>'Anuario IPCA'!AT17</f>
        <v>2366.5700000000002</v>
      </c>
      <c r="AT17" s="87">
        <f>'Anuario IPCA'!AU17</f>
        <v>5695.46</v>
      </c>
      <c r="AU17" s="87">
        <f>'Anuario IPCA'!AV17</f>
        <v>1530475409</v>
      </c>
      <c r="AV17" s="87">
        <f>'Anuario IPCA'!AW17</f>
        <v>948293142</v>
      </c>
      <c r="AW17" s="87">
        <f>'Anuario IPCA'!AX17</f>
        <v>369172398</v>
      </c>
      <c r="AX17" s="87">
        <f>'Anuario IPCA'!AY17</f>
        <v>1317465538</v>
      </c>
      <c r="AY17" s="87">
        <f>'Anuario IPCA'!AZ17</f>
        <v>220851380</v>
      </c>
      <c r="AZ17" s="87">
        <f>'Anuario IPCA'!BA17</f>
        <v>1538316918</v>
      </c>
      <c r="BA17" s="87">
        <f>'Anuario IPCA'!BB17</f>
        <v>1.0051235772583393</v>
      </c>
      <c r="BB17" s="87">
        <f>'Anuario IPCA'!BC17</f>
        <v>0.86082110842984472</v>
      </c>
      <c r="BC17" s="87">
        <f>'Anuario IPCA'!BD17</f>
        <v>0.61960691195921069</v>
      </c>
      <c r="BD17" s="24">
        <v>9.5500000000000002E-2</v>
      </c>
      <c r="BE17" s="11">
        <f t="shared" si="0"/>
        <v>0.58520230809993379</v>
      </c>
      <c r="BF17" s="11">
        <f t="shared" si="1"/>
        <v>2.6152928445706745</v>
      </c>
      <c r="BG17" s="11">
        <f t="shared" si="1"/>
        <v>1.6204535232934556</v>
      </c>
      <c r="BH17" s="11">
        <f t="shared" si="1"/>
        <v>0.63084576545613558</v>
      </c>
      <c r="BI17" s="11">
        <f t="shared" si="1"/>
        <v>2.2512992853319695</v>
      </c>
      <c r="BJ17" s="11">
        <f t="shared" si="1"/>
        <v>0.37739321418104471</v>
      </c>
      <c r="BK17" s="11">
        <f t="shared" si="1"/>
        <v>2.6286924995130141</v>
      </c>
      <c r="BL17" s="11">
        <f t="shared" si="2"/>
        <v>38.092576215989659</v>
      </c>
      <c r="BM17" s="11">
        <f t="shared" si="3"/>
        <v>81.602050724818994</v>
      </c>
      <c r="BN17" s="36">
        <f t="shared" si="6"/>
        <v>8161.3827114031183</v>
      </c>
      <c r="BO17" s="36">
        <f t="shared" si="6"/>
        <v>8161.3827114031183</v>
      </c>
      <c r="BP17" s="36">
        <f t="shared" si="6"/>
        <v>9730.3785736737154</v>
      </c>
      <c r="BQ17" s="36">
        <f t="shared" si="6"/>
        <v>9730.3785736737154</v>
      </c>
      <c r="BR17" s="36">
        <f t="shared" si="6"/>
        <v>11731.618117315447</v>
      </c>
      <c r="BS17" s="36">
        <f t="shared" si="7"/>
        <v>1031.6090549268774</v>
      </c>
      <c r="BT17" s="36">
        <f t="shared" si="7"/>
        <v>2737.1559849119144</v>
      </c>
      <c r="BU17" s="36">
        <f t="shared" si="7"/>
        <v>2042.52441156791</v>
      </c>
      <c r="BV17" s="36">
        <f t="shared" si="7"/>
        <v>5419.3907920445517</v>
      </c>
      <c r="BW17" s="36">
        <f t="shared" si="7"/>
        <v>4044.0202768234226</v>
      </c>
      <c r="BX17" s="36">
        <f t="shared" si="7"/>
        <v>9732.4633227991271</v>
      </c>
    </row>
    <row r="18" spans="1:84">
      <c r="A18" s="11">
        <v>2004</v>
      </c>
      <c r="B18" s="103"/>
      <c r="C18" s="10">
        <f>'Anuario IPCA'!C18</f>
        <v>8547</v>
      </c>
      <c r="D18" s="10">
        <f>'Anuario IPCA'!D18</f>
        <v>150668</v>
      </c>
      <c r="E18" s="10">
        <f>'Anuario IPCA'!E18</f>
        <v>45946</v>
      </c>
      <c r="F18" s="10">
        <f>'Anuario IPCA'!F18</f>
        <v>5420</v>
      </c>
      <c r="G18" s="10">
        <f>'Anuario IPCA'!G18</f>
        <v>0</v>
      </c>
      <c r="H18" s="10">
        <f>'Anuario IPCA'!I18</f>
        <v>24408</v>
      </c>
      <c r="I18" s="10">
        <f>'Anuario IPCA'!J18</f>
        <v>4937</v>
      </c>
      <c r="J18" s="86">
        <f>'Anuario IPCA'!K18</f>
        <v>13.854667191807799</v>
      </c>
      <c r="K18" s="86">
        <f>'Anuario IPCA'!L18</f>
        <v>4.6877665245202556</v>
      </c>
      <c r="L18" s="86">
        <f>'Anuario IPCA'!M18</f>
        <v>2.955494289090193</v>
      </c>
      <c r="M18" s="10">
        <f>'Anuario IPCA'!N18</f>
        <v>615377</v>
      </c>
      <c r="N18" s="10">
        <f>'Anuario IPCA'!O18</f>
        <v>284601</v>
      </c>
      <c r="O18" s="10">
        <f>'Anuario IPCA'!P18</f>
        <v>32889</v>
      </c>
      <c r="P18" s="10">
        <f>'Anuario IPCA'!Q18</f>
        <v>5078</v>
      </c>
      <c r="Q18" s="10">
        <f>'Anuario IPCA'!R18</f>
        <v>15008</v>
      </c>
      <c r="R18" s="10">
        <f>'Anuario IPCA'!S18</f>
        <v>5391</v>
      </c>
      <c r="S18" s="10">
        <f>'Anuario IPCA'!T18</f>
        <v>25477</v>
      </c>
      <c r="T18" s="86">
        <f>'Anuario IPCA'!U18</f>
        <v>28.44</v>
      </c>
      <c r="U18" s="86">
        <f>'Anuario IPCA'!V18</f>
        <v>95.33</v>
      </c>
      <c r="V18" s="86">
        <f>'Anuario IPCA'!W18</f>
        <v>78.97</v>
      </c>
      <c r="W18" s="10">
        <f>'Anuario IPCA'!X18</f>
        <v>25</v>
      </c>
      <c r="X18" s="10">
        <f>'Anuario IPCA'!Y18</f>
        <v>212</v>
      </c>
      <c r="Y18" s="10">
        <f>'Anuario IPCA'!Z18</f>
        <v>2726</v>
      </c>
      <c r="Z18" s="10">
        <f>'Anuario IPCA'!AA18</f>
        <v>1282</v>
      </c>
      <c r="AA18" s="10">
        <f>'Anuario IPCA'!AB18</f>
        <v>833</v>
      </c>
      <c r="AB18" s="10">
        <f>'Anuario IPCA'!AC18</f>
        <v>5078</v>
      </c>
      <c r="AC18" s="10">
        <f>'Anuario IPCA'!AD18</f>
        <v>3248</v>
      </c>
      <c r="AD18" s="10">
        <f>'Anuario IPCA'!AE18</f>
        <v>6653</v>
      </c>
      <c r="AE18" s="10">
        <f>'Anuario IPCA'!AF18</f>
        <v>5020</v>
      </c>
      <c r="AF18" s="10">
        <f>'Anuario IPCA'!AG18</f>
        <v>87</v>
      </c>
      <c r="AG18" s="10">
        <f>'Anuario IPCA'!AH18</f>
        <v>15008</v>
      </c>
      <c r="AH18" s="87">
        <f>'Anuario IPCA'!AI18</f>
        <v>0.21641791044776118</v>
      </c>
      <c r="AI18" s="87">
        <f>'Anuario IPCA'!AJ18</f>
        <v>4871.5600000000004</v>
      </c>
      <c r="AJ18" s="87">
        <f>'Anuario IPCA'!AK18</f>
        <v>4871.5600000000004</v>
      </c>
      <c r="AK18" s="87">
        <f>'Anuario IPCA'!AL18</f>
        <v>5808.11</v>
      </c>
      <c r="AL18" s="87">
        <f>'Anuario IPCA'!AM18</f>
        <v>5808.11</v>
      </c>
      <c r="AM18" s="87">
        <f>'Anuario IPCA'!AN18</f>
        <v>7002.65</v>
      </c>
      <c r="AN18" s="87">
        <f>'Anuario IPCA'!AO18</f>
        <v>1.4374553531107077</v>
      </c>
      <c r="AO18" s="87">
        <f>'Anuario IPCA'!AP18</f>
        <v>712.83</v>
      </c>
      <c r="AP18" s="87">
        <f>'Anuario IPCA'!AQ18</f>
        <v>1633.82</v>
      </c>
      <c r="AQ18" s="87">
        <f>'Anuario IPCA'!AR18</f>
        <v>1219.17</v>
      </c>
      <c r="AR18" s="87">
        <f>'Anuario IPCA'!AS18</f>
        <v>3234.87</v>
      </c>
      <c r="AS18" s="87">
        <f>'Anuario IPCA'!AT18</f>
        <v>2413.9</v>
      </c>
      <c r="AT18" s="87">
        <f>'Anuario IPCA'!AU18</f>
        <v>5809.36</v>
      </c>
      <c r="AU18" s="87">
        <f>'Anuario IPCA'!AV18</f>
        <v>1767737428.3699999</v>
      </c>
      <c r="AV18" s="87">
        <f>'Anuario IPCA'!AW18</f>
        <v>1030298736</v>
      </c>
      <c r="AW18" s="87">
        <f>'Anuario IPCA'!AX18</f>
        <v>412469957</v>
      </c>
      <c r="AX18" s="87">
        <f>'Anuario IPCA'!AY18</f>
        <v>1442768693</v>
      </c>
      <c r="AY18" s="87">
        <f>'Anuario IPCA'!AZ18</f>
        <v>366887656</v>
      </c>
      <c r="AZ18" s="87">
        <f>'Anuario IPCA'!BA18</f>
        <v>1809656349</v>
      </c>
      <c r="BA18" s="87">
        <f>'Anuario IPCA'!BB18</f>
        <v>1.0237133184811575</v>
      </c>
      <c r="BB18" s="87">
        <f>'Anuario IPCA'!BC18</f>
        <v>0.81616685252308774</v>
      </c>
      <c r="BC18" s="87">
        <f>'Anuario IPCA'!BD18</f>
        <v>0.58283471259078368</v>
      </c>
      <c r="BD18" s="24">
        <v>7.6899999999999996E-2</v>
      </c>
      <c r="BE18" s="11">
        <f t="shared" si="0"/>
        <v>0.63020436559281867</v>
      </c>
      <c r="BF18" s="11">
        <f t="shared" si="1"/>
        <v>2.8050225052108777</v>
      </c>
      <c r="BG18" s="11">
        <f t="shared" si="1"/>
        <v>1.6348644856352619</v>
      </c>
      <c r="BH18" s="11">
        <f t="shared" si="1"/>
        <v>0.65450190369912631</v>
      </c>
      <c r="BI18" s="11">
        <f t="shared" si="1"/>
        <v>2.2893663893343885</v>
      </c>
      <c r="BJ18" s="11">
        <f t="shared" si="1"/>
        <v>0.58217250788936903</v>
      </c>
      <c r="BK18" s="11">
        <f t="shared" si="1"/>
        <v>2.8715388972237572</v>
      </c>
      <c r="BL18" s="11">
        <f t="shared" si="2"/>
        <v>40.815574057249869</v>
      </c>
      <c r="BM18" s="11">
        <f t="shared" si="3"/>
        <v>81.393233378236687</v>
      </c>
      <c r="BN18" s="36">
        <f t="shared" si="6"/>
        <v>7730.127345940291</v>
      </c>
      <c r="BO18" s="36">
        <f t="shared" si="6"/>
        <v>7730.127345940291</v>
      </c>
      <c r="BP18" s="36">
        <f t="shared" si="6"/>
        <v>9216.2325701067548</v>
      </c>
      <c r="BQ18" s="36">
        <f t="shared" si="6"/>
        <v>9216.2325701067548</v>
      </c>
      <c r="BR18" s="36">
        <f t="shared" si="6"/>
        <v>11111.712933649338</v>
      </c>
      <c r="BS18" s="36">
        <f t="shared" si="7"/>
        <v>1131.1092701324869</v>
      </c>
      <c r="BT18" s="36">
        <f t="shared" si="7"/>
        <v>2592.5240909162908</v>
      </c>
      <c r="BU18" s="36">
        <f t="shared" si="7"/>
        <v>1934.562923652798</v>
      </c>
      <c r="BV18" s="36">
        <f t="shared" si="7"/>
        <v>5133.0491767651156</v>
      </c>
      <c r="BW18" s="36">
        <f t="shared" si="7"/>
        <v>3830.344776696842</v>
      </c>
      <c r="BX18" s="36">
        <f t="shared" si="7"/>
        <v>9218.2160536689862</v>
      </c>
    </row>
    <row r="19" spans="1:84">
      <c r="A19" s="11">
        <v>2005</v>
      </c>
      <c r="B19" s="103"/>
      <c r="C19" s="10">
        <f>'Anuario IPCA'!C19</f>
        <v>9567</v>
      </c>
      <c r="D19" s="10">
        <f>'Anuario IPCA'!D19</f>
        <v>149301</v>
      </c>
      <c r="E19" s="10">
        <f>'Anuario IPCA'!E19</f>
        <v>48530</v>
      </c>
      <c r="F19" s="10">
        <f>'Anuario IPCA'!F19</f>
        <v>5946</v>
      </c>
      <c r="G19" s="10">
        <f>'Anuario IPCA'!G19</f>
        <v>0</v>
      </c>
      <c r="H19" s="10">
        <f>'Anuario IPCA'!I19</f>
        <v>25007</v>
      </c>
      <c r="I19" s="10">
        <f>'Anuario IPCA'!J19</f>
        <v>5538</v>
      </c>
      <c r="J19" s="86">
        <f>'Anuario IPCA'!K19</f>
        <v>14.082152432018384</v>
      </c>
      <c r="K19" s="86">
        <f>'Anuario IPCA'!L19</f>
        <v>4.8079110820529589</v>
      </c>
      <c r="L19" s="86">
        <f>'Anuario IPCA'!M19</f>
        <v>2.9289544235924931</v>
      </c>
      <c r="M19" s="10">
        <f>'Anuario IPCA'!N19</f>
        <v>1140873</v>
      </c>
      <c r="N19" s="10">
        <f>'Anuario IPCA'!O19</f>
        <v>290849</v>
      </c>
      <c r="O19" s="10">
        <f>'Anuario IPCA'!P19</f>
        <v>29203</v>
      </c>
      <c r="P19" s="10">
        <f>'Anuario IPCA'!Q19</f>
        <v>5222</v>
      </c>
      <c r="Q19" s="10">
        <f>'Anuario IPCA'!R19</f>
        <v>15295</v>
      </c>
      <c r="R19" s="10">
        <f>'Anuario IPCA'!S19</f>
        <v>5326</v>
      </c>
      <c r="S19" s="10">
        <f>'Anuario IPCA'!T19</f>
        <v>25843</v>
      </c>
      <c r="T19" s="86">
        <f>'Anuario IPCA'!U19</f>
        <v>27.76</v>
      </c>
      <c r="U19" s="86">
        <f>'Anuario IPCA'!V19</f>
        <v>96.34</v>
      </c>
      <c r="V19" s="86">
        <f>'Anuario IPCA'!W19</f>
        <v>80.56</v>
      </c>
      <c r="W19" s="10">
        <f>'Anuario IPCA'!X19</f>
        <v>18</v>
      </c>
      <c r="X19" s="10">
        <f>'Anuario IPCA'!Y19</f>
        <v>176</v>
      </c>
      <c r="Y19" s="10">
        <f>'Anuario IPCA'!Z19</f>
        <v>2802</v>
      </c>
      <c r="Z19" s="10">
        <f>'Anuario IPCA'!AA19</f>
        <v>1302</v>
      </c>
      <c r="AA19" s="10">
        <f>'Anuario IPCA'!AB19</f>
        <v>924</v>
      </c>
      <c r="AB19" s="10">
        <f>'Anuario IPCA'!AC19</f>
        <v>5222</v>
      </c>
      <c r="AC19" s="10">
        <f>'Anuario IPCA'!AD19</f>
        <v>3295</v>
      </c>
      <c r="AD19" s="10">
        <f>'Anuario IPCA'!AE19</f>
        <v>6865</v>
      </c>
      <c r="AE19" s="10">
        <f>'Anuario IPCA'!AF19</f>
        <v>5051</v>
      </c>
      <c r="AF19" s="10">
        <f>'Anuario IPCA'!AG19</f>
        <v>84</v>
      </c>
      <c r="AG19" s="10">
        <f>'Anuario IPCA'!AH19</f>
        <v>15295</v>
      </c>
      <c r="AH19" s="87">
        <f>'Anuario IPCA'!AI19</f>
        <v>0.2154298790454397</v>
      </c>
      <c r="AI19" s="87">
        <f>'Anuario IPCA'!AJ19</f>
        <v>5368.71</v>
      </c>
      <c r="AJ19" s="87">
        <f>'Anuario IPCA'!AK19</f>
        <v>5368.71</v>
      </c>
      <c r="AK19" s="87">
        <f>'Anuario IPCA'!AL19</f>
        <v>6400.84</v>
      </c>
      <c r="AL19" s="87">
        <f>'Anuario IPCA'!AM19</f>
        <v>6400.84</v>
      </c>
      <c r="AM19" s="87">
        <f>'Anuario IPCA'!AN19</f>
        <v>7717.28</v>
      </c>
      <c r="AN19" s="87">
        <f>'Anuario IPCA'!AO19</f>
        <v>1.4374551801084432</v>
      </c>
      <c r="AO19" s="87">
        <f>'Anuario IPCA'!AP19</f>
        <v>785.6</v>
      </c>
      <c r="AP19" s="87">
        <f>'Anuario IPCA'!AQ19</f>
        <v>1800.6</v>
      </c>
      <c r="AQ19" s="87">
        <f>'Anuario IPCA'!AR19</f>
        <v>1343.64</v>
      </c>
      <c r="AR19" s="87">
        <f>'Anuario IPCA'!AS19</f>
        <v>3565.07</v>
      </c>
      <c r="AS19" s="87">
        <f>'Anuario IPCA'!AT19</f>
        <v>2660.3</v>
      </c>
      <c r="AT19" s="87">
        <f>'Anuario IPCA'!AU19</f>
        <v>6402.35</v>
      </c>
      <c r="AU19" s="87">
        <f>'Anuario IPCA'!AV19</f>
        <v>1964426192.0599999</v>
      </c>
      <c r="AV19" s="87">
        <f>'Anuario IPCA'!AW19</f>
        <v>1181233808</v>
      </c>
      <c r="AW19" s="87">
        <f>'Anuario IPCA'!AX19</f>
        <v>466975046</v>
      </c>
      <c r="AX19" s="87">
        <f>'Anuario IPCA'!AY19</f>
        <v>1648208854</v>
      </c>
      <c r="AY19" s="87">
        <f>'Anuario IPCA'!AZ19</f>
        <v>310769442</v>
      </c>
      <c r="AZ19" s="87">
        <f>'Anuario IPCA'!BA19</f>
        <v>1958978296</v>
      </c>
      <c r="BA19" s="87">
        <f>'Anuario IPCA'!BB19</f>
        <v>0.99722672397567302</v>
      </c>
      <c r="BB19" s="87">
        <f>'Anuario IPCA'!BC19</f>
        <v>0.83902813995348025</v>
      </c>
      <c r="BC19" s="87">
        <f>'Anuario IPCA'!BD19</f>
        <v>0.60131238973213674</v>
      </c>
      <c r="BD19" s="24">
        <v>4.5400000000000003E-2</v>
      </c>
      <c r="BE19" s="11">
        <f t="shared" si="0"/>
        <v>0.65881564379073265</v>
      </c>
      <c r="BF19" s="11">
        <f t="shared" si="1"/>
        <v>2.9817540165818892</v>
      </c>
      <c r="BG19" s="11">
        <f t="shared" si="1"/>
        <v>1.7929656333042527</v>
      </c>
      <c r="BH19" s="11">
        <f t="shared" si="1"/>
        <v>0.70880989302726816</v>
      </c>
      <c r="BI19" s="11">
        <f t="shared" si="1"/>
        <v>2.5017755263315213</v>
      </c>
      <c r="BJ19" s="11">
        <f t="shared" si="1"/>
        <v>0.47170926332574059</v>
      </c>
      <c r="BK19" s="11">
        <f t="shared" si="1"/>
        <v>2.9734847896572618</v>
      </c>
      <c r="BL19" s="11">
        <f t="shared" si="2"/>
        <v>40.435220224611577</v>
      </c>
      <c r="BM19" s="11">
        <f t="shared" si="3"/>
        <v>87.389269060011344</v>
      </c>
      <c r="BN19" s="36">
        <f t="shared" si="6"/>
        <v>8149.0323592032473</v>
      </c>
      <c r="BO19" s="36">
        <f t="shared" si="6"/>
        <v>8149.0323592032473</v>
      </c>
      <c r="BP19" s="36">
        <f t="shared" si="6"/>
        <v>9715.6770036158614</v>
      </c>
      <c r="BQ19" s="36">
        <f t="shared" si="6"/>
        <v>9715.6770036158614</v>
      </c>
      <c r="BR19" s="36">
        <f t="shared" si="6"/>
        <v>11713.868777608035</v>
      </c>
      <c r="BS19" s="36">
        <f t="shared" si="7"/>
        <v>1192.4428440705628</v>
      </c>
      <c r="BT19" s="36">
        <f t="shared" si="7"/>
        <v>2733.0862844112207</v>
      </c>
      <c r="BU19" s="36">
        <f t="shared" si="7"/>
        <v>2039.4779824426821</v>
      </c>
      <c r="BV19" s="36">
        <f t="shared" si="7"/>
        <v>5411.3317338475572</v>
      </c>
      <c r="BW19" s="36">
        <f t="shared" si="7"/>
        <v>4038.0036890032056</v>
      </c>
      <c r="BX19" s="36">
        <f t="shared" si="7"/>
        <v>9717.9689953349898</v>
      </c>
    </row>
    <row r="20" spans="1:84">
      <c r="A20" s="11">
        <v>2006</v>
      </c>
      <c r="B20" s="103" t="s">
        <v>66</v>
      </c>
      <c r="C20" s="10">
        <f>'Anuario IPCA'!C20</f>
        <v>9952</v>
      </c>
      <c r="D20" s="10">
        <f>'Anuario IPCA'!D20</f>
        <v>165505</v>
      </c>
      <c r="E20" s="10">
        <f>'Anuario IPCA'!E20</f>
        <v>51980</v>
      </c>
      <c r="F20" s="10">
        <f>'Anuario IPCA'!F20</f>
        <v>6432</v>
      </c>
      <c r="G20" s="10">
        <f>'Anuario IPCA'!G20</f>
        <v>0</v>
      </c>
      <c r="H20" s="10">
        <f>'Anuario IPCA'!I20</f>
        <v>24836</v>
      </c>
      <c r="I20" s="10">
        <f>'Anuario IPCA'!J20</f>
        <v>5431</v>
      </c>
      <c r="J20" s="86">
        <f>'Anuario IPCA'!K20</f>
        <v>14.336692795819335</v>
      </c>
      <c r="K20" s="86">
        <f>'Anuario IPCA'!L20</f>
        <v>4.9851385553897076</v>
      </c>
      <c r="L20" s="86">
        <f>'Anuario IPCA'!M20</f>
        <v>2.875886524822695</v>
      </c>
      <c r="M20" s="10">
        <f>'Anuario IPCA'!N20</f>
        <v>628548</v>
      </c>
      <c r="N20" s="10">
        <f>'Anuario IPCA'!O20</f>
        <v>353593</v>
      </c>
      <c r="O20" s="10">
        <f>'Anuario IPCA'!P20</f>
        <v>24630</v>
      </c>
      <c r="P20" s="10">
        <f>'Anuario IPCA'!Q20</f>
        <v>5358</v>
      </c>
      <c r="Q20" s="10">
        <f>'Anuario IPCA'!R20</f>
        <v>15409</v>
      </c>
      <c r="R20" s="10">
        <f>'Anuario IPCA'!S20</f>
        <v>5320</v>
      </c>
      <c r="S20" s="10">
        <f>'Anuario IPCA'!T20</f>
        <v>26087</v>
      </c>
      <c r="T20" s="86">
        <f>'Anuario IPCA'!U20</f>
        <v>26.59</v>
      </c>
      <c r="U20" s="86">
        <f>'Anuario IPCA'!V20</f>
        <v>96.66</v>
      </c>
      <c r="V20" s="86">
        <f>'Anuario IPCA'!W20</f>
        <v>81.52</v>
      </c>
      <c r="W20" s="10">
        <f>'Anuario IPCA'!X20</f>
        <v>13</v>
      </c>
      <c r="X20" s="10">
        <f>'Anuario IPCA'!Y20</f>
        <v>166</v>
      </c>
      <c r="Y20" s="10">
        <f>'Anuario IPCA'!Z20</f>
        <v>2859</v>
      </c>
      <c r="Z20" s="10">
        <f>'Anuario IPCA'!AA20</f>
        <v>1329</v>
      </c>
      <c r="AA20" s="10">
        <f>'Anuario IPCA'!AB20</f>
        <v>991</v>
      </c>
      <c r="AB20" s="10">
        <f>'Anuario IPCA'!AC20</f>
        <v>5358</v>
      </c>
      <c r="AC20" s="10">
        <f>'Anuario IPCA'!AD20</f>
        <v>3378</v>
      </c>
      <c r="AD20" s="10">
        <f>'Anuario IPCA'!AE20</f>
        <v>6901</v>
      </c>
      <c r="AE20" s="10">
        <f>'Anuario IPCA'!AF20</f>
        <v>5047</v>
      </c>
      <c r="AF20" s="10">
        <f>'Anuario IPCA'!AG20</f>
        <v>83</v>
      </c>
      <c r="AG20" s="10">
        <f>'Anuario IPCA'!AH20</f>
        <v>15409</v>
      </c>
      <c r="AH20" s="87">
        <f>'Anuario IPCA'!AI20</f>
        <v>0.21922253228632618</v>
      </c>
      <c r="AI20" s="87">
        <f>'Anuario IPCA'!AJ20</f>
        <v>5660.13</v>
      </c>
      <c r="AJ20" s="87">
        <f>'Anuario IPCA'!AK20</f>
        <v>5660.13</v>
      </c>
      <c r="AK20" s="87">
        <f>'Anuario IPCA'!AL20</f>
        <v>6748.28</v>
      </c>
      <c r="AL20" s="87">
        <f>'Anuario IPCA'!AM20</f>
        <v>6748.28</v>
      </c>
      <c r="AM20" s="87">
        <f>'Anuario IPCA'!AN20</f>
        <v>8136.19</v>
      </c>
      <c r="AN20" s="87">
        <f>'Anuario IPCA'!AO20</f>
        <v>1.437456383510626</v>
      </c>
      <c r="AO20" s="87">
        <f>'Anuario IPCA'!AP20</f>
        <v>828.21</v>
      </c>
      <c r="AP20" s="87">
        <f>'Anuario IPCA'!AQ20</f>
        <v>1898.28</v>
      </c>
      <c r="AQ20" s="87">
        <f>'Anuario IPCA'!AR20</f>
        <v>1416.52</v>
      </c>
      <c r="AR20" s="87">
        <f>'Anuario IPCA'!AS20</f>
        <v>3758.43</v>
      </c>
      <c r="AS20" s="87">
        <f>'Anuario IPCA'!AT20</f>
        <v>2804.61</v>
      </c>
      <c r="AT20" s="87">
        <f>'Anuario IPCA'!AU20</f>
        <v>6749.59</v>
      </c>
      <c r="AU20" s="87">
        <f>'Anuario IPCA'!AV20</f>
        <v>2111113875.99</v>
      </c>
      <c r="AV20" s="87">
        <f>'Anuario IPCA'!AW20</f>
        <v>1321992228</v>
      </c>
      <c r="AW20" s="87">
        <f>'Anuario IPCA'!AX20</f>
        <v>452320661</v>
      </c>
      <c r="AX20" s="87">
        <f>'Anuario IPCA'!AY20</f>
        <v>1774312889</v>
      </c>
      <c r="AY20" s="87">
        <f>'Anuario IPCA'!AZ20</f>
        <v>284275747</v>
      </c>
      <c r="AZ20" s="87">
        <f>'Anuario IPCA'!BA20</f>
        <v>2058588636</v>
      </c>
      <c r="BA20" s="87">
        <f>'Anuario IPCA'!BB20</f>
        <v>0.97511965574790771</v>
      </c>
      <c r="BB20" s="87">
        <f>'Anuario IPCA'!BC20</f>
        <v>0.8404628993156239</v>
      </c>
      <c r="BC20" s="87">
        <f>'Anuario IPCA'!BD20</f>
        <v>0.62620602471292841</v>
      </c>
      <c r="BD20" s="24">
        <v>2.5600000000000001E-2</v>
      </c>
      <c r="BE20" s="11">
        <f t="shared" si="0"/>
        <v>0.67568132427177541</v>
      </c>
      <c r="BF20" s="11">
        <f t="shared" si="1"/>
        <v>3.1244224165367918</v>
      </c>
      <c r="BG20" s="11">
        <f t="shared" si="1"/>
        <v>1.9565321409834657</v>
      </c>
      <c r="BH20" s="11">
        <f t="shared" si="1"/>
        <v>0.66942898190577438</v>
      </c>
      <c r="BI20" s="11">
        <f t="shared" si="1"/>
        <v>2.6259611228892403</v>
      </c>
      <c r="BJ20" s="11">
        <f t="shared" si="1"/>
        <v>0.4207245883351623</v>
      </c>
      <c r="BK20" s="11">
        <f t="shared" si="1"/>
        <v>3.0466857112244021</v>
      </c>
      <c r="BL20" s="11">
        <f t="shared" si="2"/>
        <v>39.662123922417237</v>
      </c>
      <c r="BM20" s="11">
        <f t="shared" si="3"/>
        <v>94.213518610462074</v>
      </c>
      <c r="BN20" s="36">
        <f t="shared" si="6"/>
        <v>8376.9223695804831</v>
      </c>
      <c r="BO20" s="36">
        <f t="shared" si="6"/>
        <v>8376.9223695804831</v>
      </c>
      <c r="BP20" s="36">
        <f t="shared" si="6"/>
        <v>9987.3709063559636</v>
      </c>
      <c r="BQ20" s="36">
        <f t="shared" si="6"/>
        <v>9987.3709063559636</v>
      </c>
      <c r="BR20" s="36">
        <f t="shared" si="6"/>
        <v>12041.460534326427</v>
      </c>
      <c r="BS20" s="36">
        <f t="shared" si="7"/>
        <v>1225.7405529043065</v>
      </c>
      <c r="BT20" s="36">
        <f t="shared" si="7"/>
        <v>2809.4309133760603</v>
      </c>
      <c r="BU20" s="36">
        <f t="shared" si="7"/>
        <v>2096.4320739909058</v>
      </c>
      <c r="BV20" s="36">
        <f t="shared" si="7"/>
        <v>5562.4298985186515</v>
      </c>
      <c r="BW20" s="36">
        <f t="shared" si="7"/>
        <v>4150.7880997343027</v>
      </c>
      <c r="BX20" s="36">
        <f t="shared" si="7"/>
        <v>9989.3096901478839</v>
      </c>
    </row>
    <row r="21" spans="1:84">
      <c r="A21" s="11">
        <v>2007</v>
      </c>
      <c r="B21" s="103"/>
      <c r="C21" s="10">
        <f>'Anuario IPCA'!C21</f>
        <v>10202</v>
      </c>
      <c r="D21" s="10">
        <f>'Anuario IPCA'!D21</f>
        <v>138888</v>
      </c>
      <c r="E21" s="10">
        <f>'Anuario IPCA'!E21</f>
        <v>54361</v>
      </c>
      <c r="F21" s="10">
        <f>'Anuario IPCA'!F21</f>
        <v>6629</v>
      </c>
      <c r="G21" s="10">
        <f>'Anuario IPCA'!G21</f>
        <v>0</v>
      </c>
      <c r="H21" s="10">
        <f>'Anuario IPCA'!I21</f>
        <v>25443</v>
      </c>
      <c r="I21" s="10">
        <f>'Anuario IPCA'!J21</f>
        <v>5567</v>
      </c>
      <c r="J21" s="86">
        <f>'Anuario IPCA'!K21</f>
        <v>14.686050791313949</v>
      </c>
      <c r="K21" s="86">
        <f>'Anuario IPCA'!L21</f>
        <v>5.2430195125156036</v>
      </c>
      <c r="L21" s="86">
        <f>'Anuario IPCA'!M21</f>
        <v>2.8010673536989326</v>
      </c>
      <c r="M21" s="10">
        <f>'Anuario IPCA'!N21</f>
        <v>554097</v>
      </c>
      <c r="N21" s="10">
        <f>'Anuario IPCA'!O21</f>
        <v>366812</v>
      </c>
      <c r="O21" s="10">
        <f>'Anuario IPCA'!P21</f>
        <v>25133</v>
      </c>
      <c r="P21" s="10">
        <f>'Anuario IPCA'!Q21</f>
        <v>5434</v>
      </c>
      <c r="Q21" s="10">
        <f>'Anuario IPCA'!R21</f>
        <v>15221</v>
      </c>
      <c r="R21" s="10">
        <f>'Anuario IPCA'!S21</f>
        <v>5308</v>
      </c>
      <c r="S21" s="10">
        <f>'Anuario IPCA'!T21</f>
        <v>25963</v>
      </c>
      <c r="T21" s="86">
        <f>'Anuario IPCA'!U21</f>
        <v>24.06</v>
      </c>
      <c r="U21" s="86">
        <f>'Anuario IPCA'!V21</f>
        <v>97.02</v>
      </c>
      <c r="V21" s="86">
        <f>'Anuario IPCA'!W21</f>
        <v>82.24</v>
      </c>
      <c r="W21" s="10">
        <f>'Anuario IPCA'!X21</f>
        <v>12</v>
      </c>
      <c r="X21" s="10">
        <f>'Anuario IPCA'!Y21</f>
        <v>150</v>
      </c>
      <c r="Y21" s="10">
        <f>'Anuario IPCA'!Z21</f>
        <v>2878</v>
      </c>
      <c r="Z21" s="10">
        <f>'Anuario IPCA'!AA21</f>
        <v>1382</v>
      </c>
      <c r="AA21" s="10">
        <f>'Anuario IPCA'!AB21</f>
        <v>1012</v>
      </c>
      <c r="AB21" s="10">
        <f>'Anuario IPCA'!AC21</f>
        <v>5434</v>
      </c>
      <c r="AC21" s="10">
        <f>'Anuario IPCA'!AD21</f>
        <v>3354</v>
      </c>
      <c r="AD21" s="10">
        <f>'Anuario IPCA'!AE21</f>
        <v>6843</v>
      </c>
      <c r="AE21" s="10">
        <f>'Anuario IPCA'!AF21</f>
        <v>4944</v>
      </c>
      <c r="AF21" s="10">
        <f>'Anuario IPCA'!AG21</f>
        <v>80</v>
      </c>
      <c r="AG21" s="10">
        <f>'Anuario IPCA'!AH21</f>
        <v>15221</v>
      </c>
      <c r="AH21" s="87">
        <f>'Anuario IPCA'!AI21</f>
        <v>0.22035345903685696</v>
      </c>
      <c r="AI21" s="87">
        <f>'Anuario IPCA'!AJ21</f>
        <v>5850.92</v>
      </c>
      <c r="AJ21" s="87">
        <f>'Anuario IPCA'!AK21</f>
        <v>5850.92</v>
      </c>
      <c r="AK21" s="87">
        <f>'Anuario IPCA'!AL21</f>
        <v>6975.74</v>
      </c>
      <c r="AL21" s="87">
        <f>'Anuario IPCA'!AM21</f>
        <v>6975.74</v>
      </c>
      <c r="AM21" s="87">
        <f>'Anuario IPCA'!AN21</f>
        <v>8410.43</v>
      </c>
      <c r="AN21" s="87">
        <f>'Anuario IPCA'!AO21</f>
        <v>1.4374542806943182</v>
      </c>
      <c r="AO21" s="87">
        <f>'Anuario IPCA'!AP21</f>
        <v>856.13</v>
      </c>
      <c r="AP21" s="87">
        <f>'Anuario IPCA'!AQ21</f>
        <v>2060.35</v>
      </c>
      <c r="AQ21" s="87">
        <f>'Anuario IPCA'!AR21</f>
        <v>1464.26</v>
      </c>
      <c r="AR21" s="87">
        <f>'Anuario IPCA'!AS21</f>
        <v>4079.38</v>
      </c>
      <c r="AS21" s="87">
        <f>'Anuario IPCA'!AT21</f>
        <v>2899.13</v>
      </c>
      <c r="AT21" s="87">
        <f>'Anuario IPCA'!AU21</f>
        <v>7326.01</v>
      </c>
      <c r="AU21" s="87">
        <f>'Anuario IPCA'!AV21</f>
        <v>2369207876</v>
      </c>
      <c r="AV21" s="87">
        <f>'Anuario IPCA'!AW21</f>
        <v>1440579487</v>
      </c>
      <c r="AW21" s="87">
        <f>'Anuario IPCA'!AX21</f>
        <v>482313685</v>
      </c>
      <c r="AX21" s="87">
        <f>'Anuario IPCA'!AY21</f>
        <v>1922893172</v>
      </c>
      <c r="AY21" s="87">
        <f>'Anuario IPCA'!AZ21</f>
        <v>265824239</v>
      </c>
      <c r="AZ21" s="87">
        <f>'Anuario IPCA'!BA21</f>
        <v>2188717411</v>
      </c>
      <c r="BA21" s="87">
        <f>'Anuario IPCA'!BB21</f>
        <v>0.92381822345419218</v>
      </c>
      <c r="BB21" s="87">
        <f>'Anuario IPCA'!BC21</f>
        <v>0.81161859686473536</v>
      </c>
      <c r="BC21" s="87">
        <f>'Anuario IPCA'!BD21</f>
        <v>0.60804267181154681</v>
      </c>
      <c r="BD21" s="24">
        <v>4.7899999999999998E-2</v>
      </c>
      <c r="BE21" s="11">
        <f t="shared" si="0"/>
        <v>0.7080464597043935</v>
      </c>
      <c r="BF21" s="11">
        <f t="shared" si="1"/>
        <v>3.3461192320474766</v>
      </c>
      <c r="BG21" s="11">
        <f t="shared" si="1"/>
        <v>2.0345832780541495</v>
      </c>
      <c r="BH21" s="11">
        <f t="shared" si="1"/>
        <v>0.68118931800232996</v>
      </c>
      <c r="BI21" s="11">
        <f t="shared" si="1"/>
        <v>2.7157725960564796</v>
      </c>
      <c r="BJ21" s="11">
        <f t="shared" si="1"/>
        <v>0.37543332835952681</v>
      </c>
      <c r="BK21" s="11">
        <f t="shared" si="1"/>
        <v>3.0912059244160064</v>
      </c>
      <c r="BL21" s="11">
        <f t="shared" si="2"/>
        <v>38.734974743321217</v>
      </c>
      <c r="BM21" s="11">
        <f t="shared" si="3"/>
        <v>98.503184606833671</v>
      </c>
      <c r="BN21" s="36">
        <f t="shared" si="6"/>
        <v>8263.4690419082599</v>
      </c>
      <c r="BO21" s="36">
        <f t="shared" si="6"/>
        <v>8263.4690419082599</v>
      </c>
      <c r="BP21" s="36">
        <f t="shared" si="6"/>
        <v>9852.0936082532535</v>
      </c>
      <c r="BQ21" s="36">
        <f t="shared" si="6"/>
        <v>9852.0936082532535</v>
      </c>
      <c r="BR21" s="36">
        <f t="shared" si="6"/>
        <v>11878.358947676004</v>
      </c>
      <c r="BS21" s="36">
        <f t="shared" si="7"/>
        <v>1209.1438185531367</v>
      </c>
      <c r="BT21" s="36">
        <f t="shared" si="7"/>
        <v>2909.9079188393762</v>
      </c>
      <c r="BU21" s="36">
        <f t="shared" si="7"/>
        <v>2068.0281356273181</v>
      </c>
      <c r="BV21" s="36">
        <f t="shared" si="7"/>
        <v>5761.4580852549207</v>
      </c>
      <c r="BW21" s="36">
        <f t="shared" si="7"/>
        <v>4094.5476956559814</v>
      </c>
      <c r="BX21" s="36">
        <f t="shared" si="7"/>
        <v>10346.792783991292</v>
      </c>
    </row>
    <row r="22" spans="1:84">
      <c r="A22" s="11">
        <v>2008</v>
      </c>
      <c r="B22" s="103"/>
      <c r="C22" s="10">
        <f>'Anuario IPCA'!C22</f>
        <v>10302</v>
      </c>
      <c r="D22" s="10">
        <f>'Anuario IPCA'!D22</f>
        <v>136895</v>
      </c>
      <c r="E22" s="10">
        <f>'Anuario IPCA'!E22</f>
        <v>55863</v>
      </c>
      <c r="F22" s="10">
        <f>'Anuario IPCA'!F22</f>
        <v>6566</v>
      </c>
      <c r="G22" s="10">
        <f>'Anuario IPCA'!G22</f>
        <v>0</v>
      </c>
      <c r="H22" s="10">
        <f>'Anuario IPCA'!I22</f>
        <v>25495</v>
      </c>
      <c r="I22" s="10">
        <f>'Anuario IPCA'!J22</f>
        <v>5734</v>
      </c>
      <c r="J22" s="86">
        <f>'Anuario IPCA'!K22</f>
        <v>14.430294430649166</v>
      </c>
      <c r="K22" s="86">
        <f>'Anuario IPCA'!L22</f>
        <v>5.2699831584402128</v>
      </c>
      <c r="L22" s="86">
        <f>'Anuario IPCA'!M22</f>
        <v>2.7382050372472508</v>
      </c>
      <c r="M22" s="10">
        <f>'Anuario IPCA'!N22</f>
        <v>446001</v>
      </c>
      <c r="N22" s="10">
        <f>'Anuario IPCA'!O22</f>
        <v>292411</v>
      </c>
      <c r="O22" s="10">
        <f>'Anuario IPCA'!P22</f>
        <v>26243</v>
      </c>
      <c r="P22" s="10">
        <f>'Anuario IPCA'!Q22</f>
        <v>5638</v>
      </c>
      <c r="Q22" s="10">
        <f>'Anuario IPCA'!R22</f>
        <v>15438</v>
      </c>
      <c r="R22" s="10">
        <f>'Anuario IPCA'!S22</f>
        <v>5304</v>
      </c>
      <c r="S22" s="10">
        <f>'Anuario IPCA'!T22</f>
        <v>26380</v>
      </c>
      <c r="T22" s="86">
        <f>'Anuario IPCA'!U22</f>
        <v>23.33</v>
      </c>
      <c r="U22" s="86">
        <f>'Anuario IPCA'!V22</f>
        <v>97.39</v>
      </c>
      <c r="V22" s="86">
        <f>'Anuario IPCA'!W22</f>
        <v>82.88</v>
      </c>
      <c r="W22" s="10">
        <f>'Anuario IPCA'!X22</f>
        <v>19</v>
      </c>
      <c r="X22" s="10">
        <f>'Anuario IPCA'!Y22</f>
        <v>128</v>
      </c>
      <c r="Y22" s="10">
        <f>'Anuario IPCA'!Z22</f>
        <v>3005</v>
      </c>
      <c r="Z22" s="10">
        <f>'Anuario IPCA'!AA22</f>
        <v>1448</v>
      </c>
      <c r="AA22" s="10">
        <f>'Anuario IPCA'!AB22</f>
        <v>1038</v>
      </c>
      <c r="AB22" s="10">
        <f>'Anuario IPCA'!AC22</f>
        <v>5638</v>
      </c>
      <c r="AC22" s="10">
        <f>'Anuario IPCA'!AD22</f>
        <v>3395</v>
      </c>
      <c r="AD22" s="10">
        <f>'Anuario IPCA'!AE22</f>
        <v>7029</v>
      </c>
      <c r="AE22" s="10">
        <f>'Anuario IPCA'!AF22</f>
        <v>4938</v>
      </c>
      <c r="AF22" s="10">
        <f>'Anuario IPCA'!AG22</f>
        <v>76</v>
      </c>
      <c r="AG22" s="10">
        <f>'Anuario IPCA'!AH22</f>
        <v>15438</v>
      </c>
      <c r="AH22" s="87">
        <f>'Anuario IPCA'!AI22</f>
        <v>0.21991190568726518</v>
      </c>
      <c r="AI22" s="87">
        <f>'Anuario IPCA'!AJ22</f>
        <v>6325.31</v>
      </c>
      <c r="AJ22" s="87">
        <f>'Anuario IPCA'!AK22</f>
        <v>6325.31</v>
      </c>
      <c r="AK22" s="87">
        <f>'Anuario IPCA'!AL22</f>
        <v>7541.33</v>
      </c>
      <c r="AL22" s="87">
        <f>'Anuario IPCA'!AM22</f>
        <v>7541.33</v>
      </c>
      <c r="AM22" s="87">
        <f>'Anuario IPCA'!AN22</f>
        <v>9092.35</v>
      </c>
      <c r="AN22" s="87">
        <f>'Anuario IPCA'!AO22</f>
        <v>1.4374552393479529</v>
      </c>
      <c r="AO22" s="87">
        <f>'Anuario IPCA'!AP22</f>
        <v>925.53</v>
      </c>
      <c r="AP22" s="87">
        <f>'Anuario IPCA'!AQ22</f>
        <v>2227.4299999999998</v>
      </c>
      <c r="AQ22" s="87">
        <f>'Anuario IPCA'!AR22</f>
        <v>1582.98</v>
      </c>
      <c r="AR22" s="87">
        <f>'Anuario IPCA'!AS22</f>
        <v>4410.16</v>
      </c>
      <c r="AS22" s="87">
        <f>'Anuario IPCA'!AT22</f>
        <v>3134.22</v>
      </c>
      <c r="AT22" s="87">
        <f>'Anuario IPCA'!AU22</f>
        <v>7920.01</v>
      </c>
      <c r="AU22" s="87">
        <f>'Anuario IPCA'!AV22</f>
        <v>2871105162.0300002</v>
      </c>
      <c r="AV22" s="87">
        <f>'Anuario IPCA'!AW22</f>
        <v>1650796944.9100001</v>
      </c>
      <c r="AW22" s="87">
        <f>'Anuario IPCA'!AX22</f>
        <v>491013717.76999998</v>
      </c>
      <c r="AX22" s="87">
        <f>'Anuario IPCA'!AY22</f>
        <v>2141810662.6800001</v>
      </c>
      <c r="AY22" s="87">
        <f>'Anuario IPCA'!AZ22</f>
        <v>372898406.32999998</v>
      </c>
      <c r="AZ22" s="87">
        <f>'Anuario IPCA'!BA22</f>
        <v>2514709069.0100002</v>
      </c>
      <c r="BA22" s="87">
        <f>'Anuario IPCA'!BB22</f>
        <v>0.87586797664770599</v>
      </c>
      <c r="BB22" s="87">
        <f>'Anuario IPCA'!BC22</f>
        <v>0.7459882316416595</v>
      </c>
      <c r="BC22" s="87">
        <f>'Anuario IPCA'!BD22</f>
        <v>0.57496916753227267</v>
      </c>
      <c r="BD22" s="24">
        <v>6.0999999999999999E-2</v>
      </c>
      <c r="BE22" s="11">
        <f t="shared" si="0"/>
        <v>0.7512372937463615</v>
      </c>
      <c r="BF22" s="11">
        <f t="shared" si="1"/>
        <v>3.8218352389190162</v>
      </c>
      <c r="BG22" s="11">
        <f t="shared" si="1"/>
        <v>2.197437425766771</v>
      </c>
      <c r="BH22" s="11">
        <f t="shared" si="1"/>
        <v>0.65360668574020475</v>
      </c>
      <c r="BI22" s="11">
        <f t="shared" si="1"/>
        <v>2.8510441115069756</v>
      </c>
      <c r="BJ22" s="11">
        <f t="shared" si="1"/>
        <v>0.4963789862859242</v>
      </c>
      <c r="BK22" s="11">
        <f t="shared" si="1"/>
        <v>3.3474230977929</v>
      </c>
      <c r="BL22" s="11">
        <f t="shared" si="2"/>
        <v>41.144363157807469</v>
      </c>
      <c r="BM22" s="11">
        <f t="shared" si="3"/>
        <v>104.26254629753137</v>
      </c>
      <c r="BN22" s="36">
        <f t="shared" si="6"/>
        <v>8419.8562194059559</v>
      </c>
      <c r="BO22" s="36">
        <f t="shared" si="6"/>
        <v>8419.8562194059559</v>
      </c>
      <c r="BP22" s="36">
        <f t="shared" si="6"/>
        <v>10038.545826701413</v>
      </c>
      <c r="BQ22" s="36">
        <f t="shared" si="6"/>
        <v>10038.545826701413</v>
      </c>
      <c r="BR22" s="36">
        <f t="shared" si="6"/>
        <v>12103.166437141537</v>
      </c>
      <c r="BS22" s="36">
        <f t="shared" si="7"/>
        <v>1232.0075263895039</v>
      </c>
      <c r="BT22" s="36">
        <f t="shared" si="7"/>
        <v>2965.0152069687342</v>
      </c>
      <c r="BU22" s="36">
        <f t="shared" si="7"/>
        <v>2107.1637592774487</v>
      </c>
      <c r="BV22" s="36">
        <f t="shared" si="7"/>
        <v>5870.528575607419</v>
      </c>
      <c r="BW22" s="36">
        <f t="shared" si="7"/>
        <v>4172.077219928593</v>
      </c>
      <c r="BX22" s="36">
        <f t="shared" si="7"/>
        <v>10542.620908106854</v>
      </c>
    </row>
    <row r="23" spans="1:84">
      <c r="A23" s="11">
        <v>2009</v>
      </c>
      <c r="B23" s="103"/>
      <c r="C23" s="10">
        <f>'Anuario IPCA'!C23</f>
        <v>10557</v>
      </c>
      <c r="D23" s="10">
        <f>'Anuario IPCA'!D23</f>
        <v>134963</v>
      </c>
      <c r="E23" s="10">
        <f>'Anuario IPCA'!E23</f>
        <v>56998</v>
      </c>
      <c r="F23" s="10">
        <f>'Anuario IPCA'!F23</f>
        <v>7905</v>
      </c>
      <c r="G23" s="10">
        <f>'Anuario IPCA'!G23</f>
        <v>0</v>
      </c>
      <c r="H23" s="10">
        <f>'Anuario IPCA'!I23</f>
        <v>26257</v>
      </c>
      <c r="I23" s="10">
        <f>'Anuario IPCA'!J23</f>
        <v>5847</v>
      </c>
      <c r="J23" s="86">
        <f>'Anuario IPCA'!K23</f>
        <v>14.524598743893929</v>
      </c>
      <c r="K23" s="86">
        <f>'Anuario IPCA'!L23</f>
        <v>5.4269604328270651</v>
      </c>
      <c r="L23" s="86">
        <f>'Anuario IPCA'!M23</f>
        <v>2.6763782274947663</v>
      </c>
      <c r="M23" s="10">
        <f>'Anuario IPCA'!N23</f>
        <v>499476</v>
      </c>
      <c r="N23" s="10">
        <f>'Anuario IPCA'!O23</f>
        <v>263974</v>
      </c>
      <c r="O23" s="10">
        <f>'Anuario IPCA'!P23</f>
        <v>25652</v>
      </c>
      <c r="P23" s="10">
        <f>'Anuario IPCA'!Q23</f>
        <v>5732</v>
      </c>
      <c r="Q23" s="10">
        <f>'Anuario IPCA'!R23</f>
        <v>15341</v>
      </c>
      <c r="R23" s="10">
        <f>'Anuario IPCA'!S23</f>
        <v>5319</v>
      </c>
      <c r="S23" s="10">
        <f>'Anuario IPCA'!T23</f>
        <v>26392</v>
      </c>
      <c r="T23" s="86">
        <f>'Anuario IPCA'!U23</f>
        <v>23.07</v>
      </c>
      <c r="U23" s="86">
        <f>'Anuario IPCA'!V23</f>
        <v>98.13</v>
      </c>
      <c r="V23" s="86">
        <f>'Anuario IPCA'!W23</f>
        <v>84.12</v>
      </c>
      <c r="W23" s="10">
        <f>'Anuario IPCA'!X23</f>
        <v>10</v>
      </c>
      <c r="X23" s="10">
        <f>'Anuario IPCA'!Y23</f>
        <v>97</v>
      </c>
      <c r="Y23" s="10">
        <f>'Anuario IPCA'!Z23</f>
        <v>3080</v>
      </c>
      <c r="Z23" s="10">
        <f>'Anuario IPCA'!AA23</f>
        <v>1473</v>
      </c>
      <c r="AA23" s="10">
        <f>'Anuario IPCA'!AB23</f>
        <v>1072</v>
      </c>
      <c r="AB23" s="10">
        <f>'Anuario IPCA'!AC23</f>
        <v>5732</v>
      </c>
      <c r="AC23" s="10">
        <f>'Anuario IPCA'!AD23</f>
        <v>3373</v>
      </c>
      <c r="AD23" s="10">
        <f>'Anuario IPCA'!AE23</f>
        <v>7013</v>
      </c>
      <c r="AE23" s="10">
        <f>'Anuario IPCA'!AF23</f>
        <v>4883</v>
      </c>
      <c r="AF23" s="10">
        <f>'Anuario IPCA'!AG23</f>
        <v>72</v>
      </c>
      <c r="AG23" s="10">
        <f>'Anuario IPCA'!AH23</f>
        <v>15341</v>
      </c>
      <c r="AH23" s="87">
        <f>'Anuario IPCA'!AI23</f>
        <v>0.21986832670621212</v>
      </c>
      <c r="AI23" s="87">
        <f>'Anuario IPCA'!AJ23</f>
        <v>6707.99</v>
      </c>
      <c r="AJ23" s="87">
        <f>'Anuario IPCA'!AK23</f>
        <v>6707.99</v>
      </c>
      <c r="AK23" s="87">
        <f>'Anuario IPCA'!AL23</f>
        <v>7997.59</v>
      </c>
      <c r="AL23" s="87">
        <f>'Anuario IPCA'!AM23</f>
        <v>7997.59</v>
      </c>
      <c r="AM23" s="87">
        <f>'Anuario IPCA'!AN23</f>
        <v>9642.43</v>
      </c>
      <c r="AN23" s="87">
        <f>'Anuario IPCA'!AO23</f>
        <v>1.4374544386619539</v>
      </c>
      <c r="AO23" s="87">
        <f>'Anuario IPCA'!AP23</f>
        <v>1136.24</v>
      </c>
      <c r="AP23" s="87">
        <f>'Anuario IPCA'!AQ23</f>
        <v>2362.17</v>
      </c>
      <c r="AQ23" s="87">
        <f>'Anuario IPCA'!AR23</f>
        <v>1678.75</v>
      </c>
      <c r="AR23" s="87">
        <f>'Anuario IPCA'!AS23</f>
        <v>4676.95</v>
      </c>
      <c r="AS23" s="87">
        <f>'Anuario IPCA'!AT23</f>
        <v>3323.81</v>
      </c>
      <c r="AT23" s="87">
        <f>'Anuario IPCA'!AU23</f>
        <v>8399.15</v>
      </c>
      <c r="AU23" s="87">
        <f>'Anuario IPCA'!AV23</f>
        <v>2898991303.1700001</v>
      </c>
      <c r="AV23" s="87">
        <f>'Anuario IPCA'!AW23</f>
        <v>1831705739</v>
      </c>
      <c r="AW23" s="87">
        <f>'Anuario IPCA'!AX23</f>
        <v>526833038.26999998</v>
      </c>
      <c r="AX23" s="87">
        <f>'Anuario IPCA'!AY23</f>
        <v>2358538777.27</v>
      </c>
      <c r="AY23" s="87">
        <f>'Anuario IPCA'!AZ23</f>
        <v>421944934.88999999</v>
      </c>
      <c r="AZ23" s="87">
        <f>'Anuario IPCA'!BA23</f>
        <v>2780483712.1599998</v>
      </c>
      <c r="BA23" s="87">
        <f>'Anuario IPCA'!BB23</f>
        <v>0.95912109467854767</v>
      </c>
      <c r="BB23" s="87">
        <f>'Anuario IPCA'!BC23</f>
        <v>0.81357221551198722</v>
      </c>
      <c r="BC23" s="87">
        <f>'Anuario IPCA'!BD23</f>
        <v>0.63184244016084468</v>
      </c>
      <c r="BD23" s="24">
        <v>4.0399999999999998E-2</v>
      </c>
      <c r="BE23" s="11">
        <f t="shared" si="0"/>
        <v>0.7815872804137145</v>
      </c>
      <c r="BF23" s="11">
        <f t="shared" si="1"/>
        <v>3.7091075761052417</v>
      </c>
      <c r="BG23" s="11">
        <f t="shared" si="1"/>
        <v>2.3435715817054121</v>
      </c>
      <c r="BH23" s="11">
        <f t="shared" si="1"/>
        <v>0.67405528655882629</v>
      </c>
      <c r="BI23" s="11">
        <f t="shared" si="1"/>
        <v>3.0176268682642382</v>
      </c>
      <c r="BJ23" s="11">
        <f t="shared" si="1"/>
        <v>0.53985645041031571</v>
      </c>
      <c r="BK23" s="11">
        <f t="shared" si="1"/>
        <v>3.5574833186745538</v>
      </c>
      <c r="BL23" s="11">
        <f t="shared" si="2"/>
        <v>42.729965992127241</v>
      </c>
      <c r="BM23" s="11">
        <f t="shared" si="3"/>
        <v>111.21205247024213</v>
      </c>
      <c r="BN23" s="36">
        <f t="shared" si="6"/>
        <v>8582.5219628053383</v>
      </c>
      <c r="BO23" s="36">
        <f t="shared" si="6"/>
        <v>8582.5219628053383</v>
      </c>
      <c r="BP23" s="36">
        <f t="shared" si="6"/>
        <v>10232.497637073453</v>
      </c>
      <c r="BQ23" s="36">
        <f t="shared" si="6"/>
        <v>10232.497637073453</v>
      </c>
      <c r="BR23" s="36">
        <f t="shared" si="6"/>
        <v>12336.98429034824</v>
      </c>
      <c r="BS23" s="36">
        <f t="shared" si="7"/>
        <v>1453.7595844683638</v>
      </c>
      <c r="BT23" s="36">
        <f t="shared" si="7"/>
        <v>3022.2728276100424</v>
      </c>
      <c r="BU23" s="36">
        <f t="shared" si="7"/>
        <v>2147.872722687342</v>
      </c>
      <c r="BV23" s="36">
        <f t="shared" si="7"/>
        <v>5983.9126316441179</v>
      </c>
      <c r="BW23" s="36">
        <f t="shared" si="7"/>
        <v>4252.6408544425403</v>
      </c>
      <c r="BX23" s="36">
        <f t="shared" si="7"/>
        <v>10746.272630683179</v>
      </c>
    </row>
    <row r="24" spans="1:84">
      <c r="A24" s="11">
        <v>2010</v>
      </c>
      <c r="B24" s="103" t="s">
        <v>65</v>
      </c>
      <c r="C24" s="10">
        <f>'Anuario IPCA'!C24</f>
        <v>10622</v>
      </c>
      <c r="D24" s="10">
        <f>'Anuario IPCA'!D24</f>
        <v>124682</v>
      </c>
      <c r="E24" s="10">
        <f>'Anuario IPCA'!E24</f>
        <v>57300</v>
      </c>
      <c r="F24" s="10">
        <f>'Anuario IPCA'!F24</f>
        <v>7933</v>
      </c>
      <c r="G24" s="10">
        <f>'Anuario IPCA'!G24</f>
        <v>0</v>
      </c>
      <c r="H24" s="10">
        <f>'Anuario IPCA'!I24</f>
        <v>27239</v>
      </c>
      <c r="I24" s="10">
        <f>'Anuario IPCA'!J24</f>
        <v>5843</v>
      </c>
      <c r="J24" s="86">
        <f>'Anuario IPCA'!K24</f>
        <v>14.414151747655584</v>
      </c>
      <c r="K24" s="86">
        <f>'Anuario IPCA'!L24</f>
        <v>5.2226478037931674</v>
      </c>
      <c r="L24" s="86">
        <f>'Anuario IPCA'!M24</f>
        <v>2.7599317988064791</v>
      </c>
      <c r="M24" s="10">
        <f>'Anuario IPCA'!N24</f>
        <v>530291</v>
      </c>
      <c r="N24" s="10">
        <f>'Anuario IPCA'!O24</f>
        <v>257839</v>
      </c>
      <c r="O24" s="10">
        <f>'Anuario IPCA'!P24</f>
        <v>28168</v>
      </c>
      <c r="P24" s="10">
        <f>'Anuario IPCA'!Q24</f>
        <v>5865</v>
      </c>
      <c r="Q24" s="10">
        <f>'Anuario IPCA'!R24</f>
        <v>16187</v>
      </c>
      <c r="R24" s="10">
        <f>'Anuario IPCA'!S24</f>
        <v>5334</v>
      </c>
      <c r="S24" s="10">
        <f>'Anuario IPCA'!T24</f>
        <v>27386</v>
      </c>
      <c r="T24" s="86">
        <f>'Anuario IPCA'!U24</f>
        <v>22.88</v>
      </c>
      <c r="U24" s="86">
        <f>'Anuario IPCA'!V24</f>
        <v>98.7</v>
      </c>
      <c r="V24" s="86">
        <f>'Anuario IPCA'!W24</f>
        <v>84.99</v>
      </c>
      <c r="W24" s="10">
        <f>'Anuario IPCA'!X24</f>
        <v>9</v>
      </c>
      <c r="X24" s="10">
        <f>'Anuario IPCA'!Y24</f>
        <v>70</v>
      </c>
      <c r="Y24" s="10">
        <f>'Anuario IPCA'!Z24</f>
        <v>3125</v>
      </c>
      <c r="Z24" s="10">
        <f>'Anuario IPCA'!AA24</f>
        <v>1592</v>
      </c>
      <c r="AA24" s="10">
        <f>'Anuario IPCA'!AB24</f>
        <v>1069</v>
      </c>
      <c r="AB24" s="10">
        <f>'Anuario IPCA'!AC24</f>
        <v>5865</v>
      </c>
      <c r="AC24" s="10">
        <f>'Anuario IPCA'!AD24</f>
        <v>3646</v>
      </c>
      <c r="AD24" s="10">
        <f>'Anuario IPCA'!AE24</f>
        <v>7499</v>
      </c>
      <c r="AE24" s="10">
        <f>'Anuario IPCA'!AF24</f>
        <v>4973</v>
      </c>
      <c r="AF24" s="10">
        <f>'Anuario IPCA'!AG24</f>
        <v>69</v>
      </c>
      <c r="AG24" s="10">
        <f>'Anuario IPCA'!AH24</f>
        <v>16187</v>
      </c>
      <c r="AH24" s="87">
        <f>'Anuario IPCA'!AI24</f>
        <v>0.22524247853215543</v>
      </c>
      <c r="AI24" s="87">
        <f>'Anuario IPCA'!AJ24</f>
        <v>7574.75</v>
      </c>
      <c r="AJ24" s="87">
        <f>'Anuario IPCA'!AK24</f>
        <v>7574.75</v>
      </c>
      <c r="AK24" s="87">
        <f>'Anuario IPCA'!AL24</f>
        <v>9030.61</v>
      </c>
      <c r="AL24" s="87">
        <f>'Anuario IPCA'!AM24</f>
        <v>9030.61</v>
      </c>
      <c r="AM24" s="87">
        <f>'Anuario IPCA'!AN24</f>
        <v>10888.21</v>
      </c>
      <c r="AN24" s="87">
        <f>'Anuario IPCA'!AO24</f>
        <v>1.4374348988415457</v>
      </c>
      <c r="AO24" s="87">
        <f>'Anuario IPCA'!AP24</f>
        <v>1210.9000000000001</v>
      </c>
      <c r="AP24" s="87">
        <f>'Anuario IPCA'!AQ24</f>
        <v>2517.38</v>
      </c>
      <c r="AQ24" s="87">
        <f>'Anuario IPCA'!AR24</f>
        <v>1789.05</v>
      </c>
      <c r="AR24" s="87">
        <f>'Anuario IPCA'!AS24</f>
        <v>4984.2299999999996</v>
      </c>
      <c r="AS24" s="87">
        <f>'Anuario IPCA'!AT24</f>
        <v>3542.2</v>
      </c>
      <c r="AT24" s="87">
        <f>'Anuario IPCA'!AU24</f>
        <v>8950.9699999999993</v>
      </c>
      <c r="AU24" s="87">
        <f>'Anuario IPCA'!AV24</f>
        <v>3382969011.6999998</v>
      </c>
      <c r="AV24" s="87">
        <f>'Anuario IPCA'!AW24</f>
        <v>2056829678.0699999</v>
      </c>
      <c r="AW24" s="87">
        <f>'Anuario IPCA'!AX24</f>
        <v>587729872.44000006</v>
      </c>
      <c r="AX24" s="87">
        <f>'Anuario IPCA'!AY24</f>
        <v>2644559550.5100002</v>
      </c>
      <c r="AY24" s="87">
        <f>'Anuario IPCA'!AZ24</f>
        <v>487418568.43000001</v>
      </c>
      <c r="AZ24" s="87">
        <f>'Anuario IPCA'!BA24</f>
        <v>3131978118.9400001</v>
      </c>
      <c r="BA24" s="87">
        <f>'Anuario IPCA'!BB24</f>
        <v>0.92580751053528787</v>
      </c>
      <c r="BB24" s="87">
        <f>'Anuario IPCA'!BC24</f>
        <v>0.78172739429885107</v>
      </c>
      <c r="BC24" s="87">
        <f>'Anuario IPCA'!BD24</f>
        <v>0.60799542382932081</v>
      </c>
      <c r="BD24" s="24">
        <v>6.9000000000000006E-2</v>
      </c>
      <c r="BE24" s="11">
        <f t="shared" si="0"/>
        <v>0.83551680276226081</v>
      </c>
      <c r="BF24" s="11">
        <f t="shared" si="1"/>
        <v>4.0489538935850646</v>
      </c>
      <c r="BG24" s="11">
        <f t="shared" si="1"/>
        <v>2.4617454385956301</v>
      </c>
      <c r="BH24" s="11">
        <f t="shared" si="1"/>
        <v>0.70343273827280961</v>
      </c>
      <c r="BI24" s="11">
        <f t="shared" si="1"/>
        <v>3.1651781768684395</v>
      </c>
      <c r="BJ24" s="11">
        <f t="shared" si="1"/>
        <v>0.58337374762370975</v>
      </c>
      <c r="BK24" s="11">
        <f t="shared" si="1"/>
        <v>3.748551924492149</v>
      </c>
      <c r="BL24" s="11">
        <f t="shared" si="2"/>
        <v>44.34109611530949</v>
      </c>
      <c r="BM24" s="11">
        <f t="shared" si="3"/>
        <v>111.63365856138356</v>
      </c>
      <c r="BN24" s="36">
        <f t="shared" si="6"/>
        <v>9065.9457415548004</v>
      </c>
      <c r="BO24" s="36">
        <f t="shared" si="6"/>
        <v>9065.9457415548004</v>
      </c>
      <c r="BP24" s="36">
        <f t="shared" si="6"/>
        <v>10808.412194876688</v>
      </c>
      <c r="BQ24" s="36">
        <f t="shared" si="6"/>
        <v>10808.412194876688</v>
      </c>
      <c r="BR24" s="36">
        <f t="shared" si="6"/>
        <v>13031.706799914768</v>
      </c>
      <c r="BS24" s="36">
        <f t="shared" si="7"/>
        <v>1449.2826427867201</v>
      </c>
      <c r="BT24" s="36">
        <f t="shared" si="7"/>
        <v>3012.9615486815042</v>
      </c>
      <c r="BU24" s="36">
        <f t="shared" si="7"/>
        <v>2141.24957641224</v>
      </c>
      <c r="BV24" s="36">
        <f t="shared" si="7"/>
        <v>5965.4455583919835</v>
      </c>
      <c r="BW24" s="36">
        <f t="shared" si="7"/>
        <v>4239.5317344777595</v>
      </c>
      <c r="BX24" s="36">
        <f t="shared" si="7"/>
        <v>10713.093944260176</v>
      </c>
    </row>
    <row r="25" spans="1:84">
      <c r="A25" s="11">
        <v>2011</v>
      </c>
      <c r="B25" s="103"/>
      <c r="C25" s="10">
        <f>'Anuario IPCA'!C25</f>
        <v>10652</v>
      </c>
      <c r="D25" s="10">
        <f>'Anuario IPCA'!D25</f>
        <v>132935</v>
      </c>
      <c r="E25" s="10">
        <f>'Anuario IPCA'!E25</f>
        <v>57902</v>
      </c>
      <c r="F25" s="10">
        <f>'Anuario IPCA'!F25</f>
        <v>7925</v>
      </c>
      <c r="G25" s="10">
        <f>'Anuario IPCA'!G25</f>
        <v>0</v>
      </c>
      <c r="H25" s="10">
        <f>'Anuario IPCA'!I25</f>
        <v>28175</v>
      </c>
      <c r="I25" s="10">
        <f>'Anuario IPCA'!J25</f>
        <v>5679</v>
      </c>
      <c r="J25" s="86">
        <f>'Anuario IPCA'!K25</f>
        <v>14.491077441077442</v>
      </c>
      <c r="K25" s="86">
        <f>'Anuario IPCA'!L25</f>
        <v>5.2129966085271322</v>
      </c>
      <c r="L25" s="86">
        <f>'Anuario IPCA'!M25</f>
        <v>2.7797979797979799</v>
      </c>
      <c r="M25" s="10">
        <f>'Anuario IPCA'!N25</f>
        <v>544562</v>
      </c>
      <c r="N25" s="10">
        <f>'Anuario IPCA'!O25</f>
        <v>350646</v>
      </c>
      <c r="O25" s="10">
        <f>'Anuario IPCA'!P25</f>
        <v>29788</v>
      </c>
      <c r="P25" s="10">
        <f>'Anuario IPCA'!Q25</f>
        <v>5940</v>
      </c>
      <c r="Q25" s="10">
        <f>'Anuario IPCA'!R25</f>
        <v>16512</v>
      </c>
      <c r="R25" s="10">
        <f>'Anuario IPCA'!S25</f>
        <v>5352</v>
      </c>
      <c r="S25" s="10">
        <f>'Anuario IPCA'!T25</f>
        <v>27804</v>
      </c>
      <c r="T25" s="86">
        <f>'Anuario IPCA'!U25</f>
        <v>20.68</v>
      </c>
      <c r="U25" s="86">
        <f>'Anuario IPCA'!V25</f>
        <v>99.01</v>
      </c>
      <c r="V25" s="86">
        <f>'Anuario IPCA'!W25</f>
        <v>85.89</v>
      </c>
      <c r="W25" s="10">
        <f>'Anuario IPCA'!X25</f>
        <v>8</v>
      </c>
      <c r="X25" s="10">
        <f>'Anuario IPCA'!Y25</f>
        <v>52</v>
      </c>
      <c r="Y25" s="10">
        <f>'Anuario IPCA'!Z25</f>
        <v>3089</v>
      </c>
      <c r="Z25" s="10">
        <f>'Anuario IPCA'!AA25</f>
        <v>1675</v>
      </c>
      <c r="AA25" s="10">
        <f>'Anuario IPCA'!AB25</f>
        <v>1116</v>
      </c>
      <c r="AB25" s="10">
        <f>'Anuario IPCA'!AC25</f>
        <v>5940</v>
      </c>
      <c r="AC25" s="10">
        <f>'Anuario IPCA'!AD25</f>
        <v>3774</v>
      </c>
      <c r="AD25" s="10">
        <f>'Anuario IPCA'!AE25</f>
        <v>7719</v>
      </c>
      <c r="AE25" s="10">
        <f>'Anuario IPCA'!AF25</f>
        <v>4991</v>
      </c>
      <c r="AF25" s="10">
        <f>'Anuario IPCA'!AG25</f>
        <v>28</v>
      </c>
      <c r="AG25" s="10">
        <f>'Anuario IPCA'!AH25</f>
        <v>16512</v>
      </c>
      <c r="AH25" s="87">
        <f>'Anuario IPCA'!AI25</f>
        <v>0.2285610465116279</v>
      </c>
      <c r="AI25" s="87">
        <f>'Anuario IPCA'!AJ25</f>
        <v>8211.02</v>
      </c>
      <c r="AJ25" s="87">
        <f>'Anuario IPCA'!AK25</f>
        <v>8211.02</v>
      </c>
      <c r="AK25" s="87">
        <f>'Anuario IPCA'!AL25</f>
        <v>9789.18</v>
      </c>
      <c r="AL25" s="87">
        <f>'Anuario IPCA'!AM25</f>
        <v>9789.18</v>
      </c>
      <c r="AM25" s="87">
        <f>'Anuario IPCA'!AN25</f>
        <v>11802.81</v>
      </c>
      <c r="AN25" s="87">
        <f>'Anuario IPCA'!AO25</f>
        <v>1.4374353003646319</v>
      </c>
      <c r="AO25" s="87">
        <f>'Anuario IPCA'!AP25</f>
        <v>1666</v>
      </c>
      <c r="AP25" s="87">
        <f>'Anuario IPCA'!AQ25</f>
        <v>5745.28</v>
      </c>
      <c r="AQ25" s="87">
        <f>'Anuario IPCA'!AR25</f>
        <v>3026.54</v>
      </c>
      <c r="AR25" s="87">
        <f>'Anuario IPCA'!AS25</f>
        <v>7626.59</v>
      </c>
      <c r="AS25" s="87">
        <f>'Anuario IPCA'!AT25</f>
        <v>5691.08</v>
      </c>
      <c r="AT25" s="87">
        <f>'Anuario IPCA'!AU25</f>
        <v>11831.36</v>
      </c>
      <c r="AU25" s="87">
        <f>'Anuario IPCA'!AV25</f>
        <v>3744632866.3600001</v>
      </c>
      <c r="AV25" s="87">
        <f>'Anuario IPCA'!AW25</f>
        <v>2474282100.0300002</v>
      </c>
      <c r="AW25" s="87">
        <f>'Anuario IPCA'!AX25</f>
        <v>658712692.41999996</v>
      </c>
      <c r="AX25" s="87">
        <f>'Anuario IPCA'!AY25</f>
        <v>3132994792.4499998</v>
      </c>
      <c r="AY25" s="87">
        <f>'Anuario IPCA'!AZ25</f>
        <v>633410275.34000003</v>
      </c>
      <c r="AZ25" s="87">
        <f>'Anuario IPCA'!BA25</f>
        <v>3766405067.79</v>
      </c>
      <c r="BA25" s="87">
        <f>'Anuario IPCA'!BB25</f>
        <v>1.0058142419315899</v>
      </c>
      <c r="BB25" s="87">
        <f>'Anuario IPCA'!BC25</f>
        <v>0.83666273951589065</v>
      </c>
      <c r="BC25" s="87">
        <f>'Anuario IPCA'!BD25</f>
        <v>0.66075425504534058</v>
      </c>
      <c r="BD25" s="24">
        <v>6.0999999999999999E-2</v>
      </c>
      <c r="BE25" s="11">
        <f t="shared" si="0"/>
        <v>0.88648332773075866</v>
      </c>
      <c r="BF25" s="11">
        <f t="shared" si="1"/>
        <v>4.2241435898694242</v>
      </c>
      <c r="BG25" s="11">
        <f t="shared" si="1"/>
        <v>2.791120850928722</v>
      </c>
      <c r="BH25" s="11">
        <f t="shared" si="1"/>
        <v>0.74306269707991979</v>
      </c>
      <c r="BI25" s="11">
        <f t="shared" si="1"/>
        <v>3.5341835480086412</v>
      </c>
      <c r="BJ25" s="11">
        <f t="shared" si="1"/>
        <v>0.71452023464605807</v>
      </c>
      <c r="BK25" s="11">
        <f t="shared" si="1"/>
        <v>4.2487037826546992</v>
      </c>
      <c r="BL25" s="11">
        <f t="shared" si="2"/>
        <v>49.359338530091648</v>
      </c>
      <c r="BM25" s="11">
        <f t="shared" si="3"/>
        <v>124.3150209749119</v>
      </c>
      <c r="BN25" s="36">
        <f t="shared" si="6"/>
        <v>9262.4641018560014</v>
      </c>
      <c r="BO25" s="36">
        <f t="shared" si="6"/>
        <v>9262.4641018560014</v>
      </c>
      <c r="BP25" s="36">
        <f t="shared" si="6"/>
        <v>11042.711908704001</v>
      </c>
      <c r="BQ25" s="36">
        <f t="shared" si="6"/>
        <v>11042.711908704001</v>
      </c>
      <c r="BR25" s="36">
        <f t="shared" si="6"/>
        <v>13314.192868368</v>
      </c>
      <c r="BS25" s="36">
        <f t="shared" si="7"/>
        <v>1879.3359648000001</v>
      </c>
      <c r="BT25" s="36">
        <f t="shared" si="7"/>
        <v>6480.9791907839999</v>
      </c>
      <c r="BU25" s="36">
        <f t="shared" si="7"/>
        <v>3414.0969213120002</v>
      </c>
      <c r="BV25" s="36">
        <f t="shared" si="7"/>
        <v>8603.1962039520004</v>
      </c>
      <c r="BW25" s="36">
        <f t="shared" si="7"/>
        <v>6419.8387290239998</v>
      </c>
      <c r="BX25" s="36">
        <f t="shared" si="7"/>
        <v>13346.398775808002</v>
      </c>
    </row>
    <row r="26" spans="1:84">
      <c r="A26" s="11">
        <v>2012</v>
      </c>
      <c r="B26" s="103"/>
      <c r="C26" s="10">
        <f>'Anuario IPCA'!C26</f>
        <v>10602</v>
      </c>
      <c r="D26" s="10">
        <f>'Anuario IPCA'!D26</f>
        <v>146845</v>
      </c>
      <c r="E26" s="10">
        <f>'Anuario IPCA'!E26</f>
        <v>58303</v>
      </c>
      <c r="F26" s="10">
        <f>'Anuario IPCA'!F26</f>
        <v>7963</v>
      </c>
      <c r="G26" s="10">
        <f>'Anuario IPCA'!G26</f>
        <v>360</v>
      </c>
      <c r="H26" s="10">
        <f>'Anuario IPCA'!I26</f>
        <v>28783</v>
      </c>
      <c r="I26" s="10">
        <f>'Anuario IPCA'!J26</f>
        <v>6125</v>
      </c>
      <c r="J26" s="86">
        <f>'Anuario IPCA'!K26</f>
        <v>14.861092150170649</v>
      </c>
      <c r="K26" s="86">
        <f>'Anuario IPCA'!L26</f>
        <v>5.1716847793811986</v>
      </c>
      <c r="L26" s="86">
        <f>'Anuario IPCA'!M26</f>
        <v>2.8735494880546075</v>
      </c>
      <c r="M26" s="10">
        <f>'Anuario IPCA'!N26</f>
        <v>1138373</v>
      </c>
      <c r="N26" s="10">
        <f>'Anuario IPCA'!O26</f>
        <v>834600</v>
      </c>
      <c r="O26" s="10">
        <f>'Anuario IPCA'!P26</f>
        <v>29687</v>
      </c>
      <c r="P26" s="10">
        <f>'Anuario IPCA'!Q26</f>
        <v>5860</v>
      </c>
      <c r="Q26" s="10">
        <f>'Anuario IPCA'!R26</f>
        <v>16839</v>
      </c>
      <c r="R26" s="10">
        <f>'Anuario IPCA'!S26</f>
        <v>5373</v>
      </c>
      <c r="S26" s="10">
        <f>'Anuario IPCA'!T26</f>
        <v>28072</v>
      </c>
      <c r="T26" s="86">
        <f>'Anuario IPCA'!U26</f>
        <v>20.010000000000002</v>
      </c>
      <c r="U26" s="86">
        <f>'Anuario IPCA'!V26</f>
        <v>99.13</v>
      </c>
      <c r="V26" s="86">
        <f>'Anuario IPCA'!W26</f>
        <v>86.64</v>
      </c>
      <c r="W26" s="10">
        <f>'Anuario IPCA'!X26</f>
        <v>8</v>
      </c>
      <c r="X26" s="10">
        <f>'Anuario IPCA'!Y26</f>
        <v>43</v>
      </c>
      <c r="Y26" s="10">
        <f>'Anuario IPCA'!Z26</f>
        <v>2978</v>
      </c>
      <c r="Z26" s="10">
        <f>'Anuario IPCA'!AA26</f>
        <v>1742</v>
      </c>
      <c r="AA26" s="10">
        <f>'Anuario IPCA'!AB26</f>
        <v>1089</v>
      </c>
      <c r="AB26" s="10">
        <f>'Anuario IPCA'!AC26</f>
        <v>5860</v>
      </c>
      <c r="AC26" s="10">
        <f>'Anuario IPCA'!AD26</f>
        <v>3985</v>
      </c>
      <c r="AD26" s="10">
        <f>'Anuario IPCA'!AE26</f>
        <v>7793</v>
      </c>
      <c r="AE26" s="10">
        <f>'Anuario IPCA'!AF26</f>
        <v>5035</v>
      </c>
      <c r="AF26" s="10">
        <f>'Anuario IPCA'!AG26</f>
        <v>26</v>
      </c>
      <c r="AG26" s="10">
        <f>'Anuario IPCA'!AH26</f>
        <v>16839</v>
      </c>
      <c r="AH26" s="87">
        <f>'Anuario IPCA'!AI26</f>
        <v>0.23665300789833124</v>
      </c>
      <c r="AI26" s="87">
        <f>'Anuario IPCA'!AJ26</f>
        <v>8715.1200000000008</v>
      </c>
      <c r="AJ26" s="87">
        <f>'Anuario IPCA'!AK26</f>
        <v>9552.83</v>
      </c>
      <c r="AK26" s="87">
        <f>'Anuario IPCA'!AL26</f>
        <v>10390.17</v>
      </c>
      <c r="AL26" s="87">
        <f>'Anuario IPCA'!AM26</f>
        <v>12099.99</v>
      </c>
      <c r="AM26" s="87">
        <f>'Anuario IPCA'!AN26</f>
        <v>12527.42</v>
      </c>
      <c r="AN26" s="87">
        <f>'Anuario IPCA'!AO26</f>
        <v>1.4374351701410879</v>
      </c>
      <c r="AO26" s="87">
        <f>'Anuario IPCA'!AP26</f>
        <v>1768.29</v>
      </c>
      <c r="AP26" s="87">
        <f>'Anuario IPCA'!AQ26</f>
        <v>6098.01</v>
      </c>
      <c r="AQ26" s="87">
        <f>'Anuario IPCA'!AR26</f>
        <v>3212.36</v>
      </c>
      <c r="AR26" s="87">
        <f>'Anuario IPCA'!AS26</f>
        <v>8094.82</v>
      </c>
      <c r="AS26" s="87">
        <f>'Anuario IPCA'!AT26</f>
        <v>6040.48</v>
      </c>
      <c r="AT26" s="87">
        <f>'Anuario IPCA'!AU26</f>
        <v>12557.73</v>
      </c>
      <c r="AU26" s="87">
        <f>'Anuario IPCA'!AV26</f>
        <v>3986974742.8200002</v>
      </c>
      <c r="AV26" s="87">
        <f>'Anuario IPCA'!AW26</f>
        <v>3022582541.1500001</v>
      </c>
      <c r="AW26" s="87">
        <f>'Anuario IPCA'!AX26</f>
        <v>719805189.00999999</v>
      </c>
      <c r="AX26" s="87">
        <f>'Anuario IPCA'!AY26</f>
        <v>3742387730.1599998</v>
      </c>
      <c r="AY26" s="87">
        <f>'Anuario IPCA'!AZ26</f>
        <v>950629076.83000004</v>
      </c>
      <c r="AZ26" s="87">
        <f>'Anuario IPCA'!BA26</f>
        <v>4693016806.9899998</v>
      </c>
      <c r="BA26" s="87">
        <f>'Anuario IPCA'!BB26</f>
        <v>1.1770871675175483</v>
      </c>
      <c r="BB26" s="87">
        <f>'Anuario IPCA'!BC26</f>
        <v>0.9386534832957073</v>
      </c>
      <c r="BC26" s="87">
        <f>'Anuario IPCA'!BD26</f>
        <v>0.75811429369931693</v>
      </c>
      <c r="BD26" s="24">
        <v>6.4000000000000001E-2</v>
      </c>
      <c r="BE26" s="11">
        <f>BE27/(1+BD27)</f>
        <v>0.94321826070552728</v>
      </c>
      <c r="BF26" s="11">
        <f t="shared" si="1"/>
        <v>4.2269906223377642</v>
      </c>
      <c r="BG26" s="11">
        <f t="shared" si="1"/>
        <v>3.2045420101272302</v>
      </c>
      <c r="BH26" s="11">
        <f t="shared" si="1"/>
        <v>0.76313746138840199</v>
      </c>
      <c r="BI26" s="11">
        <f t="shared" si="1"/>
        <v>3.9676794715156318</v>
      </c>
      <c r="BJ26" s="11">
        <f t="shared" si="1"/>
        <v>1.0078569472551662</v>
      </c>
      <c r="BK26" s="11">
        <f t="shared" si="1"/>
        <v>4.9755364187707984</v>
      </c>
      <c r="BL26" s="11">
        <f t="shared" si="2"/>
        <v>57.133596890094829</v>
      </c>
      <c r="BM26" s="11">
        <f t="shared" si="3"/>
        <v>141.17547073118772</v>
      </c>
      <c r="BN26" s="36">
        <f t="shared" si="6"/>
        <v>9239.7702239999999</v>
      </c>
      <c r="BO26" s="36">
        <f t="shared" si="6"/>
        <v>10127.910366</v>
      </c>
      <c r="BP26" s="36">
        <f t="shared" si="6"/>
        <v>11015.658234</v>
      </c>
      <c r="BQ26" s="36">
        <f t="shared" si="6"/>
        <v>12828.409398</v>
      </c>
      <c r="BR26" s="36">
        <f t="shared" si="6"/>
        <v>13281.570684</v>
      </c>
      <c r="BS26" s="36">
        <f t="shared" si="7"/>
        <v>1874.7410579999998</v>
      </c>
      <c r="BT26" s="36">
        <f t="shared" si="7"/>
        <v>6465.1102019999998</v>
      </c>
      <c r="BU26" s="36">
        <f t="shared" si="7"/>
        <v>3405.744072</v>
      </c>
      <c r="BV26" s="36">
        <f t="shared" si="7"/>
        <v>8582.1281639999997</v>
      </c>
      <c r="BW26" s="36">
        <f t="shared" si="7"/>
        <v>6404.1168959999995</v>
      </c>
      <c r="BX26" s="36">
        <f t="shared" si="7"/>
        <v>13313.705345999999</v>
      </c>
    </row>
    <row r="27" spans="1:84">
      <c r="A27" s="11">
        <v>2013</v>
      </c>
      <c r="B27" s="103"/>
      <c r="C27" s="10">
        <f>'Anuario IPCA'!C27</f>
        <v>10692</v>
      </c>
      <c r="D27" s="10">
        <f>'Anuario IPCA'!D27</f>
        <v>159563</v>
      </c>
      <c r="E27" s="10">
        <f>'Anuario IPCA'!E27</f>
        <v>58204</v>
      </c>
      <c r="F27" s="10">
        <f>'Anuario IPCA'!F27</f>
        <v>7452</v>
      </c>
      <c r="G27" s="10">
        <f>'Anuario IPCA'!G27</f>
        <v>360</v>
      </c>
      <c r="H27" s="10">
        <f>'Anuario IPCA'!I27</f>
        <v>29610</v>
      </c>
      <c r="I27" s="10">
        <f>'Anuario IPCA'!J27</f>
        <v>6272</v>
      </c>
      <c r="J27" s="86">
        <f>'Anuario IPCA'!K27</f>
        <v>14.613746047595274</v>
      </c>
      <c r="K27" s="86">
        <f>'Anuario IPCA'!L27</f>
        <v>5.0328977533241632</v>
      </c>
      <c r="L27" s="86">
        <f>'Anuario IPCA'!M27</f>
        <v>2.9036445332001999</v>
      </c>
      <c r="M27" s="10">
        <f>'Anuario IPCA'!N27</f>
        <v>1071531</v>
      </c>
      <c r="N27" s="10">
        <f>'Anuario IPCA'!O27</f>
        <v>1325930</v>
      </c>
      <c r="O27" s="10">
        <f>'Anuario IPCA'!P27</f>
        <v>31004</v>
      </c>
      <c r="P27" s="10">
        <f>'Anuario IPCA'!Q27</f>
        <v>6009</v>
      </c>
      <c r="Q27" s="10">
        <f>'Anuario IPCA'!R27</f>
        <v>17448</v>
      </c>
      <c r="R27" s="10">
        <f>'Anuario IPCA'!S27</f>
        <v>5407</v>
      </c>
      <c r="S27" s="10">
        <f>'Anuario IPCA'!T27</f>
        <v>28866</v>
      </c>
      <c r="T27" s="86">
        <f>'Anuario IPCA'!U27</f>
        <v>20.28</v>
      </c>
      <c r="U27" s="86">
        <f>'Anuario IPCA'!V27</f>
        <v>99.27</v>
      </c>
      <c r="V27" s="86">
        <f>'Anuario IPCA'!W27</f>
        <v>87.04</v>
      </c>
      <c r="W27" s="10">
        <f>'Anuario IPCA'!X27</f>
        <v>7</v>
      </c>
      <c r="X27" s="10">
        <f>'Anuario IPCA'!Y27</f>
        <v>37</v>
      </c>
      <c r="Y27" s="10">
        <f>'Anuario IPCA'!Z27</f>
        <v>3039</v>
      </c>
      <c r="Z27" s="10">
        <f>'Anuario IPCA'!AA27</f>
        <v>1861</v>
      </c>
      <c r="AA27" s="10">
        <f>'Anuario IPCA'!AB27</f>
        <v>1064</v>
      </c>
      <c r="AB27" s="10">
        <f>'Anuario IPCA'!AC27</f>
        <v>6008</v>
      </c>
      <c r="AC27" s="10">
        <f>'Anuario IPCA'!AD27</f>
        <v>4172</v>
      </c>
      <c r="AD27" s="10">
        <f>'Anuario IPCA'!AE27</f>
        <v>8104</v>
      </c>
      <c r="AE27" s="10">
        <f>'Anuario IPCA'!AF27</f>
        <v>5149</v>
      </c>
      <c r="AF27" s="10">
        <f>'Anuario IPCA'!AG27</f>
        <v>24</v>
      </c>
      <c r="AG27" s="10">
        <f>'Anuario IPCA'!AH27</f>
        <v>17554</v>
      </c>
      <c r="AH27" s="87">
        <f>'Anuario IPCA'!AI27</f>
        <v>0.23766662868861799</v>
      </c>
      <c r="AI27" s="87">
        <f>'Anuario IPCA'!AJ27</f>
        <v>9184.94</v>
      </c>
      <c r="AJ27" s="87">
        <f>'Anuario IPCA'!AK27</f>
        <v>10067.81</v>
      </c>
      <c r="AK27" s="87">
        <f>'Anuario IPCA'!AL27</f>
        <v>10950.28</v>
      </c>
      <c r="AL27" s="87">
        <f>'Anuario IPCA'!AM27</f>
        <v>12752.28</v>
      </c>
      <c r="AM27" s="87">
        <f>'Anuario IPCA'!AN27</f>
        <v>13653.62</v>
      </c>
      <c r="AN27" s="87">
        <f>'Anuario IPCA'!AO27</f>
        <v>1.4865225031410112</v>
      </c>
      <c r="AO27" s="87">
        <f>'Anuario IPCA'!AP27</f>
        <v>1863.6</v>
      </c>
      <c r="AP27" s="87">
        <f>'Anuario IPCA'!AQ27</f>
        <v>6426.74</v>
      </c>
      <c r="AQ27" s="87">
        <f>'Anuario IPCA'!AR27</f>
        <v>3385.52</v>
      </c>
      <c r="AR27" s="87">
        <f>'Anuario IPCA'!AS27</f>
        <v>8531.2000000000007</v>
      </c>
      <c r="AS27" s="87">
        <f>'Anuario IPCA'!AT27</f>
        <v>6366.11</v>
      </c>
      <c r="AT27" s="87">
        <f>'Anuario IPCA'!AU27</f>
        <v>13234.69</v>
      </c>
      <c r="AU27" s="87">
        <f>'Anuario IPCA'!AV27</f>
        <v>4123503491.3899999</v>
      </c>
      <c r="AV27" s="87">
        <f>'Anuario IPCA'!AW27</f>
        <v>3320473565</v>
      </c>
      <c r="AW27" s="87">
        <f>'Anuario IPCA'!AX27</f>
        <v>838990273.01999998</v>
      </c>
      <c r="AX27" s="87">
        <f>'Anuario IPCA'!AY27</f>
        <v>4159463838</v>
      </c>
      <c r="AY27" s="87">
        <f>'Anuario IPCA'!AZ27</f>
        <v>1010355723.9</v>
      </c>
      <c r="AZ27" s="87">
        <f>'Anuario IPCA'!BA27</f>
        <v>5169819562</v>
      </c>
      <c r="BA27" s="87">
        <f>'Anuario IPCA'!BB27</f>
        <v>1.2537444366895141</v>
      </c>
      <c r="BB27" s="87">
        <f>'Anuario IPCA'!BC27</f>
        <v>1.0087208236115446</v>
      </c>
      <c r="BC27" s="87">
        <f>'Anuario IPCA'!BD27</f>
        <v>0.80525542707390674</v>
      </c>
      <c r="BD27" s="24">
        <v>6.0199999999999997E-2</v>
      </c>
      <c r="BE27" s="11">
        <v>1</v>
      </c>
      <c r="BF27" s="11">
        <f t="shared" si="1"/>
        <v>4.1235034913900002</v>
      </c>
      <c r="BG27" s="11">
        <f t="shared" si="1"/>
        <v>3.3204735650000003</v>
      </c>
      <c r="BH27" s="11">
        <f t="shared" si="1"/>
        <v>0.83899027302000007</v>
      </c>
      <c r="BI27" s="11">
        <f t="shared" si="1"/>
        <v>4.1594638380000006</v>
      </c>
      <c r="BJ27" s="11">
        <f t="shared" si="1"/>
        <v>1.0103557239000001</v>
      </c>
      <c r="BK27" s="11">
        <f t="shared" si="1"/>
        <v>5.1698195620000007</v>
      </c>
      <c r="BL27" s="11">
        <f t="shared" si="2"/>
        <v>58.872384380622691</v>
      </c>
      <c r="BM27" s="11">
        <f t="shared" si="3"/>
        <v>140.92494546303371</v>
      </c>
      <c r="BN27" s="36">
        <f t="shared" si="6"/>
        <v>9184.94</v>
      </c>
      <c r="BO27" s="36">
        <f t="shared" si="6"/>
        <v>10067.81</v>
      </c>
      <c r="BP27" s="36">
        <f t="shared" si="6"/>
        <v>10950.28</v>
      </c>
      <c r="BQ27" s="36">
        <f t="shared" si="6"/>
        <v>12752.28</v>
      </c>
      <c r="BR27" s="36">
        <f t="shared" si="6"/>
        <v>13653.62</v>
      </c>
      <c r="BS27" s="36">
        <f t="shared" si="7"/>
        <v>1863.6</v>
      </c>
      <c r="BT27" s="36">
        <f t="shared" si="7"/>
        <v>6426.74</v>
      </c>
      <c r="BU27" s="36">
        <f t="shared" si="7"/>
        <v>3385.52</v>
      </c>
      <c r="BV27" s="36">
        <f t="shared" si="7"/>
        <v>8531.2000000000007</v>
      </c>
      <c r="BW27" s="36">
        <f t="shared" si="7"/>
        <v>6366.11</v>
      </c>
      <c r="BX27" s="36">
        <f t="shared" si="7"/>
        <v>13234.69</v>
      </c>
    </row>
    <row r="28" spans="1:84" ht="15">
      <c r="A28" s="11" t="s">
        <v>119</v>
      </c>
      <c r="AU28" s="45"/>
      <c r="AV28" s="27"/>
      <c r="AW28" s="27"/>
      <c r="AX28" s="27"/>
      <c r="AY28" s="27"/>
      <c r="AZ28" s="27"/>
      <c r="BA28" s="27"/>
      <c r="BD28" s="24"/>
    </row>
    <row r="29" spans="1:84">
      <c r="A29" s="11" t="s">
        <v>118</v>
      </c>
      <c r="C29" s="84">
        <f>(C27/C12)-1</f>
        <v>0.5406340057636887</v>
      </c>
      <c r="D29" s="84">
        <f>(D27/D12)-1</f>
        <v>0.51833173154694512</v>
      </c>
      <c r="E29" s="84">
        <f>(E27/E12)-1</f>
        <v>0.71521188188837148</v>
      </c>
      <c r="F29" s="84">
        <f>(F27/F12)-1</f>
        <v>0.60017178441056473</v>
      </c>
      <c r="H29" s="84">
        <f t="shared" ref="H29:V29" si="8">(H27/H12)-1</f>
        <v>0.40939597315436238</v>
      </c>
      <c r="I29" s="84">
        <f t="shared" si="8"/>
        <v>0.73643410852713176</v>
      </c>
      <c r="J29" s="84">
        <f t="shared" si="8"/>
        <v>0.25143649152641401</v>
      </c>
      <c r="K29" s="84">
        <f t="shared" si="8"/>
        <v>0.34279613719634727</v>
      </c>
      <c r="L29" s="84">
        <f t="shared" si="8"/>
        <v>-6.8036869588175231E-2</v>
      </c>
      <c r="M29" s="84">
        <f t="shared" si="8"/>
        <v>1.4098302035308672</v>
      </c>
      <c r="N29" s="84">
        <f t="shared" si="8"/>
        <v>5.8470082777780643</v>
      </c>
      <c r="O29" s="84">
        <f t="shared" si="8"/>
        <v>-0.62639031150207869</v>
      </c>
      <c r="P29" s="84">
        <f t="shared" si="8"/>
        <v>0.27715196599362391</v>
      </c>
      <c r="Q29" s="84">
        <f t="shared" si="8"/>
        <v>0.1902585442390341</v>
      </c>
      <c r="R29" s="84">
        <f t="shared" si="8"/>
        <v>2.2503782148260321E-2</v>
      </c>
      <c r="S29" s="84">
        <f t="shared" si="8"/>
        <v>0.17093947752717842</v>
      </c>
      <c r="T29" s="84">
        <f t="shared" si="8"/>
        <v>-0.3132407720961734</v>
      </c>
      <c r="U29" s="84">
        <f t="shared" si="8"/>
        <v>0.11790540540540539</v>
      </c>
      <c r="V29" s="84">
        <f t="shared" si="8"/>
        <v>0.1274611398963732</v>
      </c>
      <c r="W29" s="84"/>
      <c r="X29" s="84"/>
      <c r="Y29" s="84">
        <f>(Y27/Y12)-1</f>
        <v>0.15595283377710145</v>
      </c>
      <c r="Z29" s="84">
        <f>(Z27/Z12)-1</f>
        <v>1.2207637231503581</v>
      </c>
      <c r="AA29" s="84">
        <f>(AA27/AA12)-1</f>
        <v>0.50070521861777162</v>
      </c>
      <c r="AC29" s="84">
        <f>(AC27/AC12)-1</f>
        <v>0.45062586926286508</v>
      </c>
      <c r="AD29" s="84">
        <f>(AD27/AD12)-1</f>
        <v>0.27742749054224469</v>
      </c>
      <c r="AE29" s="84">
        <f>(AE27/AE12)-1</f>
        <v>-3.8468720821661972E-2</v>
      </c>
      <c r="AH29" s="84">
        <f t="shared" ref="AH29:AM29" si="9">(AH27/AH12)-1</f>
        <v>0.21138912028736145</v>
      </c>
      <c r="AI29" s="84">
        <f t="shared" si="9"/>
        <v>2.1373830945695764</v>
      </c>
      <c r="AJ29" s="84">
        <f t="shared" si="9"/>
        <v>2.4389529918909134</v>
      </c>
      <c r="AK29" s="84">
        <f t="shared" si="9"/>
        <v>2.13725647490259</v>
      </c>
      <c r="AL29" s="84">
        <f t="shared" si="9"/>
        <v>2.6535296814118725</v>
      </c>
      <c r="AM29" s="84">
        <f t="shared" si="9"/>
        <v>2.2444810919477409</v>
      </c>
      <c r="AO29" s="84">
        <f t="shared" ref="AO29:BX29" si="10">(AO27/AO12)-1</f>
        <v>4.0363484041834443</v>
      </c>
      <c r="AP29" s="84">
        <f t="shared" si="10"/>
        <v>5.5458082521058047</v>
      </c>
      <c r="AQ29" s="84">
        <f t="shared" si="10"/>
        <v>3.6209871150906316</v>
      </c>
      <c r="AR29" s="84">
        <f t="shared" si="10"/>
        <v>3.388635393249757</v>
      </c>
      <c r="AS29" s="84">
        <f t="shared" si="10"/>
        <v>3.3886349692194209</v>
      </c>
      <c r="AT29" s="84">
        <f t="shared" si="10"/>
        <v>2.7910667942320586</v>
      </c>
      <c r="AU29" s="84">
        <f t="shared" si="10"/>
        <v>3.8958124749636722</v>
      </c>
      <c r="AV29" s="84">
        <f t="shared" si="10"/>
        <v>4.9853065351734624</v>
      </c>
      <c r="AW29" s="84">
        <f t="shared" si="10"/>
        <v>2.9791199308770953</v>
      </c>
      <c r="AX29" s="84">
        <f t="shared" si="10"/>
        <v>4.4328113531281819</v>
      </c>
      <c r="AY29" s="84">
        <f t="shared" si="10"/>
        <v>6.1683277520494588</v>
      </c>
      <c r="AZ29" s="84">
        <f t="shared" si="10"/>
        <v>4.7026378638393247</v>
      </c>
      <c r="BA29" s="84">
        <f t="shared" si="10"/>
        <v>0.16479907941768945</v>
      </c>
      <c r="BB29" s="84">
        <f t="shared" si="10"/>
        <v>0.10968534454916901</v>
      </c>
      <c r="BC29" s="84">
        <f t="shared" si="10"/>
        <v>0.22253590507832399</v>
      </c>
      <c r="BD29" s="84">
        <f t="shared" si="10"/>
        <v>11.808510638297872</v>
      </c>
      <c r="BE29" s="84">
        <f t="shared" si="10"/>
        <v>1.7175593434062444</v>
      </c>
      <c r="BF29" s="84">
        <f t="shared" si="10"/>
        <v>0.80154758601413301</v>
      </c>
      <c r="BG29" s="84">
        <f t="shared" si="10"/>
        <v>1.2024566086094586</v>
      </c>
      <c r="BH29" s="84">
        <f t="shared" si="10"/>
        <v>0.46422558923389889</v>
      </c>
      <c r="BI29" s="84">
        <f t="shared" si="10"/>
        <v>0.99915095370781692</v>
      </c>
      <c r="BJ29" s="84">
        <f t="shared" si="10"/>
        <v>1.6377814966368054</v>
      </c>
      <c r="BK29" s="84">
        <f t="shared" si="10"/>
        <v>1.0984409697164228</v>
      </c>
      <c r="BL29" s="84">
        <f t="shared" si="10"/>
        <v>0.31294146945964685</v>
      </c>
      <c r="BM29" s="84">
        <f t="shared" si="10"/>
        <v>0.81004879760264625</v>
      </c>
      <c r="BN29" s="54">
        <f t="shared" si="10"/>
        <v>0.1544855872906592</v>
      </c>
      <c r="BO29" s="54">
        <f t="shared" si="10"/>
        <v>0.26545644724742568</v>
      </c>
      <c r="BP29" s="54">
        <f t="shared" si="10"/>
        <v>0.15443899413445328</v>
      </c>
      <c r="BQ29" s="54">
        <f t="shared" si="10"/>
        <v>0.3444157862740409</v>
      </c>
      <c r="BR29" s="54">
        <f t="shared" si="10"/>
        <v>0.19389521329865134</v>
      </c>
      <c r="BS29" s="54">
        <f t="shared" si="10"/>
        <v>0.85326161005587564</v>
      </c>
      <c r="BT29" s="54">
        <f t="shared" si="10"/>
        <v>1.4087084861599215</v>
      </c>
      <c r="BU29" s="54">
        <f t="shared" si="10"/>
        <v>0.70041810726333265</v>
      </c>
      <c r="BV29" s="54">
        <f t="shared" si="10"/>
        <v>0.61491796081588102</v>
      </c>
      <c r="BW29" s="54">
        <f t="shared" si="10"/>
        <v>0.61491780478236624</v>
      </c>
      <c r="BX29" s="54">
        <f t="shared" si="10"/>
        <v>0.39502631411914546</v>
      </c>
    </row>
    <row r="30" spans="1:84">
      <c r="A30" s="11" t="s">
        <v>121</v>
      </c>
      <c r="C30" s="85">
        <f>C27/C23-1</f>
        <v>1.2787723785166349E-2</v>
      </c>
      <c r="D30" s="85">
        <f t="shared" ref="D30:V30" si="11">D27/D23-1</f>
        <v>0.18227217830071951</v>
      </c>
      <c r="E30" s="85">
        <f t="shared" si="11"/>
        <v>2.1158637145163084E-2</v>
      </c>
      <c r="F30" s="85">
        <f t="shared" si="11"/>
        <v>-5.7305502846299761E-2</v>
      </c>
      <c r="G30" s="85" t="e">
        <f t="shared" si="11"/>
        <v>#DIV/0!</v>
      </c>
      <c r="H30" s="85">
        <f t="shared" si="11"/>
        <v>0.12769928019194876</v>
      </c>
      <c r="I30" s="85">
        <f t="shared" si="11"/>
        <v>7.2686847956216827E-2</v>
      </c>
      <c r="J30" s="85">
        <f t="shared" si="11"/>
        <v>6.1376775546948537E-3</v>
      </c>
      <c r="K30" s="85">
        <f t="shared" si="11"/>
        <v>-7.2612042114636011E-2</v>
      </c>
      <c r="L30" s="85">
        <f t="shared" si="11"/>
        <v>8.4915615950951429E-2</v>
      </c>
      <c r="M30" s="85">
        <f t="shared" si="11"/>
        <v>1.1453102851788675</v>
      </c>
      <c r="N30" s="85">
        <f t="shared" si="11"/>
        <v>4.0229568063521404</v>
      </c>
      <c r="O30" s="85">
        <f t="shared" si="11"/>
        <v>0.20863870263527207</v>
      </c>
      <c r="P30" s="85">
        <f t="shared" si="11"/>
        <v>4.8325191905094211E-2</v>
      </c>
      <c r="Q30" s="85">
        <f t="shared" si="11"/>
        <v>0.13734437129261456</v>
      </c>
      <c r="R30" s="85">
        <f t="shared" si="11"/>
        <v>1.6544463244970942E-2</v>
      </c>
      <c r="S30" s="85">
        <f t="shared" si="11"/>
        <v>9.3740527432555343E-2</v>
      </c>
      <c r="T30" s="85">
        <f t="shared" si="11"/>
        <v>-0.12093628088426522</v>
      </c>
      <c r="U30" s="85">
        <f t="shared" si="11"/>
        <v>1.1617242433506592E-2</v>
      </c>
      <c r="V30" s="85">
        <f t="shared" si="11"/>
        <v>3.4712315739419797E-2</v>
      </c>
      <c r="W30" s="85"/>
      <c r="X30" s="85"/>
      <c r="Y30" s="85">
        <f>Y27/Y23-1</f>
        <v>-1.3311688311688274E-2</v>
      </c>
      <c r="Z30" s="85">
        <f t="shared" ref="Z30:AR30" si="12">Z27/Z23-1</f>
        <v>0.2634080108621859</v>
      </c>
      <c r="AA30" s="85">
        <f t="shared" si="12"/>
        <v>-7.4626865671642006E-3</v>
      </c>
      <c r="AB30" s="85">
        <f t="shared" si="12"/>
        <v>4.8150732728541534E-2</v>
      </c>
      <c r="AC30" s="85">
        <f t="shared" si="12"/>
        <v>0.23688111473465767</v>
      </c>
      <c r="AD30" s="85">
        <f t="shared" si="12"/>
        <v>0.15556823042920298</v>
      </c>
      <c r="AE30" s="85">
        <f t="shared" si="12"/>
        <v>5.4474708171206254E-2</v>
      </c>
      <c r="AF30" s="85">
        <f t="shared" si="12"/>
        <v>-0.66666666666666674</v>
      </c>
      <c r="AG30" s="85">
        <f t="shared" si="12"/>
        <v>0.14425395997653356</v>
      </c>
      <c r="AH30" s="85">
        <f t="shared" si="12"/>
        <v>8.0949822327924137E-2</v>
      </c>
      <c r="AI30" s="85">
        <f t="shared" si="12"/>
        <v>0.3692536810579623</v>
      </c>
      <c r="AJ30" s="85">
        <f t="shared" si="12"/>
        <v>0.50086836742451912</v>
      </c>
      <c r="AK30" s="85">
        <f t="shared" si="12"/>
        <v>0.36919747073805986</v>
      </c>
      <c r="AL30" s="85">
        <f t="shared" si="12"/>
        <v>0.59451534774850923</v>
      </c>
      <c r="AM30" s="85">
        <f t="shared" si="12"/>
        <v>0.41599368623884225</v>
      </c>
      <c r="AN30" s="85">
        <f t="shared" si="12"/>
        <v>3.4135387640342962E-2</v>
      </c>
      <c r="AO30" s="85">
        <f t="shared" si="12"/>
        <v>0.64014644793353503</v>
      </c>
      <c r="AP30" s="85">
        <f t="shared" si="12"/>
        <v>1.7206932608576011</v>
      </c>
      <c r="AQ30" s="85">
        <f t="shared" si="12"/>
        <v>1.0166909903201788</v>
      </c>
      <c r="AR30" s="85">
        <f t="shared" si="12"/>
        <v>0.82409476261238646</v>
      </c>
      <c r="AS30" s="85">
        <f>AS27/AS23-1</f>
        <v>0.91530502646059797</v>
      </c>
      <c r="AT30" s="85">
        <f t="shared" ref="AT30:BL30" si="13">AT27/AT23-1</f>
        <v>0.57571778096593129</v>
      </c>
      <c r="AU30" s="85">
        <f t="shared" si="13"/>
        <v>0.4223925014473191</v>
      </c>
      <c r="AV30" s="85">
        <f t="shared" si="13"/>
        <v>0.81277674372127962</v>
      </c>
      <c r="AW30" s="85">
        <f t="shared" si="13"/>
        <v>0.5925164370386744</v>
      </c>
      <c r="AX30" s="85">
        <f t="shared" si="13"/>
        <v>0.76357661705039437</v>
      </c>
      <c r="AY30" s="85">
        <f t="shared" si="13"/>
        <v>1.3945203280219425</v>
      </c>
      <c r="AZ30" s="85">
        <f t="shared" si="13"/>
        <v>0.85932380736151148</v>
      </c>
      <c r="BA30" s="85">
        <f t="shared" si="13"/>
        <v>0.30718054648741755</v>
      </c>
      <c r="BB30" s="85">
        <f t="shared" si="13"/>
        <v>0.2398663626642521</v>
      </c>
      <c r="BC30" s="85">
        <f t="shared" si="13"/>
        <v>0.27445606038891168</v>
      </c>
      <c r="BD30" s="85">
        <f t="shared" si="13"/>
        <v>0.49009900990099009</v>
      </c>
      <c r="BE30" s="85">
        <f t="shared" si="13"/>
        <v>0.27944763823520002</v>
      </c>
      <c r="BF30" s="85">
        <f t="shared" si="13"/>
        <v>0.11172388688707047</v>
      </c>
      <c r="BG30" s="85">
        <f t="shared" si="13"/>
        <v>0.41684324512234383</v>
      </c>
      <c r="BH30" s="85">
        <f t="shared" si="13"/>
        <v>0.24469059103919588</v>
      </c>
      <c r="BI30" s="85">
        <f t="shared" si="13"/>
        <v>0.37838905192163663</v>
      </c>
      <c r="BJ30" s="85">
        <f t="shared" si="13"/>
        <v>0.87152663107402573</v>
      </c>
      <c r="BK30" s="85">
        <f t="shared" si="13"/>
        <v>0.45322383800415711</v>
      </c>
      <c r="BL30" s="85">
        <f t="shared" si="13"/>
        <v>0.37777746866144479</v>
      </c>
      <c r="BM30" s="85">
        <f>BM27/BM23-1</f>
        <v>0.26717331739509165</v>
      </c>
      <c r="BN30" s="85">
        <f t="shared" ref="BN30:BX30" si="14">BN27/BN23-1</f>
        <v>7.0191260774560504E-2</v>
      </c>
      <c r="BO30" s="85">
        <f t="shared" si="14"/>
        <v>0.17305962555430154</v>
      </c>
      <c r="BP30" s="85">
        <f t="shared" si="14"/>
        <v>7.0147327503496726E-2</v>
      </c>
      <c r="BQ30" s="85">
        <f t="shared" si="14"/>
        <v>0.24625291422468565</v>
      </c>
      <c r="BR30" s="85">
        <f t="shared" si="14"/>
        <v>0.10672265431040717</v>
      </c>
      <c r="BS30" s="85">
        <f t="shared" si="14"/>
        <v>0.28191760172058555</v>
      </c>
      <c r="BT30" s="85">
        <f t="shared" si="14"/>
        <v>1.1264592465936132</v>
      </c>
      <c r="BU30" s="85">
        <f t="shared" si="14"/>
        <v>0.57622002655918902</v>
      </c>
      <c r="BV30" s="85">
        <f t="shared" si="14"/>
        <v>0.42568926472711532</v>
      </c>
      <c r="BW30" s="85">
        <f t="shared" si="14"/>
        <v>0.49697804679405611</v>
      </c>
      <c r="BX30" s="85">
        <f t="shared" si="14"/>
        <v>0.2315609751246952</v>
      </c>
      <c r="BY30" s="85"/>
      <c r="BZ30" s="85"/>
      <c r="CA30" s="85"/>
      <c r="CB30" s="85"/>
      <c r="CC30" s="85"/>
      <c r="CD30" s="85"/>
      <c r="CE30" s="85"/>
      <c r="CF30" s="85"/>
    </row>
    <row r="31" spans="1:84" ht="15">
      <c r="AU31" s="45"/>
      <c r="AX31" s="27"/>
      <c r="AY31" s="27"/>
      <c r="AZ31" s="27"/>
      <c r="BA31" s="27"/>
    </row>
    <row r="32" spans="1:84" ht="15">
      <c r="AU32" s="45"/>
      <c r="AV32" s="27"/>
      <c r="AW32" s="27"/>
      <c r="AX32" s="27"/>
      <c r="AY32" s="27"/>
      <c r="AZ32" s="27"/>
      <c r="BA32" s="27"/>
    </row>
    <row r="33" spans="1:70" ht="15">
      <c r="A33" s="112" t="s">
        <v>41</v>
      </c>
      <c r="B33" s="112"/>
      <c r="C33" s="112"/>
      <c r="D33" s="112"/>
      <c r="AU33" s="45"/>
      <c r="AV33" s="27"/>
      <c r="AW33" s="27"/>
      <c r="AX33" s="27"/>
      <c r="AY33" s="27"/>
      <c r="AZ33" s="27"/>
      <c r="BA33" s="27"/>
    </row>
    <row r="34" spans="1:70" ht="15">
      <c r="A34" s="102" t="s">
        <v>42</v>
      </c>
      <c r="B34" s="102"/>
      <c r="C34" s="102"/>
      <c r="D34" s="102"/>
      <c r="E34" s="102"/>
      <c r="F34" s="102"/>
      <c r="AU34" s="45"/>
      <c r="AV34" s="27"/>
      <c r="AW34" s="27"/>
      <c r="AX34" s="27"/>
      <c r="AY34" s="27"/>
      <c r="AZ34" s="27"/>
      <c r="BA34" s="27"/>
    </row>
    <row r="35" spans="1:70" ht="15">
      <c r="AU35" s="45"/>
      <c r="AV35" s="27"/>
      <c r="AW35" s="27"/>
      <c r="AX35" s="27"/>
      <c r="AY35" s="27"/>
      <c r="AZ35" s="27"/>
      <c r="BA35" s="27"/>
      <c r="BN35" s="83" t="s">
        <v>117</v>
      </c>
      <c r="BO35" s="83"/>
      <c r="BP35" s="83"/>
      <c r="BQ35" s="83"/>
      <c r="BR35" s="83"/>
    </row>
    <row r="36" spans="1:70" ht="15">
      <c r="M36" s="10"/>
      <c r="N36" s="13"/>
      <c r="O36" s="12"/>
      <c r="AU36" s="45"/>
      <c r="AV36" s="27"/>
      <c r="AW36" s="27"/>
      <c r="AX36" s="27"/>
      <c r="AY36" s="27"/>
      <c r="AZ36" s="27"/>
      <c r="BA36" s="27"/>
    </row>
    <row r="37" spans="1:70" ht="15">
      <c r="M37" s="10"/>
      <c r="N37" s="13"/>
      <c r="O37" s="12"/>
      <c r="AU37" s="45"/>
      <c r="AV37" s="27"/>
      <c r="AW37" s="27"/>
      <c r="AX37" s="27"/>
      <c r="AY37" s="27"/>
      <c r="AZ37" s="27"/>
      <c r="BA37" s="27"/>
    </row>
    <row r="38" spans="1:70" ht="15">
      <c r="M38" s="10"/>
      <c r="N38" s="13"/>
      <c r="O38" s="12"/>
      <c r="AU38" s="45"/>
      <c r="AV38" s="27"/>
      <c r="AW38" s="27"/>
      <c r="AX38" s="27"/>
      <c r="AY38" s="27"/>
      <c r="AZ38" s="27"/>
      <c r="BA38" s="27"/>
    </row>
    <row r="39" spans="1:70" ht="15">
      <c r="M39" s="10"/>
      <c r="N39" s="13"/>
      <c r="O39" s="12"/>
      <c r="AU39" s="45"/>
      <c r="AV39" s="27"/>
      <c r="AW39" s="27"/>
      <c r="AX39" s="27"/>
      <c r="AY39" s="27"/>
      <c r="AZ39" s="27"/>
      <c r="BA39" s="27"/>
    </row>
    <row r="40" spans="1:70" ht="15">
      <c r="AU40" s="45"/>
      <c r="AV40" s="27"/>
      <c r="AW40" s="27"/>
      <c r="AX40" s="27"/>
      <c r="AY40" s="27"/>
      <c r="AZ40" s="27"/>
      <c r="BA40" s="27"/>
    </row>
  </sheetData>
  <mergeCells count="20">
    <mergeCell ref="BG1:BI1"/>
    <mergeCell ref="B4:B7"/>
    <mergeCell ref="B8:B11"/>
    <mergeCell ref="C1:G1"/>
    <mergeCell ref="H1:I1"/>
    <mergeCell ref="M1:O1"/>
    <mergeCell ref="P1:S1"/>
    <mergeCell ref="T1:V1"/>
    <mergeCell ref="W1:AB1"/>
    <mergeCell ref="J1:L1"/>
    <mergeCell ref="AV3:AW4"/>
    <mergeCell ref="AV1:AX1"/>
    <mergeCell ref="B24:B27"/>
    <mergeCell ref="A33:D33"/>
    <mergeCell ref="A34:F34"/>
    <mergeCell ref="AC1:AG1"/>
    <mergeCell ref="AI1:AT1"/>
    <mergeCell ref="B12:B15"/>
    <mergeCell ref="B16:B19"/>
    <mergeCell ref="B20:B2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24" workbookViewId="0">
      <selection activeCell="A36" sqref="A36:N38"/>
    </sheetView>
  </sheetViews>
  <sheetFormatPr baseColWidth="10" defaultRowHeight="15" x14ac:dyDescent="0"/>
  <cols>
    <col min="1" max="16384" width="10.83203125" style="4"/>
  </cols>
  <sheetData>
    <row r="1" spans="1:14" ht="37" thickBot="1">
      <c r="A1" s="1"/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53</v>
      </c>
      <c r="M1" s="2" t="s">
        <v>54</v>
      </c>
      <c r="N1" s="3" t="s">
        <v>55</v>
      </c>
    </row>
    <row r="2" spans="1:14" ht="16" thickBot="1">
      <c r="A2" s="5">
        <v>1980</v>
      </c>
      <c r="B2" s="6">
        <v>6.62</v>
      </c>
      <c r="C2" s="6">
        <v>4.62</v>
      </c>
      <c r="D2" s="6">
        <v>6.04</v>
      </c>
      <c r="E2" s="6">
        <v>5.29</v>
      </c>
      <c r="F2" s="6">
        <v>5.7</v>
      </c>
      <c r="G2" s="6">
        <v>5.31</v>
      </c>
      <c r="H2" s="6">
        <v>5.55</v>
      </c>
      <c r="I2" s="6">
        <v>4.95</v>
      </c>
      <c r="J2" s="6">
        <v>4.2300000000000004</v>
      </c>
      <c r="K2" s="6">
        <v>9.48</v>
      </c>
      <c r="L2" s="6">
        <v>6.67</v>
      </c>
      <c r="M2" s="6">
        <v>6.61</v>
      </c>
      <c r="N2" s="7">
        <v>0.99270000000000003</v>
      </c>
    </row>
    <row r="3" spans="1:14" ht="16" thickBot="1">
      <c r="A3" s="5">
        <v>1981</v>
      </c>
      <c r="B3" s="6">
        <v>6.84</v>
      </c>
      <c r="C3" s="6">
        <v>6.4</v>
      </c>
      <c r="D3" s="6">
        <v>4.97</v>
      </c>
      <c r="E3" s="6">
        <v>6.46</v>
      </c>
      <c r="F3" s="6">
        <v>5.56</v>
      </c>
      <c r="G3" s="6">
        <v>5.52</v>
      </c>
      <c r="H3" s="6">
        <v>6.26</v>
      </c>
      <c r="I3" s="6">
        <v>5.5</v>
      </c>
      <c r="J3" s="6">
        <v>5.26</v>
      </c>
      <c r="K3" s="6">
        <v>5.08</v>
      </c>
      <c r="L3" s="6">
        <v>5.27</v>
      </c>
      <c r="M3" s="6">
        <v>5.93</v>
      </c>
      <c r="N3" s="7">
        <v>0.95650000000000002</v>
      </c>
    </row>
    <row r="4" spans="1:14" ht="16" thickBot="1">
      <c r="A4" s="5">
        <v>1982</v>
      </c>
      <c r="B4" s="6">
        <v>6.97</v>
      </c>
      <c r="C4" s="6">
        <v>6.64</v>
      </c>
      <c r="D4" s="6">
        <v>5.71</v>
      </c>
      <c r="E4" s="6">
        <v>5.89</v>
      </c>
      <c r="F4" s="6">
        <v>6.66</v>
      </c>
      <c r="G4" s="6">
        <v>7.1</v>
      </c>
      <c r="H4" s="6">
        <v>6.36</v>
      </c>
      <c r="I4" s="6">
        <v>5.97</v>
      </c>
      <c r="J4" s="6">
        <v>5.08</v>
      </c>
      <c r="K4" s="6">
        <v>4.4400000000000004</v>
      </c>
      <c r="L4" s="6">
        <v>5.29</v>
      </c>
      <c r="M4" s="6">
        <v>7.81</v>
      </c>
      <c r="N4" s="7">
        <v>1.048</v>
      </c>
    </row>
    <row r="5" spans="1:14" ht="16" thickBot="1">
      <c r="A5" s="5">
        <v>1983</v>
      </c>
      <c r="B5" s="6">
        <v>8.64</v>
      </c>
      <c r="C5" s="6">
        <v>7.86</v>
      </c>
      <c r="D5" s="6">
        <v>7.34</v>
      </c>
      <c r="E5" s="6">
        <v>6.58</v>
      </c>
      <c r="F5" s="6">
        <v>6.48</v>
      </c>
      <c r="G5" s="6">
        <v>9.8800000000000008</v>
      </c>
      <c r="H5" s="6">
        <v>10.08</v>
      </c>
      <c r="I5" s="6">
        <v>9.11</v>
      </c>
      <c r="J5" s="6">
        <v>10.3</v>
      </c>
      <c r="K5" s="6">
        <v>8.8699999999999992</v>
      </c>
      <c r="L5" s="6">
        <v>7.38</v>
      </c>
      <c r="M5" s="6">
        <v>8.68</v>
      </c>
      <c r="N5" s="7">
        <v>1.6398999999999999</v>
      </c>
    </row>
    <row r="6" spans="1:14" ht="16" thickBot="1">
      <c r="A6" s="5">
        <v>1984</v>
      </c>
      <c r="B6" s="6">
        <v>9.67</v>
      </c>
      <c r="C6" s="6">
        <v>9.5</v>
      </c>
      <c r="D6" s="6">
        <v>8.94</v>
      </c>
      <c r="E6" s="6">
        <v>9.5399999999999991</v>
      </c>
      <c r="F6" s="6">
        <v>9.0500000000000007</v>
      </c>
      <c r="G6" s="6">
        <v>10.08</v>
      </c>
      <c r="H6" s="6">
        <v>9.7200000000000006</v>
      </c>
      <c r="I6" s="6">
        <v>9.35</v>
      </c>
      <c r="J6" s="6">
        <v>11.75</v>
      </c>
      <c r="K6" s="6">
        <v>10.44</v>
      </c>
      <c r="L6" s="6">
        <v>10.53</v>
      </c>
      <c r="M6" s="6">
        <v>11.98</v>
      </c>
      <c r="N6" s="7">
        <v>2.1526999999999998</v>
      </c>
    </row>
    <row r="7" spans="1:14" ht="16" thickBot="1">
      <c r="A7" s="5">
        <v>1985</v>
      </c>
      <c r="B7" s="6">
        <v>11.76</v>
      </c>
      <c r="C7" s="6">
        <v>10.87</v>
      </c>
      <c r="D7" s="6">
        <v>10.16</v>
      </c>
      <c r="E7" s="6">
        <v>8.1999999999999993</v>
      </c>
      <c r="F7" s="6">
        <v>7.2</v>
      </c>
      <c r="G7" s="6">
        <v>8.49</v>
      </c>
      <c r="H7" s="6">
        <v>10.31</v>
      </c>
      <c r="I7" s="6">
        <v>12.05</v>
      </c>
      <c r="J7" s="6">
        <v>11.12</v>
      </c>
      <c r="K7" s="6">
        <v>10.62</v>
      </c>
      <c r="L7" s="6">
        <v>13.97</v>
      </c>
      <c r="M7" s="6">
        <v>15.07</v>
      </c>
      <c r="N7" s="7">
        <v>2.4224000000000001</v>
      </c>
    </row>
    <row r="8" spans="1:14" ht="16" thickBot="1">
      <c r="A8" s="5">
        <v>1986</v>
      </c>
      <c r="B8" s="6">
        <v>14.37</v>
      </c>
      <c r="C8" s="6">
        <v>12.72</v>
      </c>
      <c r="D8" s="6">
        <v>4.7699999999999996</v>
      </c>
      <c r="E8" s="6">
        <v>0.78</v>
      </c>
      <c r="F8" s="6">
        <v>1.4</v>
      </c>
      <c r="G8" s="6">
        <v>1.27</v>
      </c>
      <c r="H8" s="6">
        <v>1.71</v>
      </c>
      <c r="I8" s="6">
        <v>3.55</v>
      </c>
      <c r="J8" s="6">
        <v>1.72</v>
      </c>
      <c r="K8" s="6">
        <v>1.9</v>
      </c>
      <c r="L8" s="6">
        <v>5.45</v>
      </c>
      <c r="M8" s="6">
        <v>11.65</v>
      </c>
      <c r="N8" s="7">
        <v>0.79649999999999999</v>
      </c>
    </row>
    <row r="9" spans="1:14" ht="16" thickBot="1">
      <c r="A9" s="5">
        <v>1987</v>
      </c>
      <c r="B9" s="6">
        <v>13.21</v>
      </c>
      <c r="C9" s="6">
        <v>12.64</v>
      </c>
      <c r="D9" s="6">
        <v>16.37</v>
      </c>
      <c r="E9" s="6">
        <v>19.100000000000001</v>
      </c>
      <c r="F9" s="6">
        <v>21.45</v>
      </c>
      <c r="G9" s="6">
        <v>19.71</v>
      </c>
      <c r="H9" s="6">
        <v>9.2100000000000009</v>
      </c>
      <c r="I9" s="6">
        <v>4.87</v>
      </c>
      <c r="J9" s="6">
        <v>7.78</v>
      </c>
      <c r="K9" s="6">
        <v>11.22</v>
      </c>
      <c r="L9" s="6">
        <v>15.08</v>
      </c>
      <c r="M9" s="6">
        <v>14.15</v>
      </c>
      <c r="N9" s="7">
        <v>3.6341000000000001</v>
      </c>
    </row>
    <row r="10" spans="1:14" ht="16" thickBot="1">
      <c r="A10" s="5">
        <v>1988</v>
      </c>
      <c r="B10" s="6">
        <v>18.89</v>
      </c>
      <c r="C10" s="6">
        <v>15.7</v>
      </c>
      <c r="D10" s="6">
        <v>17.600000000000001</v>
      </c>
      <c r="E10" s="6">
        <v>19.29</v>
      </c>
      <c r="F10" s="6">
        <v>17.420000000000002</v>
      </c>
      <c r="G10" s="6">
        <v>22</v>
      </c>
      <c r="H10" s="6">
        <v>21.91</v>
      </c>
      <c r="I10" s="6">
        <v>21.59</v>
      </c>
      <c r="J10" s="6">
        <v>27.45</v>
      </c>
      <c r="K10" s="6">
        <v>25.62</v>
      </c>
      <c r="L10" s="6">
        <v>27.94</v>
      </c>
      <c r="M10" s="6">
        <v>28.7</v>
      </c>
      <c r="N10" s="7">
        <v>9.8021999999999991</v>
      </c>
    </row>
    <row r="11" spans="1:14" ht="16" thickBot="1">
      <c r="A11" s="5">
        <v>1989</v>
      </c>
      <c r="B11" s="6" t="s">
        <v>56</v>
      </c>
      <c r="C11" s="6">
        <v>16.78</v>
      </c>
      <c r="D11" s="6" t="s">
        <v>57</v>
      </c>
      <c r="E11" s="6" t="s">
        <v>58</v>
      </c>
      <c r="F11" s="6" t="s">
        <v>59</v>
      </c>
      <c r="G11" s="6">
        <v>28.65</v>
      </c>
      <c r="H11" s="6">
        <v>27.74</v>
      </c>
      <c r="I11" s="6">
        <v>33.71</v>
      </c>
      <c r="J11" s="6">
        <v>37.56</v>
      </c>
      <c r="K11" s="6">
        <v>39.770000000000003</v>
      </c>
      <c r="L11" s="6">
        <v>47.82</v>
      </c>
      <c r="M11" s="6">
        <v>51.5</v>
      </c>
      <c r="N11" s="8" t="s">
        <v>60</v>
      </c>
    </row>
    <row r="12" spans="1:14" ht="16" thickBot="1">
      <c r="A12" s="5">
        <v>1990</v>
      </c>
      <c r="B12" s="6">
        <v>67.55</v>
      </c>
      <c r="C12" s="6">
        <v>75.73</v>
      </c>
      <c r="D12" s="6">
        <v>82.39</v>
      </c>
      <c r="E12" s="6">
        <v>15.52</v>
      </c>
      <c r="F12" s="6">
        <v>7.59</v>
      </c>
      <c r="G12" s="6">
        <v>11.75</v>
      </c>
      <c r="H12" s="6">
        <v>12.92</v>
      </c>
      <c r="I12" s="6">
        <v>12.88</v>
      </c>
      <c r="J12" s="6">
        <v>14.41</v>
      </c>
      <c r="K12" s="6">
        <v>14.36</v>
      </c>
      <c r="L12" s="6">
        <v>16.809999999999999</v>
      </c>
      <c r="M12" s="6">
        <v>18.440000000000001</v>
      </c>
      <c r="N12" s="7">
        <v>16.209599999999998</v>
      </c>
    </row>
    <row r="13" spans="1:14" ht="16" thickBot="1">
      <c r="A13" s="5">
        <v>1991</v>
      </c>
      <c r="B13" s="6">
        <v>20.75</v>
      </c>
      <c r="C13" s="6">
        <v>20.72</v>
      </c>
      <c r="D13" s="6">
        <v>11.92</v>
      </c>
      <c r="E13" s="6">
        <v>4.99</v>
      </c>
      <c r="F13" s="6">
        <v>7.43</v>
      </c>
      <c r="G13" s="6">
        <v>11.19</v>
      </c>
      <c r="H13" s="6">
        <v>12.41</v>
      </c>
      <c r="I13" s="6">
        <v>15.63</v>
      </c>
      <c r="J13" s="6">
        <v>15.63</v>
      </c>
      <c r="K13" s="6">
        <v>20.23</v>
      </c>
      <c r="L13" s="6">
        <v>25.21</v>
      </c>
      <c r="M13" s="6">
        <v>23.71</v>
      </c>
      <c r="N13" s="7">
        <v>4.7268999999999997</v>
      </c>
    </row>
    <row r="14" spans="1:14" ht="16" thickBot="1">
      <c r="A14" s="5">
        <v>1992</v>
      </c>
      <c r="B14" s="6">
        <v>25.94</v>
      </c>
      <c r="C14" s="6">
        <v>24.32</v>
      </c>
      <c r="D14" s="6">
        <v>21.4</v>
      </c>
      <c r="E14" s="6">
        <v>19.93</v>
      </c>
      <c r="F14" s="6">
        <v>24.86</v>
      </c>
      <c r="G14" s="6">
        <v>20.21</v>
      </c>
      <c r="H14" s="6">
        <v>21.83</v>
      </c>
      <c r="I14" s="6">
        <v>22.14</v>
      </c>
      <c r="J14" s="6">
        <v>24.63</v>
      </c>
      <c r="K14" s="6">
        <v>25.24</v>
      </c>
      <c r="L14" s="6">
        <v>22.49</v>
      </c>
      <c r="M14" s="6">
        <v>25.24</v>
      </c>
      <c r="N14" s="7">
        <v>11.190899999999999</v>
      </c>
    </row>
    <row r="15" spans="1:14" ht="16" thickBot="1">
      <c r="A15" s="5">
        <v>1993</v>
      </c>
      <c r="B15" s="6">
        <v>30.35</v>
      </c>
      <c r="C15" s="6">
        <v>24.98</v>
      </c>
      <c r="D15" s="6">
        <v>27.26</v>
      </c>
      <c r="E15" s="6">
        <v>27.75</v>
      </c>
      <c r="F15" s="6">
        <v>27.69</v>
      </c>
      <c r="G15" s="6">
        <v>30.07</v>
      </c>
      <c r="H15" s="6">
        <v>30.72</v>
      </c>
      <c r="I15" s="6">
        <v>32.96</v>
      </c>
      <c r="J15" s="6">
        <v>35.69</v>
      </c>
      <c r="K15" s="6">
        <v>33.92</v>
      </c>
      <c r="L15" s="6">
        <v>35.56</v>
      </c>
      <c r="M15" s="6">
        <v>36.840000000000003</v>
      </c>
      <c r="N15" s="7">
        <v>24.7715</v>
      </c>
    </row>
    <row r="16" spans="1:14" ht="16" thickBot="1">
      <c r="A16" s="5">
        <v>1994</v>
      </c>
      <c r="B16" s="6">
        <v>41.31</v>
      </c>
      <c r="C16" s="6">
        <v>40.270000000000003</v>
      </c>
      <c r="D16" s="6">
        <v>42.75</v>
      </c>
      <c r="E16" s="6">
        <v>42.68</v>
      </c>
      <c r="F16" s="6">
        <v>44.03</v>
      </c>
      <c r="G16" s="6">
        <v>47.43</v>
      </c>
      <c r="H16" s="6">
        <v>6.84</v>
      </c>
      <c r="I16" s="6">
        <v>1.86</v>
      </c>
      <c r="J16" s="6">
        <v>1.53</v>
      </c>
      <c r="K16" s="6">
        <v>2.62</v>
      </c>
      <c r="L16" s="6">
        <v>2.81</v>
      </c>
      <c r="M16" s="6">
        <v>1.71</v>
      </c>
      <c r="N16" s="7">
        <v>9.1643000000000008</v>
      </c>
    </row>
    <row r="17" spans="1:14" ht="16" thickBot="1">
      <c r="A17" s="5">
        <v>1995</v>
      </c>
      <c r="B17" s="6">
        <v>1.7</v>
      </c>
      <c r="C17" s="6">
        <v>1.02</v>
      </c>
      <c r="D17" s="6">
        <v>1.55</v>
      </c>
      <c r="E17" s="6">
        <v>2.4300000000000002</v>
      </c>
      <c r="F17" s="6">
        <v>2.67</v>
      </c>
      <c r="G17" s="6">
        <v>2.2599999999999998</v>
      </c>
      <c r="H17" s="6">
        <v>2.36</v>
      </c>
      <c r="I17" s="6">
        <v>0.99</v>
      </c>
      <c r="J17" s="6">
        <v>0.99</v>
      </c>
      <c r="K17" s="6">
        <v>1.41</v>
      </c>
      <c r="L17" s="6">
        <v>1.47</v>
      </c>
      <c r="M17" s="6">
        <v>1.56</v>
      </c>
      <c r="N17" s="7">
        <v>0.22409999999999999</v>
      </c>
    </row>
    <row r="18" spans="1:14" ht="16" thickBot="1">
      <c r="A18" s="5">
        <v>1996</v>
      </c>
      <c r="B18" s="6">
        <v>1.34</v>
      </c>
      <c r="C18" s="6">
        <v>1.03</v>
      </c>
      <c r="D18" s="6">
        <v>0.35</v>
      </c>
      <c r="E18" s="6">
        <v>1.26</v>
      </c>
      <c r="F18" s="6">
        <v>1.22</v>
      </c>
      <c r="G18" s="6">
        <v>1.19</v>
      </c>
      <c r="H18" s="6">
        <v>1.1100000000000001</v>
      </c>
      <c r="I18" s="6">
        <v>0.44</v>
      </c>
      <c r="J18" s="6">
        <v>0.15</v>
      </c>
      <c r="K18" s="6">
        <v>0.3</v>
      </c>
      <c r="L18" s="6">
        <v>0.32</v>
      </c>
      <c r="M18" s="6">
        <v>0.47</v>
      </c>
      <c r="N18" s="7">
        <v>9.5600000000000004E-2</v>
      </c>
    </row>
    <row r="19" spans="1:14" ht="16" thickBot="1">
      <c r="A19" s="5">
        <v>1997</v>
      </c>
      <c r="B19" s="6">
        <v>1.18</v>
      </c>
      <c r="C19" s="6">
        <v>0.5</v>
      </c>
      <c r="D19" s="6">
        <v>0.51</v>
      </c>
      <c r="E19" s="6">
        <v>0.88</v>
      </c>
      <c r="F19" s="6">
        <v>0.41</v>
      </c>
      <c r="G19" s="6">
        <v>0.54</v>
      </c>
      <c r="H19" s="6">
        <v>0.22</v>
      </c>
      <c r="I19" s="6">
        <v>-0.02</v>
      </c>
      <c r="J19" s="6">
        <v>0.06</v>
      </c>
      <c r="K19" s="6">
        <v>0.23</v>
      </c>
      <c r="L19" s="6">
        <v>0.17</v>
      </c>
      <c r="M19" s="6">
        <v>0.43</v>
      </c>
      <c r="N19" s="7">
        <v>5.2200000000000003E-2</v>
      </c>
    </row>
    <row r="20" spans="1:14" ht="16" thickBot="1">
      <c r="A20" s="5">
        <v>1998</v>
      </c>
      <c r="B20" s="6">
        <v>0.71</v>
      </c>
      <c r="C20" s="6">
        <v>0.46</v>
      </c>
      <c r="D20" s="6">
        <v>0.34</v>
      </c>
      <c r="E20" s="6">
        <v>0.24</v>
      </c>
      <c r="F20" s="6">
        <v>0.5</v>
      </c>
      <c r="G20" s="6">
        <v>0.02</v>
      </c>
      <c r="H20" s="6">
        <v>-0.12</v>
      </c>
      <c r="I20" s="6">
        <v>-0.51</v>
      </c>
      <c r="J20" s="6">
        <v>-0.22</v>
      </c>
      <c r="K20" s="6">
        <v>0.02</v>
      </c>
      <c r="L20" s="6">
        <v>-0.12</v>
      </c>
      <c r="M20" s="6">
        <v>0.33</v>
      </c>
      <c r="N20" s="7">
        <v>1.66E-2</v>
      </c>
    </row>
    <row r="21" spans="1:14" ht="16" thickBot="1">
      <c r="A21" s="5">
        <v>1999</v>
      </c>
      <c r="B21" s="6">
        <v>0.7</v>
      </c>
      <c r="C21" s="6">
        <v>1.05</v>
      </c>
      <c r="D21" s="6">
        <v>1.1000000000000001</v>
      </c>
      <c r="E21" s="6">
        <v>0.56000000000000005</v>
      </c>
      <c r="F21" s="6">
        <v>0.3</v>
      </c>
      <c r="G21" s="6">
        <v>0.19</v>
      </c>
      <c r="H21" s="6">
        <v>1.0900000000000001</v>
      </c>
      <c r="I21" s="6">
        <v>0.56000000000000005</v>
      </c>
      <c r="J21" s="6">
        <v>0.31</v>
      </c>
      <c r="K21" s="6">
        <v>1.19</v>
      </c>
      <c r="L21" s="6">
        <v>0.95</v>
      </c>
      <c r="M21" s="6">
        <v>0.6</v>
      </c>
      <c r="N21" s="7">
        <v>8.9399999999999993E-2</v>
      </c>
    </row>
    <row r="22" spans="1:14" ht="16" thickBot="1">
      <c r="A22" s="5">
        <v>2000</v>
      </c>
      <c r="B22" s="6">
        <v>0.62</v>
      </c>
      <c r="C22" s="6">
        <v>0.13</v>
      </c>
      <c r="D22" s="6">
        <v>0.22</v>
      </c>
      <c r="E22" s="6">
        <v>0.42</v>
      </c>
      <c r="F22" s="6">
        <v>0.01</v>
      </c>
      <c r="G22" s="6">
        <v>0.23</v>
      </c>
      <c r="H22" s="6">
        <v>1.61</v>
      </c>
      <c r="I22" s="6">
        <v>1.31</v>
      </c>
      <c r="J22" s="6">
        <v>0.23</v>
      </c>
      <c r="K22" s="6">
        <v>0.14000000000000001</v>
      </c>
      <c r="L22" s="6">
        <v>0.32</v>
      </c>
      <c r="M22" s="6">
        <v>0.59</v>
      </c>
      <c r="N22" s="7">
        <v>5.9700000000000003E-2</v>
      </c>
    </row>
    <row r="23" spans="1:14" ht="16" thickBot="1">
      <c r="A23" s="5">
        <v>2001</v>
      </c>
      <c r="B23" s="6">
        <v>0.56999999999999995</v>
      </c>
      <c r="C23" s="6">
        <v>0.46</v>
      </c>
      <c r="D23" s="6">
        <v>0.38</v>
      </c>
      <c r="E23" s="6">
        <v>0.57999999999999996</v>
      </c>
      <c r="F23" s="6" t="s">
        <v>61</v>
      </c>
      <c r="G23" s="6">
        <v>0.52</v>
      </c>
      <c r="H23" s="6">
        <v>1.33</v>
      </c>
      <c r="I23" s="6">
        <v>0.7</v>
      </c>
      <c r="J23" s="6">
        <v>0.28000000000000003</v>
      </c>
      <c r="K23" s="6">
        <v>0.83</v>
      </c>
      <c r="L23" s="6">
        <v>0.71</v>
      </c>
      <c r="M23" s="6">
        <v>0.65</v>
      </c>
      <c r="N23" s="7">
        <v>7.6700000000000004E-2</v>
      </c>
    </row>
    <row r="24" spans="1:14" ht="16" thickBot="1">
      <c r="A24" s="5">
        <v>2002</v>
      </c>
      <c r="B24" s="6">
        <v>0.52</v>
      </c>
      <c r="C24" s="6">
        <v>0.36</v>
      </c>
      <c r="D24" s="6">
        <v>0.6</v>
      </c>
      <c r="E24" s="6">
        <v>0.8</v>
      </c>
      <c r="F24" s="6">
        <v>0.21</v>
      </c>
      <c r="G24" s="6">
        <v>0.42</v>
      </c>
      <c r="H24" s="6">
        <v>1.19</v>
      </c>
      <c r="I24" s="6">
        <v>0.65</v>
      </c>
      <c r="J24" s="6">
        <v>0.72</v>
      </c>
      <c r="K24" s="6">
        <v>1.31</v>
      </c>
      <c r="L24" s="6">
        <v>3.02</v>
      </c>
      <c r="M24" s="6">
        <v>2.1</v>
      </c>
      <c r="N24" s="7">
        <v>0.12529999999999999</v>
      </c>
    </row>
    <row r="25" spans="1:14" ht="16" thickBot="1">
      <c r="A25" s="5">
        <v>2003</v>
      </c>
      <c r="B25" s="6">
        <v>2.25</v>
      </c>
      <c r="C25" s="6">
        <v>1.57</v>
      </c>
      <c r="D25" s="6">
        <v>1.23</v>
      </c>
      <c r="E25" s="6">
        <v>0.97</v>
      </c>
      <c r="F25" s="6" t="s">
        <v>62</v>
      </c>
      <c r="G25" s="6">
        <v>-0.15</v>
      </c>
      <c r="H25" s="6">
        <v>0.2</v>
      </c>
      <c r="I25" s="6">
        <v>0.34</v>
      </c>
      <c r="J25" s="6">
        <v>0.78</v>
      </c>
      <c r="K25" s="6">
        <v>0.28999999999999998</v>
      </c>
      <c r="L25" s="6">
        <v>0.34</v>
      </c>
      <c r="M25" s="6">
        <v>0.52</v>
      </c>
      <c r="N25" s="7">
        <v>9.2999999999999999E-2</v>
      </c>
    </row>
    <row r="26" spans="1:14" ht="16" thickBot="1">
      <c r="A26" s="5">
        <v>2004</v>
      </c>
      <c r="B26" s="6">
        <v>0.76</v>
      </c>
      <c r="C26" s="6">
        <v>0.61</v>
      </c>
      <c r="D26" s="6">
        <v>0.47</v>
      </c>
      <c r="E26" s="6">
        <v>0.37</v>
      </c>
      <c r="F26" s="6">
        <v>0.51</v>
      </c>
      <c r="G26" s="6">
        <v>0.71</v>
      </c>
      <c r="H26" s="6">
        <v>0.91</v>
      </c>
      <c r="I26" s="6">
        <v>0.69</v>
      </c>
      <c r="J26" s="6">
        <v>0.33</v>
      </c>
      <c r="K26" s="6">
        <v>0.44</v>
      </c>
      <c r="L26" s="6">
        <v>0.69</v>
      </c>
      <c r="M26" s="6">
        <v>0.86</v>
      </c>
      <c r="N26" s="7">
        <v>7.5999999999999998E-2</v>
      </c>
    </row>
    <row r="27" spans="1:14" ht="16" thickBot="1">
      <c r="A27" s="5">
        <v>2005</v>
      </c>
      <c r="B27" s="6">
        <v>0.57999999999999996</v>
      </c>
      <c r="C27" s="6">
        <v>0.59</v>
      </c>
      <c r="D27" s="6">
        <v>0.61</v>
      </c>
      <c r="E27" s="6">
        <v>0.87</v>
      </c>
      <c r="F27" s="6">
        <v>0.49</v>
      </c>
      <c r="G27" s="6">
        <v>-0.02</v>
      </c>
      <c r="H27" s="6">
        <v>0.25</v>
      </c>
      <c r="I27" s="6">
        <v>0.17</v>
      </c>
      <c r="J27" s="6">
        <v>0.35</v>
      </c>
      <c r="K27" s="6">
        <v>0.75</v>
      </c>
      <c r="L27" s="6">
        <v>0.55000000000000004</v>
      </c>
      <c r="M27" s="6">
        <v>0.36</v>
      </c>
      <c r="N27" s="7">
        <v>5.6899999999999999E-2</v>
      </c>
    </row>
    <row r="28" spans="1:14" ht="16" thickBot="1">
      <c r="A28" s="5">
        <v>2006</v>
      </c>
      <c r="B28" s="6">
        <v>0.59</v>
      </c>
      <c r="C28" s="6">
        <v>0.41</v>
      </c>
      <c r="D28" s="6">
        <v>0.43</v>
      </c>
      <c r="E28" s="6">
        <v>0.21</v>
      </c>
      <c r="F28" s="6">
        <v>0.1</v>
      </c>
      <c r="G28" s="6">
        <v>-0.21</v>
      </c>
      <c r="H28" s="6">
        <v>0.19</v>
      </c>
      <c r="I28" s="6">
        <v>0.05</v>
      </c>
      <c r="J28" s="6">
        <v>0.21</v>
      </c>
      <c r="K28" s="6">
        <v>0.33</v>
      </c>
      <c r="L28" s="6">
        <v>0.31</v>
      </c>
      <c r="M28" s="6">
        <v>0.48</v>
      </c>
      <c r="N28" s="7">
        <v>3.1399999999999997E-2</v>
      </c>
    </row>
    <row r="29" spans="1:14" ht="16" thickBot="1">
      <c r="A29" s="5">
        <v>2007</v>
      </c>
      <c r="B29" s="6">
        <v>0.44</v>
      </c>
      <c r="C29" s="6">
        <v>0.44</v>
      </c>
      <c r="D29" s="6">
        <v>0.37</v>
      </c>
      <c r="E29" s="6">
        <v>0.25</v>
      </c>
      <c r="F29" s="6">
        <v>0.28000000000000003</v>
      </c>
      <c r="G29" s="6">
        <v>0.28000000000000003</v>
      </c>
      <c r="H29" s="6">
        <v>0.24</v>
      </c>
      <c r="I29" s="6">
        <v>0.47</v>
      </c>
      <c r="J29" s="6">
        <v>0.18</v>
      </c>
      <c r="K29" s="6">
        <v>0.3</v>
      </c>
      <c r="L29" s="6">
        <v>0.38</v>
      </c>
      <c r="M29" s="6">
        <v>0.74</v>
      </c>
      <c r="N29" s="7">
        <v>4.4499999999999998E-2</v>
      </c>
    </row>
    <row r="30" spans="1:14" ht="16" thickBot="1">
      <c r="A30" s="5">
        <v>2008</v>
      </c>
      <c r="B30" s="6">
        <v>0.54</v>
      </c>
      <c r="C30" s="6">
        <v>0.49</v>
      </c>
      <c r="D30" s="6">
        <v>0.48</v>
      </c>
      <c r="E30" s="6">
        <v>0.55000000000000004</v>
      </c>
      <c r="F30" s="6">
        <v>0.79</v>
      </c>
      <c r="G30" s="6">
        <v>0.74</v>
      </c>
      <c r="H30" s="6">
        <v>0.53</v>
      </c>
      <c r="I30" s="6">
        <v>0.28000000000000003</v>
      </c>
      <c r="J30" s="6">
        <v>0.26</v>
      </c>
      <c r="K30" s="6">
        <v>0.45</v>
      </c>
      <c r="L30" s="6">
        <v>0.36</v>
      </c>
      <c r="M30" s="6">
        <v>0.28000000000000003</v>
      </c>
      <c r="N30" s="7">
        <v>5.8999999999999997E-2</v>
      </c>
    </row>
    <row r="31" spans="1:14" ht="16" thickBot="1">
      <c r="A31" s="5">
        <v>2009</v>
      </c>
      <c r="B31" s="6">
        <v>0.48</v>
      </c>
      <c r="C31" s="6">
        <v>0.55000000000000004</v>
      </c>
      <c r="D31" s="6">
        <v>0.2</v>
      </c>
      <c r="E31" s="6">
        <v>0.48</v>
      </c>
      <c r="F31" s="6">
        <v>0.47</v>
      </c>
      <c r="G31" s="6">
        <v>0.36</v>
      </c>
      <c r="H31" s="6">
        <v>0.24</v>
      </c>
      <c r="I31" s="6">
        <v>0.15</v>
      </c>
      <c r="J31" s="6">
        <v>0.24</v>
      </c>
      <c r="K31" s="6">
        <v>0.28000000000000003</v>
      </c>
      <c r="L31" s="6">
        <v>0.41</v>
      </c>
      <c r="M31" s="6">
        <v>0.37</v>
      </c>
      <c r="N31" s="7">
        <v>4.3099999999999999E-2</v>
      </c>
    </row>
    <row r="32" spans="1:14" ht="16" thickBot="1">
      <c r="A32" s="5">
        <v>2010</v>
      </c>
      <c r="B32" s="6">
        <v>0.75</v>
      </c>
      <c r="C32" s="6">
        <v>0.78</v>
      </c>
      <c r="D32" s="6">
        <v>0.52</v>
      </c>
      <c r="E32" s="6">
        <v>0.56999999999999995</v>
      </c>
      <c r="F32" s="6">
        <v>0.43</v>
      </c>
      <c r="G32" s="6">
        <v>0</v>
      </c>
      <c r="H32" s="6">
        <v>0.01</v>
      </c>
      <c r="I32" s="6">
        <v>0.04</v>
      </c>
      <c r="J32" s="6">
        <v>0.45</v>
      </c>
      <c r="K32" s="6">
        <v>0.75</v>
      </c>
      <c r="L32" s="6">
        <v>0.83</v>
      </c>
      <c r="M32" s="6">
        <v>0.63</v>
      </c>
      <c r="N32" s="7">
        <v>5.8999999999999997E-2</v>
      </c>
    </row>
    <row r="33" spans="1:14" ht="16" thickBot="1">
      <c r="A33" s="5">
        <v>2011</v>
      </c>
      <c r="B33" s="6">
        <v>0.83</v>
      </c>
      <c r="C33" s="6">
        <v>0.8</v>
      </c>
      <c r="D33" s="6">
        <v>0.79</v>
      </c>
      <c r="E33" s="6">
        <v>0.77</v>
      </c>
      <c r="F33" s="6">
        <v>0.47</v>
      </c>
      <c r="G33" s="6">
        <v>0.15</v>
      </c>
      <c r="H33" s="6">
        <v>0.16</v>
      </c>
      <c r="I33" s="6">
        <v>0.37</v>
      </c>
      <c r="J33" s="6">
        <v>0.53</v>
      </c>
      <c r="K33" s="6">
        <v>0.43</v>
      </c>
      <c r="L33" s="6">
        <v>0.52</v>
      </c>
      <c r="M33" s="6">
        <v>0.5</v>
      </c>
      <c r="N33" s="7">
        <v>6.5000000000000002E-2</v>
      </c>
    </row>
    <row r="34" spans="1:14" ht="16" thickBot="1">
      <c r="A34" s="5">
        <v>2012</v>
      </c>
      <c r="B34" s="6">
        <v>0.56000000000000005</v>
      </c>
      <c r="C34" s="6">
        <v>0.45</v>
      </c>
      <c r="D34" s="6">
        <v>0.21</v>
      </c>
      <c r="E34" s="6">
        <v>0.64</v>
      </c>
      <c r="F34" s="6">
        <v>0.36</v>
      </c>
      <c r="G34" s="6">
        <v>0.08</v>
      </c>
      <c r="H34" s="6">
        <v>0.43</v>
      </c>
      <c r="I34" s="6">
        <v>0.41</v>
      </c>
      <c r="J34" s="6">
        <v>0.56999999999999995</v>
      </c>
      <c r="K34" s="6">
        <v>0.59</v>
      </c>
      <c r="L34" s="6">
        <v>0.6</v>
      </c>
      <c r="M34" s="6">
        <v>0.79</v>
      </c>
      <c r="N34" s="7">
        <v>5.8299999999999998E-2</v>
      </c>
    </row>
    <row r="35" spans="1:14" ht="16" thickBot="1">
      <c r="A35" s="5">
        <v>2013</v>
      </c>
      <c r="B35" s="6">
        <v>0.86</v>
      </c>
      <c r="C35" s="6">
        <v>0.6</v>
      </c>
      <c r="D35" s="6">
        <v>0.47</v>
      </c>
      <c r="E35" s="6">
        <v>0.55000000000000004</v>
      </c>
      <c r="F35" s="6">
        <v>0.37</v>
      </c>
      <c r="G35" s="6">
        <v>0.26</v>
      </c>
      <c r="H35" s="6">
        <v>0.03</v>
      </c>
      <c r="I35" s="6">
        <v>0.24</v>
      </c>
      <c r="J35" s="6">
        <v>0.35</v>
      </c>
      <c r="K35" s="6">
        <v>0.56999999999999995</v>
      </c>
      <c r="L35" s="6">
        <v>0.54</v>
      </c>
      <c r="M35" s="6">
        <v>0.92</v>
      </c>
      <c r="N35" s="7">
        <v>5.91E-2</v>
      </c>
    </row>
    <row r="36" spans="1:14" ht="16" thickBot="1">
      <c r="A36" s="9">
        <v>2014</v>
      </c>
      <c r="B36" s="4">
        <v>0.55000000000000004</v>
      </c>
      <c r="C36" s="4">
        <v>0.69</v>
      </c>
      <c r="D36" s="4">
        <v>0.92</v>
      </c>
      <c r="E36" s="4">
        <v>0.67</v>
      </c>
      <c r="F36" s="4">
        <v>0.46</v>
      </c>
      <c r="G36" s="4">
        <v>0.4</v>
      </c>
      <c r="H36" s="4">
        <v>0.01</v>
      </c>
      <c r="I36" s="4">
        <v>0.25</v>
      </c>
      <c r="J36" s="4">
        <v>0.56999999999999995</v>
      </c>
      <c r="K36" s="4">
        <v>0.42</v>
      </c>
      <c r="L36" s="4">
        <v>0.51</v>
      </c>
      <c r="M36" s="4">
        <v>0.78</v>
      </c>
      <c r="N36" s="7">
        <v>6.4000000000000001E-2</v>
      </c>
    </row>
    <row r="37" spans="1:14">
      <c r="A37" s="4">
        <v>2015</v>
      </c>
      <c r="B37" s="4">
        <v>1.24</v>
      </c>
      <c r="C37" s="4">
        <v>1.22</v>
      </c>
      <c r="D37" s="4">
        <v>1.32</v>
      </c>
      <c r="E37" s="4">
        <v>0.71</v>
      </c>
      <c r="F37" s="4">
        <v>0.74</v>
      </c>
      <c r="G37" s="4">
        <v>0.79</v>
      </c>
      <c r="H37" s="4">
        <v>0.62</v>
      </c>
      <c r="I37" s="4">
        <v>0.22</v>
      </c>
      <c r="J37" s="4">
        <v>0.54</v>
      </c>
      <c r="K37" s="4">
        <v>0.82</v>
      </c>
      <c r="L37" s="4">
        <v>1.01</v>
      </c>
      <c r="M37" s="4">
        <v>0.96</v>
      </c>
      <c r="N37" s="96">
        <v>0.1067</v>
      </c>
    </row>
    <row r="38" spans="1:14">
      <c r="A38" s="4">
        <v>2016</v>
      </c>
      <c r="B38" s="4">
        <v>1.27</v>
      </c>
      <c r="C38" s="4">
        <v>0.9</v>
      </c>
      <c r="D38" s="4">
        <v>0.43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>
        <v>2.62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N10" sqref="N10:N29"/>
    </sheetView>
  </sheetViews>
  <sheetFormatPr baseColWidth="10" defaultRowHeight="12" x14ac:dyDescent="0"/>
  <cols>
    <col min="14" max="14" width="17.1640625" customWidth="1"/>
  </cols>
  <sheetData>
    <row r="1" spans="1:16" ht="18">
      <c r="A1" s="50"/>
      <c r="B1" s="51" t="s">
        <v>43</v>
      </c>
      <c r="C1" s="51" t="s">
        <v>44</v>
      </c>
      <c r="D1" s="51" t="s">
        <v>45</v>
      </c>
      <c r="E1" s="51" t="s">
        <v>46</v>
      </c>
      <c r="F1" s="51" t="s">
        <v>47</v>
      </c>
      <c r="G1" s="51" t="s">
        <v>48</v>
      </c>
      <c r="H1" s="51" t="s">
        <v>49</v>
      </c>
      <c r="I1" s="51" t="s">
        <v>50</v>
      </c>
      <c r="J1" s="51" t="s">
        <v>51</v>
      </c>
      <c r="K1" s="51" t="s">
        <v>52</v>
      </c>
      <c r="L1" s="51" t="s">
        <v>53</v>
      </c>
      <c r="M1" s="51" t="s">
        <v>54</v>
      </c>
      <c r="N1" s="51" t="s">
        <v>98</v>
      </c>
      <c r="O1" s="51" t="s">
        <v>72</v>
      </c>
    </row>
    <row r="2" spans="1:16" ht="17" thickBot="1">
      <c r="A2" s="51">
        <v>1987</v>
      </c>
      <c r="B2" s="52">
        <v>13.09</v>
      </c>
      <c r="C2" s="52">
        <v>13.11</v>
      </c>
      <c r="D2" s="52">
        <v>12.42</v>
      </c>
      <c r="E2" s="52">
        <v>24.35</v>
      </c>
      <c r="F2" s="52">
        <v>24.93</v>
      </c>
      <c r="G2" s="52">
        <v>23.28</v>
      </c>
      <c r="H2" s="52">
        <v>14.04</v>
      </c>
      <c r="I2" s="52">
        <v>6.89</v>
      </c>
      <c r="J2" s="52">
        <v>5.84</v>
      </c>
      <c r="K2" s="52">
        <v>11.24</v>
      </c>
      <c r="L2" s="52">
        <v>11.99</v>
      </c>
      <c r="M2" s="52">
        <v>12.57</v>
      </c>
      <c r="N2" s="53">
        <v>3.9828000000000001</v>
      </c>
      <c r="O2" s="7">
        <v>3.6341000000000001</v>
      </c>
      <c r="P2">
        <f>(O2+1)/(N2+1)</f>
        <v>0.93001926627598941</v>
      </c>
    </row>
    <row r="3" spans="1:16" ht="17" thickBot="1">
      <c r="A3" s="51">
        <v>1988</v>
      </c>
      <c r="B3" s="52">
        <v>15.79</v>
      </c>
      <c r="C3" s="52">
        <v>16.89</v>
      </c>
      <c r="D3" s="52">
        <v>21.91</v>
      </c>
      <c r="E3" s="52">
        <v>19.88</v>
      </c>
      <c r="F3" s="52">
        <v>17.14</v>
      </c>
      <c r="G3" s="52">
        <v>21.09</v>
      </c>
      <c r="H3" s="52">
        <v>20.51</v>
      </c>
      <c r="I3" s="52">
        <v>21.67</v>
      </c>
      <c r="J3" s="52">
        <v>22.99</v>
      </c>
      <c r="K3" s="52">
        <v>27.56</v>
      </c>
      <c r="L3" s="52">
        <v>26.2</v>
      </c>
      <c r="M3" s="52">
        <v>25.38</v>
      </c>
      <c r="N3" s="53">
        <v>9.2124000000000006</v>
      </c>
      <c r="O3" s="7">
        <v>9.8021999999999991</v>
      </c>
      <c r="P3" s="48">
        <f t="shared" ref="P3:P29" si="0">(O3+1)/(N3+1)</f>
        <v>1.0577533194939484</v>
      </c>
    </row>
    <row r="4" spans="1:16" ht="17" thickBot="1">
      <c r="A4" s="51">
        <v>1989</v>
      </c>
      <c r="B4" s="52">
        <v>33.78</v>
      </c>
      <c r="C4" s="52">
        <v>18.41</v>
      </c>
      <c r="D4" s="52">
        <v>10.220000000000001</v>
      </c>
      <c r="E4" s="52">
        <v>9.9600000000000009</v>
      </c>
      <c r="F4" s="52">
        <v>16.22</v>
      </c>
      <c r="G4" s="52">
        <v>26.5</v>
      </c>
      <c r="H4" s="52">
        <v>28.6</v>
      </c>
      <c r="I4" s="52">
        <v>36.32</v>
      </c>
      <c r="J4" s="52">
        <v>37.07</v>
      </c>
      <c r="K4" s="52">
        <v>39.299999999999997</v>
      </c>
      <c r="L4" s="52">
        <v>46.99</v>
      </c>
      <c r="M4" s="52">
        <v>47.34</v>
      </c>
      <c r="N4" s="53">
        <v>19.462</v>
      </c>
      <c r="O4" s="7" t="s">
        <v>99</v>
      </c>
      <c r="P4" s="48" t="e">
        <f t="shared" si="0"/>
        <v>#VALUE!</v>
      </c>
    </row>
    <row r="5" spans="1:16" ht="17" thickBot="1">
      <c r="A5" s="51">
        <v>1990</v>
      </c>
      <c r="B5" s="52">
        <v>74.3</v>
      </c>
      <c r="C5" s="52">
        <v>77.23</v>
      </c>
      <c r="D5" s="52">
        <v>79.680000000000007</v>
      </c>
      <c r="E5" s="52">
        <v>22.29</v>
      </c>
      <c r="F5" s="52">
        <v>11.23</v>
      </c>
      <c r="G5" s="52">
        <v>10.56</v>
      </c>
      <c r="H5" s="52">
        <v>13.63</v>
      </c>
      <c r="I5" s="52">
        <v>13.83</v>
      </c>
      <c r="J5" s="52">
        <v>13.74</v>
      </c>
      <c r="K5" s="52">
        <v>16.899999999999999</v>
      </c>
      <c r="L5" s="52">
        <v>16.010000000000002</v>
      </c>
      <c r="M5" s="52">
        <v>17.07</v>
      </c>
      <c r="N5" s="53">
        <v>18.4968</v>
      </c>
      <c r="O5" s="7">
        <v>16.209599999999998</v>
      </c>
      <c r="P5" s="48">
        <f t="shared" si="0"/>
        <v>0.88268844118009093</v>
      </c>
    </row>
    <row r="6" spans="1:16" ht="17" thickBot="1">
      <c r="A6" s="51">
        <v>1991</v>
      </c>
      <c r="B6" s="52">
        <v>24.43</v>
      </c>
      <c r="C6" s="52">
        <v>19.399999999999999</v>
      </c>
      <c r="D6" s="52">
        <v>9.99</v>
      </c>
      <c r="E6" s="52">
        <v>7.93</v>
      </c>
      <c r="F6" s="52">
        <v>8.93</v>
      </c>
      <c r="G6" s="52">
        <v>11.3</v>
      </c>
      <c r="H6" s="52">
        <v>13.29</v>
      </c>
      <c r="I6" s="52">
        <v>13.59</v>
      </c>
      <c r="J6" s="52">
        <v>16.2</v>
      </c>
      <c r="K6" s="52">
        <v>20.76</v>
      </c>
      <c r="L6" s="52">
        <v>25.76</v>
      </c>
      <c r="M6" s="52">
        <v>23.64</v>
      </c>
      <c r="N6" s="53">
        <v>5.0038999999999998</v>
      </c>
      <c r="O6" s="7">
        <v>4.7268999999999997</v>
      </c>
      <c r="P6" s="48">
        <f t="shared" si="0"/>
        <v>0.95386332217392023</v>
      </c>
    </row>
    <row r="7" spans="1:16" ht="17" thickBot="1">
      <c r="A7" s="51">
        <v>1992</v>
      </c>
      <c r="B7" s="52">
        <v>29.38</v>
      </c>
      <c r="C7" s="52">
        <v>21.86</v>
      </c>
      <c r="D7" s="52">
        <v>24.5</v>
      </c>
      <c r="E7" s="52">
        <v>19.75</v>
      </c>
      <c r="F7" s="52">
        <v>22.35</v>
      </c>
      <c r="G7" s="52">
        <v>22.03</v>
      </c>
      <c r="H7" s="52">
        <v>23.57</v>
      </c>
      <c r="I7" s="52">
        <v>21.02</v>
      </c>
      <c r="J7" s="52">
        <v>22.96</v>
      </c>
      <c r="K7" s="52">
        <v>24.28</v>
      </c>
      <c r="L7" s="52">
        <v>24.77</v>
      </c>
      <c r="M7" s="52">
        <v>22.67</v>
      </c>
      <c r="N7" s="53">
        <v>11.2752</v>
      </c>
      <c r="O7" s="7">
        <v>11.190899999999999</v>
      </c>
      <c r="P7" s="48">
        <f t="shared" si="0"/>
        <v>0.99313249478623555</v>
      </c>
    </row>
    <row r="8" spans="1:16" ht="17" thickBot="1">
      <c r="A8" s="51">
        <v>1993</v>
      </c>
      <c r="B8" s="52">
        <v>30.33</v>
      </c>
      <c r="C8" s="52">
        <v>25.91</v>
      </c>
      <c r="D8" s="52">
        <v>27.41</v>
      </c>
      <c r="E8" s="52">
        <v>27.61</v>
      </c>
      <c r="F8" s="52">
        <v>29.05</v>
      </c>
      <c r="G8" s="52">
        <v>28.53</v>
      </c>
      <c r="H8" s="52">
        <v>30.21</v>
      </c>
      <c r="I8" s="52">
        <v>34.729999999999997</v>
      </c>
      <c r="J8" s="52">
        <v>35.65</v>
      </c>
      <c r="K8" s="52">
        <v>34.79</v>
      </c>
      <c r="L8" s="52">
        <v>36.270000000000003</v>
      </c>
      <c r="M8" s="52">
        <v>38.51</v>
      </c>
      <c r="N8" s="53">
        <v>25.792999999999999</v>
      </c>
      <c r="O8" s="7">
        <v>24.7715</v>
      </c>
      <c r="P8" s="48">
        <f t="shared" si="0"/>
        <v>0.96187437017131339</v>
      </c>
    </row>
    <row r="9" spans="1:16" ht="17" thickBot="1">
      <c r="A9" s="51">
        <v>1994</v>
      </c>
      <c r="B9" s="52">
        <v>41.5</v>
      </c>
      <c r="C9" s="52">
        <v>39.28</v>
      </c>
      <c r="D9" s="52">
        <v>41.3</v>
      </c>
      <c r="E9" s="52">
        <v>48.08</v>
      </c>
      <c r="F9" s="52">
        <v>43.74</v>
      </c>
      <c r="G9" s="52">
        <v>49.15</v>
      </c>
      <c r="H9" s="52">
        <v>27.19</v>
      </c>
      <c r="I9" s="52">
        <v>2.21</v>
      </c>
      <c r="J9" s="52">
        <v>0.66</v>
      </c>
      <c r="K9" s="52">
        <v>2.98</v>
      </c>
      <c r="L9" s="52">
        <v>2.74</v>
      </c>
      <c r="M9" s="52">
        <v>0.53</v>
      </c>
      <c r="N9" s="53">
        <v>11.3048</v>
      </c>
      <c r="O9" s="7">
        <v>9.1643000000000008</v>
      </c>
      <c r="P9" s="48">
        <f t="shared" si="0"/>
        <v>0.8260434952213771</v>
      </c>
    </row>
    <row r="10" spans="1:16" ht="17" thickBot="1">
      <c r="A10" s="51">
        <v>1995</v>
      </c>
      <c r="B10" s="52">
        <v>0.92</v>
      </c>
      <c r="C10" s="52">
        <v>1.5</v>
      </c>
      <c r="D10" s="52">
        <v>3.24</v>
      </c>
      <c r="E10" s="52">
        <v>2.69</v>
      </c>
      <c r="F10" s="52">
        <v>2.74</v>
      </c>
      <c r="G10" s="52">
        <v>2.82</v>
      </c>
      <c r="H10" s="52">
        <v>2.81</v>
      </c>
      <c r="I10" s="52">
        <v>1.49</v>
      </c>
      <c r="J10" s="52">
        <v>0.5</v>
      </c>
      <c r="K10" s="52">
        <v>1.47</v>
      </c>
      <c r="L10" s="52">
        <v>2.78</v>
      </c>
      <c r="M10" s="52">
        <v>1.58</v>
      </c>
      <c r="N10" s="53">
        <v>0.27439999999999998</v>
      </c>
      <c r="O10" s="7">
        <v>0.22409999999999999</v>
      </c>
      <c r="P10" s="48">
        <f t="shared" si="0"/>
        <v>0.96053044569993717</v>
      </c>
    </row>
    <row r="11" spans="1:16" ht="17" thickBot="1">
      <c r="A11" s="51">
        <v>1996</v>
      </c>
      <c r="B11" s="52">
        <v>2.5299999999999998</v>
      </c>
      <c r="C11" s="52">
        <v>0.31</v>
      </c>
      <c r="D11" s="52">
        <v>1.1100000000000001</v>
      </c>
      <c r="E11" s="52">
        <v>0.56000000000000005</v>
      </c>
      <c r="F11" s="52">
        <v>1.76</v>
      </c>
      <c r="G11" s="52">
        <v>0.09</v>
      </c>
      <c r="H11" s="52">
        <v>2.34</v>
      </c>
      <c r="I11" s="52">
        <v>-0.26</v>
      </c>
      <c r="J11" s="52">
        <v>0.1</v>
      </c>
      <c r="K11" s="52">
        <v>0.32</v>
      </c>
      <c r="L11" s="52">
        <v>0.32</v>
      </c>
      <c r="M11" s="52">
        <v>0.38</v>
      </c>
      <c r="N11" s="53">
        <v>9.9299999999999999E-2</v>
      </c>
      <c r="O11" s="7">
        <v>9.5600000000000004E-2</v>
      </c>
      <c r="P11" s="48">
        <f t="shared" si="0"/>
        <v>0.99663422177749472</v>
      </c>
    </row>
    <row r="12" spans="1:16" ht="17" thickBot="1">
      <c r="A12" s="51">
        <v>1997</v>
      </c>
      <c r="B12" s="52">
        <v>2.12</v>
      </c>
      <c r="C12" s="52">
        <v>0.46</v>
      </c>
      <c r="D12" s="52">
        <v>0.5</v>
      </c>
      <c r="E12" s="52">
        <v>1.08</v>
      </c>
      <c r="F12" s="52">
        <v>-0.01</v>
      </c>
      <c r="G12" s="52">
        <v>0.99</v>
      </c>
      <c r="H12" s="52">
        <v>0.55000000000000004</v>
      </c>
      <c r="I12" s="52">
        <v>-0.28000000000000003</v>
      </c>
      <c r="J12" s="52">
        <v>0.11</v>
      </c>
      <c r="K12" s="52">
        <v>0.06</v>
      </c>
      <c r="L12" s="52">
        <v>0.21</v>
      </c>
      <c r="M12" s="52">
        <v>0.18</v>
      </c>
      <c r="N12" s="53">
        <v>6.1100000000000002E-2</v>
      </c>
      <c r="O12" s="7">
        <v>5.2200000000000003E-2</v>
      </c>
      <c r="P12" s="48">
        <f t="shared" si="0"/>
        <v>0.99161247761756677</v>
      </c>
    </row>
    <row r="13" spans="1:16" ht="17" thickBot="1">
      <c r="A13" s="51">
        <v>1998</v>
      </c>
      <c r="B13" s="52">
        <v>0.7</v>
      </c>
      <c r="C13" s="52">
        <v>0.28000000000000003</v>
      </c>
      <c r="D13" s="52">
        <v>0.2</v>
      </c>
      <c r="E13" s="52">
        <v>0.19</v>
      </c>
      <c r="F13" s="52">
        <v>0.41</v>
      </c>
      <c r="G13" s="52">
        <v>0.05</v>
      </c>
      <c r="H13" s="52">
        <v>-0.37</v>
      </c>
      <c r="I13" s="52">
        <v>-0.89</v>
      </c>
      <c r="J13" s="52">
        <v>-0.11</v>
      </c>
      <c r="K13" s="52">
        <v>0.21</v>
      </c>
      <c r="L13" s="52">
        <v>-0.34</v>
      </c>
      <c r="M13" s="52">
        <v>0.15</v>
      </c>
      <c r="N13" s="53">
        <v>4.7000000000000002E-3</v>
      </c>
      <c r="O13" s="7">
        <v>1.66E-2</v>
      </c>
      <c r="P13" s="48">
        <f t="shared" si="0"/>
        <v>1.011844331641286</v>
      </c>
    </row>
    <row r="14" spans="1:16" ht="17" thickBot="1">
      <c r="A14" s="51">
        <v>1999</v>
      </c>
      <c r="B14" s="52">
        <v>1.38</v>
      </c>
      <c r="C14" s="52">
        <v>1.1499999999999999</v>
      </c>
      <c r="D14" s="52">
        <v>0.98</v>
      </c>
      <c r="E14" s="52">
        <v>0.11</v>
      </c>
      <c r="F14" s="52">
        <v>0.22</v>
      </c>
      <c r="G14" s="52">
        <v>0.34</v>
      </c>
      <c r="H14" s="52">
        <v>1.19</v>
      </c>
      <c r="I14" s="52">
        <v>0.38</v>
      </c>
      <c r="J14" s="52">
        <v>0.37</v>
      </c>
      <c r="K14" s="52">
        <v>0.93</v>
      </c>
      <c r="L14" s="52">
        <v>1.34</v>
      </c>
      <c r="M14" s="52">
        <v>0.8</v>
      </c>
      <c r="N14" s="53">
        <v>9.5699999999999993E-2</v>
      </c>
      <c r="O14" s="7">
        <v>8.9399999999999993E-2</v>
      </c>
      <c r="P14" s="48">
        <f t="shared" si="0"/>
        <v>0.99425025098110797</v>
      </c>
    </row>
    <row r="15" spans="1:16" ht="17" thickBot="1">
      <c r="A15" s="51">
        <v>2000</v>
      </c>
      <c r="B15" s="52">
        <v>1.19</v>
      </c>
      <c r="C15" s="52">
        <v>-0.2</v>
      </c>
      <c r="D15" s="52">
        <v>0.77</v>
      </c>
      <c r="E15" s="52">
        <v>0.28999999999999998</v>
      </c>
      <c r="F15" s="52">
        <v>-0.2</v>
      </c>
      <c r="G15" s="52">
        <v>0.15</v>
      </c>
      <c r="H15" s="52">
        <v>2.13</v>
      </c>
      <c r="I15" s="52">
        <v>1.31</v>
      </c>
      <c r="J15" s="52">
        <v>0.41</v>
      </c>
      <c r="K15" s="52">
        <v>0</v>
      </c>
      <c r="L15" s="52">
        <v>0.34</v>
      </c>
      <c r="M15" s="52">
        <v>0.82</v>
      </c>
      <c r="N15" s="53">
        <v>7.2099999999999997E-2</v>
      </c>
      <c r="O15" s="7">
        <v>5.9700000000000003E-2</v>
      </c>
      <c r="P15" s="48">
        <f t="shared" si="0"/>
        <v>0.98843391474675868</v>
      </c>
    </row>
    <row r="16" spans="1:16" ht="17" thickBot="1">
      <c r="A16" s="51">
        <v>2001</v>
      </c>
      <c r="B16" s="52">
        <v>0.83</v>
      </c>
      <c r="C16" s="52">
        <v>0.23</v>
      </c>
      <c r="D16" s="52">
        <v>0.48</v>
      </c>
      <c r="E16" s="52">
        <v>0.39</v>
      </c>
      <c r="F16" s="52">
        <v>0.22</v>
      </c>
      <c r="G16" s="52">
        <v>1.53</v>
      </c>
      <c r="H16" s="52">
        <v>2.12</v>
      </c>
      <c r="I16" s="52">
        <v>0.65</v>
      </c>
      <c r="J16" s="52">
        <v>0.6</v>
      </c>
      <c r="K16" s="52">
        <v>1.2</v>
      </c>
      <c r="L16" s="52">
        <v>0.98</v>
      </c>
      <c r="M16" s="52">
        <v>-0.16</v>
      </c>
      <c r="N16" s="53">
        <v>9.4299999999999995E-2</v>
      </c>
      <c r="O16" s="7">
        <v>7.6700000000000004E-2</v>
      </c>
      <c r="P16" s="48">
        <f t="shared" si="0"/>
        <v>0.98391665905144832</v>
      </c>
    </row>
    <row r="17" spans="1:16" ht="17" thickBot="1">
      <c r="A17" s="51">
        <v>2002</v>
      </c>
      <c r="B17" s="52">
        <v>1.06</v>
      </c>
      <c r="C17" s="52">
        <v>0.13</v>
      </c>
      <c r="D17" s="52">
        <v>0.23</v>
      </c>
      <c r="E17" s="52">
        <v>0.74</v>
      </c>
      <c r="F17" s="52">
        <v>0.1</v>
      </c>
      <c r="G17" s="52">
        <v>0.6</v>
      </c>
      <c r="H17" s="52">
        <v>1.34</v>
      </c>
      <c r="I17" s="52">
        <v>0.4</v>
      </c>
      <c r="J17" s="52">
        <v>0.95</v>
      </c>
      <c r="K17" s="52">
        <v>1.1299999999999999</v>
      </c>
      <c r="L17" s="52">
        <v>3.2</v>
      </c>
      <c r="M17" s="52">
        <v>2.39</v>
      </c>
      <c r="N17" s="53">
        <v>0.1293</v>
      </c>
      <c r="O17" s="7">
        <v>0.12529999999999999</v>
      </c>
      <c r="P17" s="48">
        <f t="shared" si="0"/>
        <v>0.99645798282121667</v>
      </c>
    </row>
    <row r="18" spans="1:16" ht="17" thickBot="1">
      <c r="A18" s="51">
        <v>2003</v>
      </c>
      <c r="B18" s="52">
        <v>2.92</v>
      </c>
      <c r="C18" s="52">
        <v>1.35</v>
      </c>
      <c r="D18" s="52">
        <v>1.06</v>
      </c>
      <c r="E18" s="52">
        <v>1.39</v>
      </c>
      <c r="F18" s="52">
        <v>0.24</v>
      </c>
      <c r="G18" s="52">
        <v>-0.27</v>
      </c>
      <c r="H18" s="52">
        <v>0.35</v>
      </c>
      <c r="I18" s="52">
        <v>-0.15</v>
      </c>
      <c r="J18" s="52">
        <v>1.26</v>
      </c>
      <c r="K18" s="52">
        <v>0.47</v>
      </c>
      <c r="L18" s="52">
        <v>0.26</v>
      </c>
      <c r="M18" s="52">
        <v>0.32</v>
      </c>
      <c r="N18" s="53">
        <v>9.5500000000000002E-2</v>
      </c>
      <c r="O18" s="7">
        <v>9.2999999999999999E-2</v>
      </c>
      <c r="P18" s="48">
        <f t="shared" si="0"/>
        <v>0.99771793701506162</v>
      </c>
    </row>
    <row r="19" spans="1:16" ht="17" thickBot="1">
      <c r="A19" s="51">
        <v>2004</v>
      </c>
      <c r="B19" s="52">
        <v>1.46</v>
      </c>
      <c r="C19" s="52">
        <v>-0.18</v>
      </c>
      <c r="D19" s="52">
        <v>0.47</v>
      </c>
      <c r="E19" s="52">
        <v>0.06</v>
      </c>
      <c r="F19" s="52">
        <v>0.43</v>
      </c>
      <c r="G19" s="52">
        <v>1.1200000000000001</v>
      </c>
      <c r="H19" s="52">
        <v>1.21</v>
      </c>
      <c r="I19" s="52">
        <v>0.69</v>
      </c>
      <c r="J19" s="52">
        <v>0.28999999999999998</v>
      </c>
      <c r="K19" s="52">
        <v>0.53</v>
      </c>
      <c r="L19" s="52">
        <v>0.83</v>
      </c>
      <c r="M19" s="52">
        <v>0.54</v>
      </c>
      <c r="N19" s="53">
        <v>7.6899999999999996E-2</v>
      </c>
      <c r="O19" s="7">
        <v>7.5999999999999998E-2</v>
      </c>
      <c r="P19" s="48">
        <f t="shared" si="0"/>
        <v>0.99916426780573875</v>
      </c>
    </row>
    <row r="20" spans="1:16" ht="17" thickBot="1">
      <c r="A20" s="51">
        <v>2005</v>
      </c>
      <c r="B20" s="52">
        <v>0.91</v>
      </c>
      <c r="C20" s="52">
        <v>0.32</v>
      </c>
      <c r="D20" s="52">
        <v>0.81</v>
      </c>
      <c r="E20" s="52">
        <v>0.5</v>
      </c>
      <c r="F20" s="52">
        <v>0.39</v>
      </c>
      <c r="G20" s="52">
        <v>-0.17</v>
      </c>
      <c r="H20" s="52">
        <v>-0.17</v>
      </c>
      <c r="I20" s="52">
        <v>0</v>
      </c>
      <c r="J20" s="52">
        <v>0.72</v>
      </c>
      <c r="K20" s="52">
        <v>0.56999999999999995</v>
      </c>
      <c r="L20" s="52">
        <v>0.38</v>
      </c>
      <c r="M20" s="52">
        <v>0.19</v>
      </c>
      <c r="N20" s="53">
        <v>4.5400000000000003E-2</v>
      </c>
      <c r="O20" s="7">
        <v>5.6899999999999999E-2</v>
      </c>
      <c r="P20" s="48">
        <f t="shared" si="0"/>
        <v>1.0110005739429881</v>
      </c>
    </row>
    <row r="21" spans="1:16" ht="17" thickBot="1">
      <c r="A21" s="51">
        <v>2006</v>
      </c>
      <c r="B21" s="52">
        <v>0.72</v>
      </c>
      <c r="C21" s="52">
        <v>0.12</v>
      </c>
      <c r="D21" s="52">
        <v>0.52</v>
      </c>
      <c r="E21" s="52">
        <v>-0.06</v>
      </c>
      <c r="F21" s="52">
        <v>-0.37</v>
      </c>
      <c r="G21" s="52">
        <v>-0.21</v>
      </c>
      <c r="H21" s="52">
        <v>-0.14000000000000001</v>
      </c>
      <c r="I21" s="52">
        <v>0.32</v>
      </c>
      <c r="J21" s="52">
        <v>0.39</v>
      </c>
      <c r="K21" s="52">
        <v>0.27</v>
      </c>
      <c r="L21" s="52">
        <v>0.33</v>
      </c>
      <c r="M21" s="52">
        <v>0.65</v>
      </c>
      <c r="N21" s="53">
        <v>2.5600000000000001E-2</v>
      </c>
      <c r="O21" s="7">
        <v>3.1399999999999997E-2</v>
      </c>
      <c r="P21" s="48">
        <f t="shared" si="0"/>
        <v>1.0056552262090483</v>
      </c>
    </row>
    <row r="22" spans="1:16" ht="17" thickBot="1">
      <c r="A22" s="51">
        <v>2007</v>
      </c>
      <c r="B22" s="52">
        <v>0.95</v>
      </c>
      <c r="C22" s="52">
        <v>0.21</v>
      </c>
      <c r="D22" s="52">
        <v>0.25</v>
      </c>
      <c r="E22" s="52">
        <v>0.41</v>
      </c>
      <c r="F22" s="52">
        <v>0.63</v>
      </c>
      <c r="G22" s="52">
        <v>0.15</v>
      </c>
      <c r="H22" s="52">
        <v>-0.3</v>
      </c>
      <c r="I22" s="52">
        <v>0.4</v>
      </c>
      <c r="J22" s="52">
        <v>0.3</v>
      </c>
      <c r="K22" s="52">
        <v>0.33</v>
      </c>
      <c r="L22" s="52">
        <v>0.28000000000000003</v>
      </c>
      <c r="M22" s="52">
        <v>1.0900000000000001</v>
      </c>
      <c r="N22" s="53">
        <v>4.7899999999999998E-2</v>
      </c>
      <c r="O22" s="7">
        <v>4.4499999999999998E-2</v>
      </c>
      <c r="P22" s="48">
        <f t="shared" si="0"/>
        <v>0.99675541559309089</v>
      </c>
    </row>
    <row r="23" spans="1:16" ht="17" thickBot="1">
      <c r="A23" s="51">
        <v>2008</v>
      </c>
      <c r="B23" s="52">
        <v>0.88</v>
      </c>
      <c r="C23" s="52">
        <v>-0.03</v>
      </c>
      <c r="D23" s="52">
        <v>0.45</v>
      </c>
      <c r="E23" s="52">
        <v>0.42</v>
      </c>
      <c r="F23" s="52">
        <v>0.87</v>
      </c>
      <c r="G23" s="52">
        <v>0.97</v>
      </c>
      <c r="H23" s="52">
        <v>0.87</v>
      </c>
      <c r="I23" s="52">
        <v>0.32</v>
      </c>
      <c r="J23" s="52">
        <v>0.14000000000000001</v>
      </c>
      <c r="K23" s="52">
        <v>0.43</v>
      </c>
      <c r="L23" s="52">
        <v>0.53</v>
      </c>
      <c r="M23" s="52">
        <v>0.1</v>
      </c>
      <c r="N23" s="53">
        <v>6.0999999999999999E-2</v>
      </c>
      <c r="O23" s="7">
        <v>5.8999999999999997E-2</v>
      </c>
      <c r="P23" s="48">
        <f t="shared" si="0"/>
        <v>0.998114985862394</v>
      </c>
    </row>
    <row r="24" spans="1:16" ht="17" thickBot="1">
      <c r="A24" s="51">
        <v>2009</v>
      </c>
      <c r="B24" s="52">
        <v>0.69</v>
      </c>
      <c r="C24" s="52">
        <v>0.02</v>
      </c>
      <c r="D24" s="52">
        <v>0.4</v>
      </c>
      <c r="E24" s="52">
        <v>0.31</v>
      </c>
      <c r="F24" s="52">
        <v>0.23</v>
      </c>
      <c r="G24" s="52">
        <v>0.05</v>
      </c>
      <c r="H24" s="52">
        <v>0.49</v>
      </c>
      <c r="I24" s="52">
        <v>0.3</v>
      </c>
      <c r="J24" s="52">
        <v>0.27</v>
      </c>
      <c r="K24" s="52">
        <v>0.53</v>
      </c>
      <c r="L24" s="52">
        <v>0.6</v>
      </c>
      <c r="M24" s="52">
        <v>0.08</v>
      </c>
      <c r="N24" s="53">
        <v>4.0399999999999998E-2</v>
      </c>
      <c r="O24" s="7">
        <v>4.3099999999999999E-2</v>
      </c>
      <c r="P24" s="48">
        <f t="shared" si="0"/>
        <v>1.0025951557093424</v>
      </c>
    </row>
    <row r="25" spans="1:16" ht="17" thickBot="1">
      <c r="A25" s="51">
        <v>2010</v>
      </c>
      <c r="B25" s="52">
        <v>1.72</v>
      </c>
      <c r="C25" s="52">
        <v>0.59</v>
      </c>
      <c r="D25" s="52">
        <v>0.47</v>
      </c>
      <c r="E25" s="52">
        <v>0.22</v>
      </c>
      <c r="F25" s="52">
        <v>0.15</v>
      </c>
      <c r="G25" s="52">
        <v>0.02</v>
      </c>
      <c r="H25" s="52">
        <v>0.14000000000000001</v>
      </c>
      <c r="I25" s="52">
        <v>0.25</v>
      </c>
      <c r="J25" s="52">
        <v>0.53</v>
      </c>
      <c r="K25" s="52">
        <v>0.93</v>
      </c>
      <c r="L25" s="52">
        <v>1.04</v>
      </c>
      <c r="M25" s="52">
        <v>0.65</v>
      </c>
      <c r="N25" s="53">
        <v>6.9000000000000006E-2</v>
      </c>
      <c r="O25" s="7">
        <v>5.8999999999999997E-2</v>
      </c>
      <c r="P25" s="48">
        <f t="shared" si="0"/>
        <v>0.99064546304957901</v>
      </c>
    </row>
    <row r="26" spans="1:16" ht="17" thickBot="1">
      <c r="A26" s="51">
        <v>2011</v>
      </c>
      <c r="B26" s="52">
        <v>1.28</v>
      </c>
      <c r="C26" s="52">
        <v>0.41</v>
      </c>
      <c r="D26" s="52">
        <v>0.91</v>
      </c>
      <c r="E26" s="52">
        <v>0.8</v>
      </c>
      <c r="F26" s="52">
        <v>0.04</v>
      </c>
      <c r="G26" s="52">
        <v>-0.34</v>
      </c>
      <c r="H26" s="52">
        <v>0.44</v>
      </c>
      <c r="I26" s="52">
        <v>0.39</v>
      </c>
      <c r="J26" s="52">
        <v>0.69</v>
      </c>
      <c r="K26" s="52">
        <v>0.31</v>
      </c>
      <c r="L26" s="52">
        <v>0.52</v>
      </c>
      <c r="M26" s="52">
        <v>0.5</v>
      </c>
      <c r="N26" s="53">
        <v>6.0999999999999999E-2</v>
      </c>
      <c r="O26" s="7">
        <v>6.5000000000000002E-2</v>
      </c>
      <c r="P26" s="48">
        <f t="shared" si="0"/>
        <v>1.003770028275212</v>
      </c>
    </row>
    <row r="27" spans="1:16" ht="17" thickBot="1">
      <c r="A27" s="51">
        <v>2012</v>
      </c>
      <c r="B27" s="52">
        <v>1.32</v>
      </c>
      <c r="C27" s="52">
        <v>0.13</v>
      </c>
      <c r="D27" s="52">
        <v>0.59</v>
      </c>
      <c r="E27" s="52">
        <v>0.68</v>
      </c>
      <c r="F27" s="52">
        <v>0.43</v>
      </c>
      <c r="G27" s="52">
        <v>0.23</v>
      </c>
      <c r="H27" s="52">
        <v>0.42</v>
      </c>
      <c r="I27" s="52">
        <v>0.2</v>
      </c>
      <c r="J27" s="52">
        <v>0.42</v>
      </c>
      <c r="K27" s="52">
        <v>0.81</v>
      </c>
      <c r="L27" s="52">
        <v>0.56999999999999995</v>
      </c>
      <c r="M27" s="52">
        <v>0.43</v>
      </c>
      <c r="N27" s="53">
        <v>6.4000000000000001E-2</v>
      </c>
      <c r="O27" s="7">
        <v>5.8299999999999998E-2</v>
      </c>
      <c r="P27" s="48">
        <f t="shared" si="0"/>
        <v>0.99464285714285716</v>
      </c>
    </row>
    <row r="28" spans="1:16" ht="17" thickBot="1">
      <c r="A28" s="51">
        <v>2013</v>
      </c>
      <c r="B28" s="52">
        <v>1.77</v>
      </c>
      <c r="C28" s="52">
        <v>0.12</v>
      </c>
      <c r="D28" s="52">
        <v>0.78</v>
      </c>
      <c r="E28" s="52">
        <v>0.31</v>
      </c>
      <c r="F28" s="52">
        <v>0.61</v>
      </c>
      <c r="G28" s="52">
        <v>0.34</v>
      </c>
      <c r="H28" s="52">
        <v>0.09</v>
      </c>
      <c r="I28" s="52">
        <v>0.09</v>
      </c>
      <c r="J28" s="52">
        <v>0.24</v>
      </c>
      <c r="K28" s="52">
        <v>0.64</v>
      </c>
      <c r="L28" s="52">
        <v>0.45</v>
      </c>
      <c r="M28" s="52">
        <v>0.44</v>
      </c>
      <c r="N28" s="53">
        <v>6.0199999999999997E-2</v>
      </c>
      <c r="O28" s="7">
        <v>5.91E-2</v>
      </c>
      <c r="P28" s="48">
        <f t="shared" si="0"/>
        <v>0.99896245991322385</v>
      </c>
    </row>
    <row r="29" spans="1:16" ht="17" thickBot="1">
      <c r="A29" s="51">
        <v>2014</v>
      </c>
      <c r="B29" s="52">
        <v>1.95</v>
      </c>
      <c r="C29" s="52">
        <v>0.61</v>
      </c>
      <c r="D29" s="52">
        <v>0.81</v>
      </c>
      <c r="E29" s="52">
        <v>0.56999999999999995</v>
      </c>
      <c r="F29" s="52">
        <v>0.14000000000000001</v>
      </c>
      <c r="G29" s="52">
        <v>0</v>
      </c>
      <c r="H29" s="52" t="s">
        <v>1</v>
      </c>
      <c r="I29" s="52" t="s">
        <v>1</v>
      </c>
      <c r="J29" s="52" t="s">
        <v>1</v>
      </c>
      <c r="K29" s="52" t="s">
        <v>1</v>
      </c>
      <c r="L29" s="52" t="s">
        <v>1</v>
      </c>
      <c r="M29" s="52" t="s">
        <v>1</v>
      </c>
      <c r="N29" s="53">
        <v>4.1300000000000003E-2</v>
      </c>
      <c r="O29" s="7">
        <v>2.8500000000000001E-2</v>
      </c>
      <c r="P29" s="48">
        <f t="shared" si="0"/>
        <v>0.98770767310093144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H27" sqref="H27"/>
    </sheetView>
  </sheetViews>
  <sheetFormatPr baseColWidth="10" defaultRowHeight="12" x14ac:dyDescent="0"/>
  <cols>
    <col min="1" max="1" width="5.1640625" style="11" customWidth="1"/>
    <col min="4" max="4" width="0" hidden="1" customWidth="1"/>
    <col min="5" max="7" width="11" bestFit="1" customWidth="1"/>
  </cols>
  <sheetData>
    <row r="1" spans="1:8" ht="33">
      <c r="A1" s="30"/>
      <c r="B1" s="69" t="s">
        <v>110</v>
      </c>
      <c r="C1" s="69" t="s">
        <v>111</v>
      </c>
      <c r="D1" s="70" t="s">
        <v>108</v>
      </c>
      <c r="E1" s="69" t="s">
        <v>105</v>
      </c>
      <c r="F1" s="69" t="s">
        <v>106</v>
      </c>
      <c r="G1" s="69" t="s">
        <v>107</v>
      </c>
      <c r="H1" s="79" t="s">
        <v>112</v>
      </c>
    </row>
    <row r="2" spans="1:8">
      <c r="A2" s="31" t="s">
        <v>0</v>
      </c>
      <c r="D2" s="70"/>
      <c r="E2" s="69" t="s">
        <v>109</v>
      </c>
      <c r="F2" s="69" t="s">
        <v>109</v>
      </c>
      <c r="G2" s="69" t="s">
        <v>109</v>
      </c>
    </row>
    <row r="3" spans="1:8">
      <c r="B3" s="67"/>
    </row>
    <row r="4" spans="1:8">
      <c r="B4" s="67"/>
    </row>
    <row r="5" spans="1:8">
      <c r="B5" s="68"/>
    </row>
    <row r="6" spans="1:8">
      <c r="B6" s="67"/>
    </row>
    <row r="7" spans="1:8">
      <c r="B7" s="67"/>
    </row>
    <row r="8" spans="1:8">
      <c r="A8" s="34"/>
      <c r="B8" s="67"/>
    </row>
    <row r="9" spans="1:8">
      <c r="A9" s="11">
        <v>1995</v>
      </c>
      <c r="B9" s="68">
        <f>('Anuario IPCA'!E9+'Anuario IPCA'!I9)/F9</f>
        <v>1.3861277499980723E-3</v>
      </c>
      <c r="C9" s="68">
        <f>10^(-6)*'Anuario IPCA'!AV9/Sheet1!E9</f>
        <v>2.5074541963940405E-3</v>
      </c>
      <c r="D9" s="71">
        <v>1995</v>
      </c>
      <c r="E9" s="72">
        <v>263298.46182213165</v>
      </c>
      <c r="F9" s="76">
        <v>33848251</v>
      </c>
      <c r="G9" s="73">
        <v>7778.7907511715048</v>
      </c>
      <c r="H9" s="80">
        <f>'Anuario IPCA'!BH9/Sheet1!E9</f>
        <v>5.1971933311405224E-6</v>
      </c>
    </row>
    <row r="10" spans="1:8">
      <c r="A10" s="11">
        <v>1996</v>
      </c>
      <c r="B10" s="68">
        <f>('Anuario IPCA'!E10+'Anuario IPCA'!I10)/F10</f>
        <v>1.5525111265909742E-3</v>
      </c>
      <c r="C10" s="68">
        <f>10^(-6)*'Anuario IPCA'!AV10/Sheet1!E10</f>
        <v>2.497795229800009E-3</v>
      </c>
      <c r="D10" s="71">
        <v>1996</v>
      </c>
      <c r="E10" s="72">
        <v>307924.11316342454</v>
      </c>
      <c r="F10" s="76">
        <v>34451927</v>
      </c>
      <c r="G10" s="73">
        <v>8937.7907123576715</v>
      </c>
      <c r="H10" s="80">
        <f>'Anuario IPCA'!BH10/Sheet1!E10</f>
        <v>4.7363436707586308E-6</v>
      </c>
    </row>
    <row r="11" spans="1:8">
      <c r="A11" s="11">
        <v>1997</v>
      </c>
      <c r="B11" s="68">
        <f>('Anuario IPCA'!E11+'Anuario IPCA'!I11)/F11</f>
        <v>1.5039557375613351E-3</v>
      </c>
      <c r="C11" s="68">
        <f>10^(-6)*'Anuario IPCA'!AV11/Sheet1!E11</f>
        <v>2.5730171810496002E-3</v>
      </c>
      <c r="D11" s="71">
        <v>1997</v>
      </c>
      <c r="E11" s="72">
        <v>344890.87734657194</v>
      </c>
      <c r="F11" s="76">
        <v>35062867</v>
      </c>
      <c r="G11" s="73">
        <v>9836.3570025968493</v>
      </c>
      <c r="H11" s="80">
        <f>'Anuario IPCA'!BH11/Sheet1!E11</f>
        <v>4.4256243322664454E-6</v>
      </c>
    </row>
    <row r="12" spans="1:8">
      <c r="A12" s="11">
        <v>1998</v>
      </c>
      <c r="B12" s="68">
        <f>('Anuario IPCA'!E12+'Anuario IPCA'!I12)/F12</f>
        <v>1.5390838010022323E-3</v>
      </c>
      <c r="C12" s="68">
        <f>10^(-6)*'Anuario IPCA'!AV12/Sheet1!E12</f>
        <v>2.3854054856887298E-3</v>
      </c>
      <c r="D12" s="71">
        <v>1998</v>
      </c>
      <c r="E12" s="72">
        <v>353085.08974809357</v>
      </c>
      <c r="F12" s="76">
        <v>35698511</v>
      </c>
      <c r="G12" s="73">
        <v>9890.7511786162049</v>
      </c>
      <c r="H12" s="80">
        <f>'Anuario IPCA'!BH12/Sheet1!E12</f>
        <v>4.3724450118728748E-6</v>
      </c>
    </row>
    <row r="13" spans="1:8">
      <c r="A13" s="11">
        <v>1999</v>
      </c>
      <c r="B13" s="68">
        <f>('Anuario IPCA'!E13+'Anuario IPCA'!I13)/F13</f>
        <v>1.6982189651756575E-3</v>
      </c>
      <c r="C13" s="68">
        <f>10^(-6)*'Anuario IPCA'!AV13/Sheet1!E13</f>
        <v>2.3954119110924077E-3</v>
      </c>
      <c r="D13" s="71">
        <v>1999</v>
      </c>
      <c r="E13" s="72">
        <v>383249.57087707525</v>
      </c>
      <c r="F13" s="76">
        <v>36346903</v>
      </c>
      <c r="G13" s="73">
        <v>10544.21530431562</v>
      </c>
      <c r="H13" s="80">
        <f>'Anuario IPCA'!BH13/Sheet1!E13</f>
        <v>3.7577757435894774E-6</v>
      </c>
    </row>
    <row r="14" spans="1:8">
      <c r="A14" s="11">
        <v>2000</v>
      </c>
      <c r="B14" s="68">
        <f>('Anuario IPCA'!E14+'Anuario IPCA'!I14)/F14</f>
        <v>1.6795414381277759E-3</v>
      </c>
      <c r="C14" s="68">
        <f>10^(-6)*'Anuario IPCA'!AV14/Sheet1!E14</f>
        <v>2.7677076029678049E-3</v>
      </c>
      <c r="D14" s="71">
        <v>2000</v>
      </c>
      <c r="E14" s="72">
        <v>424161.31346431677</v>
      </c>
      <c r="F14" s="76">
        <v>36974378</v>
      </c>
      <c r="G14" s="73">
        <v>11471.763323897343</v>
      </c>
      <c r="H14" s="80">
        <f>'Anuario IPCA'!BH14/Sheet1!E14</f>
        <v>3.5592416618094865E-6</v>
      </c>
    </row>
    <row r="15" spans="1:8">
      <c r="A15" s="11">
        <v>2001</v>
      </c>
      <c r="B15" s="68">
        <f>('Anuario IPCA'!E15+'Anuario IPCA'!I15)/F15</f>
        <v>1.7066590832949854E-3</v>
      </c>
      <c r="C15" s="68">
        <f>10^(-6)*'Anuario IPCA'!AV15/Sheet1!E15</f>
        <v>2.747394554321107E-3</v>
      </c>
      <c r="D15" s="71">
        <v>2001</v>
      </c>
      <c r="E15" s="72">
        <v>463477.73056376743</v>
      </c>
      <c r="F15" s="76">
        <v>37457393</v>
      </c>
      <c r="G15" s="73">
        <v>12373.464713995645</v>
      </c>
      <c r="H15" s="80">
        <f>'Anuario IPCA'!BH15/Sheet1!E15</f>
        <v>3.5955194834961214E-6</v>
      </c>
    </row>
    <row r="16" spans="1:8">
      <c r="A16" s="11">
        <v>2002</v>
      </c>
      <c r="B16" s="68">
        <f>('Anuario IPCA'!E16+'Anuario IPCA'!I16)/F16</f>
        <v>1.7480682820590731E-3</v>
      </c>
      <c r="C16" s="68">
        <f>10^(-6)*'Anuario IPCA'!AV16/Sheet1!E16</f>
        <v>2.7448233524220776E-3</v>
      </c>
      <c r="D16" s="71">
        <v>2002</v>
      </c>
      <c r="E16" s="72">
        <v>511735.91763584199</v>
      </c>
      <c r="F16" s="76">
        <v>37906414</v>
      </c>
      <c r="G16" s="73">
        <v>13499.982288903455</v>
      </c>
      <c r="H16" s="80">
        <f>'Anuario IPCA'!BH16/Sheet1!E16</f>
        <v>3.2153356179554882E-6</v>
      </c>
    </row>
    <row r="17" spans="1:8">
      <c r="A17" s="11">
        <v>2003</v>
      </c>
      <c r="B17" s="68">
        <f>('Anuario IPCA'!E17+'Anuario IPCA'!I17)/F17</f>
        <v>1.7998498994874282E-3</v>
      </c>
      <c r="C17" s="68">
        <f>10^(-6)*'Anuario IPCA'!AV17/Sheet1!E17</f>
        <v>2.6394473560262775E-3</v>
      </c>
      <c r="D17" s="71">
        <v>2003</v>
      </c>
      <c r="E17" s="72">
        <v>579846.91587262822</v>
      </c>
      <c r="F17" s="76">
        <v>38340975</v>
      </c>
      <c r="G17" s="73">
        <v>15123.426461445704</v>
      </c>
      <c r="H17" s="80">
        <f>'Anuario IPCA'!BH17/Sheet1!E17</f>
        <v>2.9769110926730323E-6</v>
      </c>
    </row>
    <row r="18" spans="1:8">
      <c r="A18" s="11">
        <v>2004</v>
      </c>
      <c r="B18" s="68">
        <f>('Anuario IPCA'!E18+'Anuario IPCA'!I18)/F18</f>
        <v>1.8146124508660677E-3</v>
      </c>
      <c r="C18" s="68">
        <f>10^(-6)*'Anuario IPCA'!AV18/Sheet1!E18</f>
        <v>2.7471201081418783E-3</v>
      </c>
      <c r="D18" s="71">
        <v>2004</v>
      </c>
      <c r="E18" s="72">
        <v>643487.49191227683</v>
      </c>
      <c r="F18" s="76">
        <v>38770813</v>
      </c>
      <c r="G18" s="73">
        <v>16597.214299124367</v>
      </c>
      <c r="H18" s="80">
        <f>'Anuario IPCA'!BH18/Sheet1!E18</f>
        <v>2.7086157053508536E-6</v>
      </c>
    </row>
    <row r="19" spans="1:8">
      <c r="A19" s="11">
        <v>2005</v>
      </c>
      <c r="B19" s="68">
        <f>('Anuario IPCA'!E19+'Anuario IPCA'!I19)/F19</f>
        <v>1.8758874573644839E-3</v>
      </c>
      <c r="C19" s="68">
        <f>10^(-6)*'Anuario IPCA'!AV19/Sheet1!E19</f>
        <v>2.7021586044795065E-3</v>
      </c>
      <c r="D19" s="71">
        <v>2005</v>
      </c>
      <c r="E19" s="72">
        <v>726984.04483122134</v>
      </c>
      <c r="F19" s="76">
        <v>39201179</v>
      </c>
      <c r="G19" s="73">
        <v>18544.953579871191</v>
      </c>
      <c r="H19" s="80">
        <f>'Anuario IPCA'!BH19/Sheet1!E19</f>
        <v>2.6007668793895288E-6</v>
      </c>
    </row>
    <row r="20" spans="1:8">
      <c r="A20" s="11">
        <v>2006</v>
      </c>
      <c r="B20" s="68">
        <f>('Anuario IPCA'!E20+'Anuario IPCA'!I20)/F20</f>
        <v>1.9388052233960909E-3</v>
      </c>
      <c r="C20" s="68">
        <f>10^(-6)*'Anuario IPCA'!AV20/Sheet1!E20</f>
        <v>2.6301647555089479E-3</v>
      </c>
      <c r="D20" s="71">
        <v>2006</v>
      </c>
      <c r="E20" s="72">
        <v>802654.61377209076</v>
      </c>
      <c r="F20" s="76">
        <v>39620277</v>
      </c>
      <c r="G20" s="73">
        <v>20258.68253702746</v>
      </c>
      <c r="H20" s="80">
        <f>'Anuario IPCA'!BH20/Sheet1!E20</f>
        <v>2.5560156308652614E-6</v>
      </c>
    </row>
    <row r="21" spans="1:8">
      <c r="A21" s="11">
        <v>2007</v>
      </c>
      <c r="B21" s="68">
        <f>('Anuario IPCA'!E21+'Anuario IPCA'!I21)/F21</f>
        <v>1.9940126150706865E-3</v>
      </c>
      <c r="C21" s="68">
        <f>10^(-6)*'Anuario IPCA'!AV21/Sheet1!E21</f>
        <v>2.6243344736943315E-3</v>
      </c>
      <c r="D21" s="71">
        <v>2007</v>
      </c>
      <c r="E21" s="72">
        <v>902784.26768704364</v>
      </c>
      <c r="F21" s="76">
        <v>40021813</v>
      </c>
      <c r="G21" s="73">
        <v>22557.305629483693</v>
      </c>
      <c r="H21" s="80">
        <f>'Anuario IPCA'!BH21/Sheet1!E21</f>
        <v>2.3708720107348628E-6</v>
      </c>
    </row>
    <row r="22" spans="1:8">
      <c r="A22" s="11">
        <v>2008</v>
      </c>
      <c r="B22" s="68">
        <f>('Anuario IPCA'!E22+'Anuario IPCA'!I22)/F22</f>
        <v>2.0128260946260328E-3</v>
      </c>
      <c r="C22" s="68">
        <f>10^(-6)*'Anuario IPCA'!AV22/Sheet1!E22</f>
        <v>2.8624742542065458E-3</v>
      </c>
      <c r="D22" s="71">
        <v>2008</v>
      </c>
      <c r="E22" s="72">
        <v>1003015.1914242619</v>
      </c>
      <c r="F22" s="76">
        <v>40419786</v>
      </c>
      <c r="G22" s="73">
        <v>24814.955512734825</v>
      </c>
      <c r="H22" s="80">
        <f>'Anuario IPCA'!BH22/Sheet1!E22</f>
        <v>2.3091122810490263E-6</v>
      </c>
    </row>
    <row r="23" spans="1:8">
      <c r="A23" s="11">
        <v>2009</v>
      </c>
      <c r="B23" s="68">
        <f>('Anuario IPCA'!E23+'Anuario IPCA'!I23)/F23</f>
        <v>2.0398099956986482E-3</v>
      </c>
      <c r="C23" s="68">
        <f>10^(-6)*'Anuario IPCA'!AV23/Sheet1!E23</f>
        <v>2.6734744074733124E-3</v>
      </c>
      <c r="D23" s="71">
        <v>2009</v>
      </c>
      <c r="E23" s="72">
        <v>1084353.4896261911</v>
      </c>
      <c r="F23" s="76">
        <v>40815076</v>
      </c>
      <c r="G23" s="73">
        <v>26567.4744701245</v>
      </c>
      <c r="H23" s="80">
        <f>'Anuario IPCA'!BH23/Sheet1!E23</f>
        <v>2.2720494780190071E-6</v>
      </c>
    </row>
    <row r="24" spans="1:8">
      <c r="A24" s="11">
        <v>2010</v>
      </c>
      <c r="B24" s="68">
        <f>('Anuario IPCA'!E24+'Anuario IPCA'!I24)/F24</f>
        <v>2.0507386494312018E-3</v>
      </c>
      <c r="C24" s="68">
        <f>10^(-6)*'Anuario IPCA'!AV24/Sheet1!E24</f>
        <v>2.7115902990267043E-3</v>
      </c>
      <c r="D24" s="71">
        <v>2010</v>
      </c>
      <c r="E24" s="72">
        <v>1247595.9266096649</v>
      </c>
      <c r="F24" s="76">
        <v>41223683</v>
      </c>
      <c r="G24" s="73">
        <v>30264.057838055491</v>
      </c>
      <c r="H24" s="80">
        <f>'Anuario IPCA'!BH24/Sheet1!E24</f>
        <v>2.0939262526336657E-6</v>
      </c>
    </row>
    <row r="25" spans="1:8">
      <c r="A25" s="11">
        <v>2011</v>
      </c>
      <c r="B25" s="68">
        <f>('Anuario IPCA'!E25+'Anuario IPCA'!I25)/F25</f>
        <v>2.0701691053770354E-3</v>
      </c>
      <c r="C25" s="68">
        <f>10^(-6)*'Anuario IPCA'!AV25/Sheet1!E25</f>
        <v>2.7749015185653592E-3</v>
      </c>
      <c r="D25" s="71">
        <v>2011</v>
      </c>
      <c r="E25" s="72">
        <v>1349465.1400443204</v>
      </c>
      <c r="F25" s="76">
        <v>41579695</v>
      </c>
      <c r="G25" s="73">
        <v>32454.907137830625</v>
      </c>
      <c r="H25" s="80">
        <f>'Anuario IPCA'!BH25/Sheet1!E25</f>
        <v>2.1866281523318904E-6</v>
      </c>
    </row>
    <row r="26" spans="1:8">
      <c r="A26" s="11">
        <v>2012</v>
      </c>
      <c r="B26" s="68">
        <f>('Anuario IPCA'!E26+'Anuario IPCA'!I26)/F26</f>
        <v>2.0764426854870781E-3</v>
      </c>
      <c r="C26" s="68">
        <f>10^(-6)*'Anuario IPCA'!AV26/Sheet1!E26</f>
        <v>2.7356895105301038E-3</v>
      </c>
      <c r="E26" s="75">
        <v>1457393</v>
      </c>
      <c r="F26" s="77">
        <v>41939997</v>
      </c>
      <c r="G26" s="73">
        <f>10^6*E26/F26</f>
        <v>34749.477926762847</v>
      </c>
      <c r="H26" s="80">
        <f>'Anuario IPCA'!BH26/Sheet1!E26</f>
        <v>2.3371150185085358E-6</v>
      </c>
    </row>
    <row r="27" spans="1:8">
      <c r="A27" s="11">
        <v>2013</v>
      </c>
      <c r="B27" s="68">
        <f>('Anuario IPCA'!E27+'Anuario IPCA'!I27)/F27</f>
        <v>2.0757507429317416E-3</v>
      </c>
      <c r="C27" s="68">
        <f>10^(-6)*'Anuario IPCA'!AV27/Sheet1!E27</f>
        <v>2.7277260642918568E-3</v>
      </c>
      <c r="E27" s="74">
        <v>1511700</v>
      </c>
      <c r="F27" s="78">
        <v>42304694</v>
      </c>
      <c r="G27" s="73">
        <f>10^6*E27/F27</f>
        <v>35733.623318490376</v>
      </c>
      <c r="H27" s="80">
        <f>'Anuario IPCA'!BH27/Sheet1!E27</f>
        <v>2.3370932547198521E-6</v>
      </c>
    </row>
    <row r="28" spans="1:8">
      <c r="G28" s="73"/>
    </row>
    <row r="29" spans="1:8">
      <c r="G29" s="73"/>
    </row>
    <row r="33" spans="1:1">
      <c r="A33"/>
    </row>
    <row r="34" spans="1:1">
      <c r="A34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12</vt:i4>
      </vt:variant>
    </vt:vector>
  </HeadingPairs>
  <TitlesOfParts>
    <vt:vector size="17" baseType="lpstr">
      <vt:lpstr>Anuario IPCA</vt:lpstr>
      <vt:lpstr>Anuario ICV</vt:lpstr>
      <vt:lpstr>IPCA</vt:lpstr>
      <vt:lpstr>ICV-DIEESE</vt:lpstr>
      <vt:lpstr>Sheet1</vt:lpstr>
      <vt:lpstr>PessoalXReceita</vt:lpstr>
      <vt:lpstr>Frações USP</vt:lpstr>
      <vt:lpstr>Docentes</vt:lpstr>
      <vt:lpstr>Discentes</vt:lpstr>
      <vt:lpstr>Func.</vt:lpstr>
      <vt:lpstr>Ativos</vt:lpstr>
      <vt:lpstr>Custo Estudante</vt:lpstr>
      <vt:lpstr>custo servidor</vt:lpstr>
      <vt:lpstr>Venctos</vt:lpstr>
      <vt:lpstr>Recursos</vt:lpstr>
      <vt:lpstr>frações</vt:lpstr>
      <vt:lpstr>Venctos2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Marcelo Martinelli</cp:lastModifiedBy>
  <dcterms:created xsi:type="dcterms:W3CDTF">2014-05-24T01:56:52Z</dcterms:created>
  <dcterms:modified xsi:type="dcterms:W3CDTF">2021-05-28T00:10:47Z</dcterms:modified>
</cp:coreProperties>
</file>