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yol\Desktop\rmb_HP_casa\Lato Sensu\Curso-ES-18-Madeira\GES 018 2022 4\Programas\"/>
    </mc:Choice>
  </mc:AlternateContent>
  <xr:revisionPtr revIDLastSave="0" documentId="13_ncr:1_{FED5AEE1-4C0B-4342-A608-F01D3E20306A}" xr6:coauthVersionLast="47" xr6:coauthVersionMax="47" xr10:uidLastSave="{00000000-0000-0000-0000-000000000000}"/>
  <bookViews>
    <workbookView xWindow="-110" yWindow="-110" windowWidth="19420" windowHeight="10420" xr2:uid="{10C7CA61-BAA4-4873-B464-4ACD4A1160F6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B14" i="1" l="1"/>
  <c r="H2" i="1"/>
  <c r="F5" i="1"/>
  <c r="G5" i="1" s="1"/>
  <c r="E5" i="1"/>
  <c r="D5" i="1"/>
  <c r="C5" i="1"/>
  <c r="D11" i="1" l="1"/>
  <c r="B11" i="1"/>
  <c r="A11" i="1"/>
  <c r="C11" i="1"/>
  <c r="E11" i="1" l="1"/>
  <c r="F11" i="1" s="1"/>
  <c r="G11" i="1" s="1"/>
  <c r="D14" i="1" s="1"/>
</calcChain>
</file>

<file path=xl/sharedStrings.xml><?xml version="1.0" encoding="utf-8"?>
<sst xmlns="http://schemas.openxmlformats.org/spreadsheetml/2006/main" count="33" uniqueCount="33">
  <si>
    <t>nsp</t>
  </si>
  <si>
    <t>nef</t>
  </si>
  <si>
    <t>d</t>
  </si>
  <si>
    <t>fuk</t>
  </si>
  <si>
    <t>kmod1</t>
  </si>
  <si>
    <t>kmod2</t>
  </si>
  <si>
    <t>gama_lig</t>
  </si>
  <si>
    <t>ro_m_1</t>
  </si>
  <si>
    <t>ro_m2</t>
  </si>
  <si>
    <t>rok1</t>
  </si>
  <si>
    <t>rok2</t>
  </si>
  <si>
    <t>fe2k</t>
  </si>
  <si>
    <t>fe1k</t>
  </si>
  <si>
    <t>t1</t>
  </si>
  <si>
    <t>t2</t>
  </si>
  <si>
    <t>b</t>
  </si>
  <si>
    <t>F2</t>
  </si>
  <si>
    <t>F3</t>
  </si>
  <si>
    <t>F4</t>
  </si>
  <si>
    <t>F1</t>
  </si>
  <si>
    <t>Myk</t>
  </si>
  <si>
    <t>Ntd</t>
  </si>
  <si>
    <t>Ntk</t>
  </si>
  <si>
    <t>FvRk</t>
  </si>
  <si>
    <t>Rk</t>
  </si>
  <si>
    <t>Rd</t>
  </si>
  <si>
    <t>U</t>
  </si>
  <si>
    <t>Umidade</t>
  </si>
  <si>
    <t>Kmod2</t>
  </si>
  <si>
    <t>U&lt;=65</t>
  </si>
  <si>
    <t>65&lt;U&lt;=75</t>
  </si>
  <si>
    <t>75&lt;U&lt;=85</t>
  </si>
  <si>
    <t>U&gt;85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</si>
</sst>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DA660-B177-4512-83CC-C194D2A4BBC7}">
  <dimension ref="A1:O14"/>
  <sheetViews>
    <sheetView tabSelected="1" workbookViewId="0">
      <selection activeCell="M3" sqref="M3"/>
    </sheetView>
  </sheetViews>
  <sheetFormatPr defaultRowHeight="14.5" x14ac:dyDescent="0.35"/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20</v>
      </c>
      <c r="M1" t="s">
        <v>26</v>
      </c>
      <c r="N1" t="s">
        <v>28</v>
      </c>
      <c r="O1" t="s">
        <v>27</v>
      </c>
    </row>
    <row r="2" spans="1:15" x14ac:dyDescent="0.35">
      <c r="A2">
        <v>2</v>
      </c>
      <c r="B2">
        <v>6</v>
      </c>
      <c r="C2">
        <v>9</v>
      </c>
      <c r="D2">
        <v>400</v>
      </c>
      <c r="E2">
        <v>0.7</v>
      </c>
      <c r="F2">
        <f>IF(M2&lt;=65,$N$2,IF(M2&lt;=75,$N$3,IF(M2&lt;=85,$N$4,IF(M2&gt;85,$N$5))))</f>
        <v>0.9</v>
      </c>
      <c r="G2">
        <v>1.4</v>
      </c>
      <c r="H2">
        <f>0.3*D2*C2^(2.6)</f>
        <v>36325.514199188496</v>
      </c>
      <c r="M2">
        <v>70</v>
      </c>
      <c r="N2">
        <v>1</v>
      </c>
      <c r="O2" t="s">
        <v>29</v>
      </c>
    </row>
    <row r="3" spans="1:15" x14ac:dyDescent="0.35">
      <c r="N3">
        <v>0.9</v>
      </c>
      <c r="O3" t="s">
        <v>30</v>
      </c>
    </row>
    <row r="4" spans="1:15" x14ac:dyDescent="0.35">
      <c r="A4" t="s">
        <v>7</v>
      </c>
      <c r="B4" t="s">
        <v>8</v>
      </c>
      <c r="C4" t="s">
        <v>9</v>
      </c>
      <c r="D4" t="s">
        <v>10</v>
      </c>
      <c r="E4" t="s">
        <v>12</v>
      </c>
      <c r="F4" t="s">
        <v>11</v>
      </c>
      <c r="G4" t="s">
        <v>15</v>
      </c>
      <c r="N4">
        <v>0.8</v>
      </c>
      <c r="O4" t="s">
        <v>31</v>
      </c>
    </row>
    <row r="5" spans="1:15" x14ac:dyDescent="0.35">
      <c r="A5">
        <v>1000</v>
      </c>
      <c r="B5">
        <v>1000</v>
      </c>
      <c r="C5">
        <f>A5/1.2</f>
        <v>833.33333333333337</v>
      </c>
      <c r="D5">
        <f>B5/1.2</f>
        <v>833.33333333333337</v>
      </c>
      <c r="E5">
        <f>0.082*(1-0.01*C2)*C5</f>
        <v>62.183333333333344</v>
      </c>
      <c r="F5">
        <f>0.082*(1-0.01*C2)*D5</f>
        <v>62.183333333333344</v>
      </c>
      <c r="G5">
        <f>F5/E5</f>
        <v>1</v>
      </c>
      <c r="N5">
        <v>0.7</v>
      </c>
      <c r="O5" t="s">
        <v>32</v>
      </c>
    </row>
    <row r="7" spans="1:15" x14ac:dyDescent="0.35">
      <c r="A7" t="s">
        <v>13</v>
      </c>
      <c r="B7" t="s">
        <v>14</v>
      </c>
    </row>
    <row r="8" spans="1:15" x14ac:dyDescent="0.35">
      <c r="A8">
        <v>60</v>
      </c>
      <c r="B8">
        <v>60</v>
      </c>
    </row>
    <row r="10" spans="1:15" x14ac:dyDescent="0.35">
      <c r="A10" t="s">
        <v>19</v>
      </c>
      <c r="B10" t="s">
        <v>16</v>
      </c>
      <c r="C10" t="s">
        <v>17</v>
      </c>
      <c r="D10" t="s">
        <v>18</v>
      </c>
      <c r="E10" t="s">
        <v>23</v>
      </c>
      <c r="F10" t="s">
        <v>24</v>
      </c>
      <c r="G10" t="s">
        <v>25</v>
      </c>
    </row>
    <row r="11" spans="1:15" x14ac:dyDescent="0.35">
      <c r="A11">
        <f>E5*A8*C2</f>
        <v>33579.000000000007</v>
      </c>
      <c r="B11">
        <f>E5*B8*C2*G5/2</f>
        <v>16789.500000000004</v>
      </c>
      <c r="C11">
        <f>1.05*E5*A8*C2/(2+G5)*SQRT(2*G5*(1+G5)+4*G5*(2+G5)*H2/(E5*C2*A8^2))-G5</f>
        <v>24131.625259215307</v>
      </c>
      <c r="D11">
        <f>1.15*SQRT(2*G5/(1+G5))*SQRT(2*H2*E5*C2)</f>
        <v>7332.9205155291374</v>
      </c>
      <c r="E11">
        <f>MIN(A11:D11)</f>
        <v>7332.9205155291374</v>
      </c>
      <c r="F11">
        <f>E11*A2*B2</f>
        <v>87995.046186349646</v>
      </c>
      <c r="G11">
        <f>E2*F2*F11/G2</f>
        <v>39597.770783857341</v>
      </c>
    </row>
    <row r="13" spans="1:15" x14ac:dyDescent="0.35">
      <c r="A13" t="s">
        <v>22</v>
      </c>
      <c r="B13" t="s">
        <v>21</v>
      </c>
    </row>
    <row r="14" spans="1:15" x14ac:dyDescent="0.35">
      <c r="A14">
        <v>26507</v>
      </c>
      <c r="B14">
        <f>A14*G2</f>
        <v>37109.799999999996</v>
      </c>
      <c r="D14" t="str">
        <f>IF(G11&gt;B14,"OK!","Não OK!")</f>
        <v>OK!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Reyolando Brasil</dc:creator>
  <cp:lastModifiedBy>Reyolando Brasil</cp:lastModifiedBy>
  <dcterms:created xsi:type="dcterms:W3CDTF">2022-10-21T18:16:49Z</dcterms:created>
  <dcterms:modified xsi:type="dcterms:W3CDTF">2022-11-05T20:27:07Z</dcterms:modified>
</cp:coreProperties>
</file>