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yol\Desktop\rmb_HP_casa\Lato Sensu\Curso-ES-18-Madeira\GES 018 2022 4\Programas\"/>
    </mc:Choice>
  </mc:AlternateContent>
  <xr:revisionPtr revIDLastSave="0" documentId="13_ncr:1_{3D6FB17A-0384-41F8-8A99-85EFA151659F}" xr6:coauthVersionLast="47" xr6:coauthVersionMax="47" xr10:uidLastSave="{00000000-0000-0000-0000-000000000000}"/>
  <bookViews>
    <workbookView xWindow="-110" yWindow="-110" windowWidth="19420" windowHeight="10420" activeTab="1" xr2:uid="{BA20F571-A1EF-46A2-86C5-9ECDEB16D928}"/>
  </bookViews>
  <sheets>
    <sheet name="Seção única" sheetId="1" r:id="rId1"/>
    <sheet name="seção dupla" sheetId="2" r:id="rId2"/>
    <sheet name="seção tripla" sheetId="5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5" l="1"/>
  <c r="A5" i="5" s="1"/>
  <c r="B5" i="5" s="1"/>
  <c r="E2" i="2"/>
  <c r="A5" i="2" s="1"/>
  <c r="B5" i="2" s="1"/>
  <c r="E2" i="1"/>
  <c r="A5" i="1" s="1"/>
  <c r="B5" i="1" s="1"/>
  <c r="B11" i="2"/>
  <c r="D11" i="2" s="1"/>
  <c r="A11" i="2"/>
  <c r="B11" i="5"/>
  <c r="D11" i="5" s="1"/>
  <c r="A11" i="5"/>
  <c r="E11" i="5"/>
  <c r="C11" i="5"/>
  <c r="B14" i="5"/>
  <c r="A14" i="5"/>
  <c r="G11" i="5"/>
  <c r="G8" i="5"/>
  <c r="M5" i="5"/>
  <c r="L5" i="5"/>
  <c r="K5" i="5"/>
  <c r="C5" i="5"/>
  <c r="G11" i="2"/>
  <c r="G8" i="2"/>
  <c r="C11" i="2" s="1"/>
  <c r="E11" i="2" s="1"/>
  <c r="B14" i="2"/>
  <c r="A14" i="2"/>
  <c r="M5" i="2"/>
  <c r="L5" i="2"/>
  <c r="K5" i="2"/>
  <c r="C5" i="2"/>
  <c r="C11" i="1"/>
  <c r="E11" i="1" s="1"/>
  <c r="J8" i="1" s="1"/>
  <c r="B11" i="1"/>
  <c r="D11" i="1" s="1"/>
  <c r="A11" i="1"/>
  <c r="J5" i="1"/>
  <c r="I5" i="1"/>
  <c r="H5" i="1"/>
  <c r="B14" i="1"/>
  <c r="A14" i="1"/>
  <c r="C5" i="1"/>
  <c r="F11" i="2" l="1"/>
  <c r="B17" i="2" s="1"/>
  <c r="H8" i="1"/>
  <c r="I8" i="1"/>
  <c r="K8" i="5"/>
  <c r="A17" i="5"/>
  <c r="C17" i="5" s="1"/>
  <c r="A20" i="5" s="1"/>
  <c r="C20" i="5" s="1"/>
  <c r="K14" i="5" s="1"/>
  <c r="L8" i="5"/>
  <c r="M8" i="5"/>
  <c r="F11" i="5"/>
  <c r="B17" i="5" s="1"/>
  <c r="D17" i="5" s="1"/>
  <c r="B20" i="5" s="1"/>
  <c r="D20" i="5" s="1"/>
  <c r="L8" i="2"/>
  <c r="K8" i="2"/>
  <c r="M8" i="2"/>
  <c r="A17" i="2"/>
  <c r="C17" i="2" s="1"/>
  <c r="D17" i="2"/>
  <c r="B20" i="2" s="1"/>
  <c r="D20" i="2" s="1"/>
  <c r="A17" i="1"/>
  <c r="C17" i="1" s="1"/>
  <c r="B17" i="1"/>
  <c r="D17" i="1" s="1"/>
  <c r="B20" i="1" s="1"/>
  <c r="D20" i="1" s="1"/>
  <c r="I14" i="1" l="1"/>
  <c r="I15" i="1" s="1"/>
  <c r="A20" i="1"/>
  <c r="C20" i="1" s="1"/>
  <c r="H14" i="1" s="1"/>
  <c r="H15" i="1" s="1"/>
  <c r="E17" i="1"/>
  <c r="L14" i="5"/>
  <c r="L15" i="5" s="1"/>
  <c r="K15" i="5"/>
  <c r="E17" i="5"/>
  <c r="L14" i="2"/>
  <c r="L15" i="2" s="1"/>
  <c r="E17" i="2"/>
  <c r="A20" i="2"/>
  <c r="C20" i="2" s="1"/>
  <c r="K14" i="2" s="1"/>
  <c r="K15" i="2" s="1"/>
  <c r="K14" i="1" l="1"/>
  <c r="N14" i="5"/>
  <c r="N14" i="2"/>
</calcChain>
</file>

<file path=xl/sharedStrings.xml><?xml version="1.0" encoding="utf-8"?>
<sst xmlns="http://schemas.openxmlformats.org/spreadsheetml/2006/main" count="164" uniqueCount="57">
  <si>
    <t>Ec0m</t>
  </si>
  <si>
    <t>fc0k</t>
  </si>
  <si>
    <t>beta_c</t>
  </si>
  <si>
    <t>kmod1</t>
  </si>
  <si>
    <t>kmod2</t>
  </si>
  <si>
    <t>gama_w</t>
  </si>
  <si>
    <t>b</t>
  </si>
  <si>
    <t>h</t>
  </si>
  <si>
    <t>fc0d</t>
  </si>
  <si>
    <t>fmd</t>
  </si>
  <si>
    <t>Ec0d</t>
  </si>
  <si>
    <t>Lx</t>
  </si>
  <si>
    <t>Ly</t>
  </si>
  <si>
    <t>KEx</t>
  </si>
  <si>
    <t>KEy</t>
  </si>
  <si>
    <t>L0x</t>
  </si>
  <si>
    <t>L0y</t>
  </si>
  <si>
    <t>KM</t>
  </si>
  <si>
    <t>Nck</t>
  </si>
  <si>
    <t>Mxk</t>
  </si>
  <si>
    <t>Myk</t>
  </si>
  <si>
    <t>gama_F</t>
  </si>
  <si>
    <t>Ncd</t>
  </si>
  <si>
    <t>Mxd</t>
  </si>
  <si>
    <t>Myd</t>
  </si>
  <si>
    <t>A</t>
  </si>
  <si>
    <t>Ix</t>
  </si>
  <si>
    <t>Iy</t>
  </si>
  <si>
    <t>Wx</t>
  </si>
  <si>
    <t>Wy</t>
  </si>
  <si>
    <t>lamb_x</t>
  </si>
  <si>
    <t>lamb_y</t>
  </si>
  <si>
    <t>lrx</t>
  </si>
  <si>
    <t>lry</t>
  </si>
  <si>
    <t>SNcd</t>
  </si>
  <si>
    <t>SMxd</t>
  </si>
  <si>
    <t>kx</t>
  </si>
  <si>
    <t>ky</t>
  </si>
  <si>
    <t>kcx</t>
  </si>
  <si>
    <t>kcy</t>
  </si>
  <si>
    <t>ver1</t>
  </si>
  <si>
    <t>ver2</t>
  </si>
  <si>
    <t>SMyd</t>
  </si>
  <si>
    <t>a</t>
  </si>
  <si>
    <t>lambda</t>
  </si>
  <si>
    <t>lamb1</t>
  </si>
  <si>
    <t>eta</t>
  </si>
  <si>
    <t>n</t>
  </si>
  <si>
    <t>Ver. Instab.?</t>
  </si>
  <si>
    <t>Passou?</t>
  </si>
  <si>
    <t>Umidade</t>
  </si>
  <si>
    <t>Kmod2</t>
  </si>
  <si>
    <t>U&lt;=65</t>
  </si>
  <si>
    <t>65&lt;U&lt;=75</t>
  </si>
  <si>
    <t>75&lt;U&lt;=85</t>
  </si>
  <si>
    <t>U&gt;85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</si>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</sst>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05F3B-F836-4409-80A0-EAAEEA1AC143}">
  <dimension ref="A1:N20"/>
  <sheetViews>
    <sheetView workbookViewId="0">
      <selection activeCell="I3" sqref="I3"/>
    </sheetView>
  </sheetViews>
  <sheetFormatPr defaultRowHeight="14.5" x14ac:dyDescent="0.35"/>
  <cols>
    <col min="5" max="5" width="11.7265625" bestFit="1" customWidth="1"/>
    <col min="11" max="11" width="15.36328125" customWidth="1"/>
    <col min="13" max="13" width="10.6328125" customWidth="1"/>
  </cols>
  <sheetData>
    <row r="1" spans="1:14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18</v>
      </c>
      <c r="I1" t="s">
        <v>19</v>
      </c>
      <c r="J1" t="s">
        <v>20</v>
      </c>
      <c r="K1" t="s">
        <v>21</v>
      </c>
      <c r="L1" t="s">
        <v>56</v>
      </c>
      <c r="M1" t="s">
        <v>50</v>
      </c>
      <c r="N1" t="s">
        <v>51</v>
      </c>
    </row>
    <row r="2" spans="1:14" x14ac:dyDescent="0.35">
      <c r="A2">
        <v>1950</v>
      </c>
      <c r="B2">
        <v>4</v>
      </c>
      <c r="C2">
        <v>0.2</v>
      </c>
      <c r="D2">
        <v>0.7</v>
      </c>
      <c r="E2">
        <f>IF(L2&lt;=65,$N$2,IF(L2&lt;=75,$N$3,IF(L2&lt;=85,$N$4,IF(L2&gt;85,$N$5))))</f>
        <v>1</v>
      </c>
      <c r="F2">
        <v>1.4</v>
      </c>
      <c r="H2">
        <v>18.899999999999999</v>
      </c>
      <c r="I2">
        <v>3690</v>
      </c>
      <c r="J2">
        <v>0</v>
      </c>
      <c r="K2">
        <v>1.4</v>
      </c>
      <c r="L2">
        <v>60</v>
      </c>
      <c r="M2" t="s">
        <v>52</v>
      </c>
      <c r="N2">
        <v>1</v>
      </c>
    </row>
    <row r="3" spans="1:14" x14ac:dyDescent="0.35">
      <c r="M3" t="s">
        <v>53</v>
      </c>
      <c r="N3">
        <v>0.9</v>
      </c>
    </row>
    <row r="4" spans="1:14" x14ac:dyDescent="0.35">
      <c r="A4" t="s">
        <v>8</v>
      </c>
      <c r="B4" t="s">
        <v>9</v>
      </c>
      <c r="C4" t="s">
        <v>10</v>
      </c>
      <c r="H4" t="s">
        <v>22</v>
      </c>
      <c r="I4" t="s">
        <v>23</v>
      </c>
      <c r="J4" t="s">
        <v>24</v>
      </c>
      <c r="M4" t="s">
        <v>54</v>
      </c>
      <c r="N4">
        <v>0.8</v>
      </c>
    </row>
    <row r="5" spans="1:14" x14ac:dyDescent="0.35">
      <c r="A5">
        <f>D2*E2*B2/F2</f>
        <v>2</v>
      </c>
      <c r="B5">
        <f>A5</f>
        <v>2</v>
      </c>
      <c r="C5">
        <f>0.7*A2</f>
        <v>1365</v>
      </c>
      <c r="H5">
        <f>H2*K2</f>
        <v>26.459999999999997</v>
      </c>
      <c r="I5">
        <f>I2*K2</f>
        <v>5166</v>
      </c>
      <c r="J5">
        <f>J2*K2</f>
        <v>0</v>
      </c>
      <c r="M5" t="s">
        <v>55</v>
      </c>
      <c r="N5">
        <v>0.7</v>
      </c>
    </row>
    <row r="7" spans="1:14" x14ac:dyDescent="0.35">
      <c r="A7" t="s">
        <v>6</v>
      </c>
      <c r="B7" t="s">
        <v>7</v>
      </c>
      <c r="C7" t="s">
        <v>11</v>
      </c>
      <c r="D7" t="s">
        <v>12</v>
      </c>
      <c r="E7" t="s">
        <v>13</v>
      </c>
      <c r="F7" t="s">
        <v>14</v>
      </c>
      <c r="H7" t="s">
        <v>34</v>
      </c>
      <c r="I7" t="s">
        <v>35</v>
      </c>
      <c r="J7" t="s">
        <v>42</v>
      </c>
    </row>
    <row r="8" spans="1:14" x14ac:dyDescent="0.35">
      <c r="A8">
        <v>12</v>
      </c>
      <c r="B8">
        <v>40</v>
      </c>
      <c r="C8">
        <v>750</v>
      </c>
      <c r="D8">
        <v>750</v>
      </c>
      <c r="E8">
        <v>1</v>
      </c>
      <c r="F8">
        <v>1</v>
      </c>
      <c r="H8">
        <f>H5/A11</f>
        <v>5.5124999999999993E-2</v>
      </c>
      <c r="I8">
        <f>I5/D11</f>
        <v>1.6143749999999999</v>
      </c>
      <c r="J8">
        <f>J5/E11</f>
        <v>0</v>
      </c>
    </row>
    <row r="10" spans="1:14" x14ac:dyDescent="0.35">
      <c r="A10" t="s">
        <v>25</v>
      </c>
      <c r="B10" t="s">
        <v>26</v>
      </c>
      <c r="C10" t="s">
        <v>27</v>
      </c>
      <c r="D10" t="s">
        <v>28</v>
      </c>
      <c r="E10" t="s">
        <v>29</v>
      </c>
    </row>
    <row r="11" spans="1:14" x14ac:dyDescent="0.35">
      <c r="A11">
        <f>A8*B8</f>
        <v>480</v>
      </c>
      <c r="B11">
        <f>A8*B8^3/12</f>
        <v>64000</v>
      </c>
      <c r="C11">
        <f>B8*A8^3/12</f>
        <v>5760</v>
      </c>
      <c r="D11">
        <f>2*B11/B8</f>
        <v>3200</v>
      </c>
      <c r="E11">
        <f>2*C11/A8</f>
        <v>960</v>
      </c>
    </row>
    <row r="13" spans="1:14" x14ac:dyDescent="0.35">
      <c r="A13" t="s">
        <v>15</v>
      </c>
      <c r="B13" t="s">
        <v>16</v>
      </c>
      <c r="C13" t="s">
        <v>17</v>
      </c>
      <c r="H13" t="s">
        <v>40</v>
      </c>
      <c r="I13" t="s">
        <v>41</v>
      </c>
      <c r="K13" t="s">
        <v>49</v>
      </c>
    </row>
    <row r="14" spans="1:14" x14ac:dyDescent="0.35">
      <c r="A14">
        <f>C8*E8</f>
        <v>750</v>
      </c>
      <c r="B14">
        <f>D8*F8</f>
        <v>750</v>
      </c>
      <c r="C14">
        <v>0.7</v>
      </c>
      <c r="H14">
        <f>H8/C20/A5+I8/B5+C14*J8/B5</f>
        <v>0.85303505504958077</v>
      </c>
      <c r="I14">
        <f>H8/D20/A5+C14*I8/B5+J8/B5</f>
        <v>0.96893558753510667</v>
      </c>
      <c r="K14" t="b">
        <f>AND(H14&lt;1,I14&lt;1)</f>
        <v>1</v>
      </c>
    </row>
    <row r="15" spans="1:14" x14ac:dyDescent="0.35">
      <c r="H15" t="str">
        <f>IF(H14&gt;1,"Não ok!","Ok!")</f>
        <v>Ok!</v>
      </c>
      <c r="I15" t="str">
        <f>IF(I14&gt;1,"Não ok!","Ok!")</f>
        <v>Ok!</v>
      </c>
    </row>
    <row r="16" spans="1:14" x14ac:dyDescent="0.35">
      <c r="A16" t="s">
        <v>30</v>
      </c>
      <c r="B16" t="s">
        <v>31</v>
      </c>
      <c r="C16" t="s">
        <v>32</v>
      </c>
      <c r="D16" t="s">
        <v>33</v>
      </c>
    </row>
    <row r="17" spans="1:5" x14ac:dyDescent="0.35">
      <c r="A17">
        <f>A14/SQRT(B11/A11)</f>
        <v>64.951905283832886</v>
      </c>
      <c r="B17">
        <f>B14/SQRT(C11/A11)</f>
        <v>216.50635094610968</v>
      </c>
      <c r="C17">
        <f>A17/PI()*SQRT(B2/C5)</f>
        <v>1.1191948224162789</v>
      </c>
      <c r="D17">
        <f>B17/PI()*SQRT(B2/C5)</f>
        <v>3.7306494080542643</v>
      </c>
      <c r="E17" t="b">
        <f>OR(C17&gt;0.3,D17&gt;0.3)</f>
        <v>1</v>
      </c>
    </row>
    <row r="19" spans="1:5" x14ac:dyDescent="0.35">
      <c r="A19" t="s">
        <v>36</v>
      </c>
      <c r="B19" t="s">
        <v>37</v>
      </c>
      <c r="C19" t="s">
        <v>38</v>
      </c>
      <c r="D19" t="s">
        <v>39</v>
      </c>
    </row>
    <row r="20" spans="1:5" x14ac:dyDescent="0.35">
      <c r="A20">
        <f>(1+C2*(C17-0.3)+C17^2)/2</f>
        <v>1.2082180075033309</v>
      </c>
      <c r="B20">
        <f>(1+C2*(D17-0.3)+D17^2)/2</f>
        <v>7.8019374437132427</v>
      </c>
      <c r="C20">
        <f>1/(A20+SQRT(A20^2-C17^2))</f>
        <v>0.60117709592568536</v>
      </c>
      <c r="D20">
        <f>1/(B20+SQRT(B20^2-D17^2))</f>
        <v>6.8240168373047749E-2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88661-2ED5-471A-9D9F-D364FF6A6503}">
  <dimension ref="A1:Q20"/>
  <sheetViews>
    <sheetView tabSelected="1" workbookViewId="0">
      <selection activeCell="N14" sqref="N14"/>
    </sheetView>
  </sheetViews>
  <sheetFormatPr defaultRowHeight="14.5" x14ac:dyDescent="0.35"/>
  <cols>
    <col min="5" max="5" width="11.7265625" bestFit="1" customWidth="1"/>
    <col min="14" max="14" width="12.54296875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56</v>
      </c>
      <c r="K1" t="s">
        <v>18</v>
      </c>
      <c r="L1" t="s">
        <v>19</v>
      </c>
      <c r="M1" t="s">
        <v>20</v>
      </c>
      <c r="N1" t="s">
        <v>21</v>
      </c>
      <c r="P1" t="s">
        <v>50</v>
      </c>
      <c r="Q1" t="s">
        <v>51</v>
      </c>
    </row>
    <row r="2" spans="1:17" x14ac:dyDescent="0.35">
      <c r="A2">
        <v>1950</v>
      </c>
      <c r="B2">
        <v>6</v>
      </c>
      <c r="C2">
        <v>0.2</v>
      </c>
      <c r="D2">
        <v>0.7</v>
      </c>
      <c r="E2">
        <f>IF(H2&lt;=65,$Q$2,IF(H2&lt;=75,$Q$3,IF(H2&lt;=85,$Q$4,IF(H2&gt;85,$Q$5))))</f>
        <v>1</v>
      </c>
      <c r="F2">
        <v>1.4</v>
      </c>
      <c r="H2">
        <v>65</v>
      </c>
      <c r="K2">
        <v>21.75</v>
      </c>
      <c r="L2">
        <v>1375.3</v>
      </c>
      <c r="M2">
        <v>0</v>
      </c>
      <c r="N2">
        <v>1.4</v>
      </c>
      <c r="P2" t="s">
        <v>52</v>
      </c>
      <c r="Q2">
        <v>1</v>
      </c>
    </row>
    <row r="3" spans="1:17" x14ac:dyDescent="0.35">
      <c r="P3" t="s">
        <v>53</v>
      </c>
      <c r="Q3">
        <v>0.9</v>
      </c>
    </row>
    <row r="4" spans="1:17" x14ac:dyDescent="0.35">
      <c r="A4" t="s">
        <v>8</v>
      </c>
      <c r="B4" t="s">
        <v>9</v>
      </c>
      <c r="C4" t="s">
        <v>10</v>
      </c>
      <c r="E4" t="s">
        <v>47</v>
      </c>
      <c r="K4" t="s">
        <v>22</v>
      </c>
      <c r="L4" t="s">
        <v>23</v>
      </c>
      <c r="M4" t="s">
        <v>24</v>
      </c>
      <c r="P4" t="s">
        <v>54</v>
      </c>
      <c r="Q4">
        <v>0.8</v>
      </c>
    </row>
    <row r="5" spans="1:17" x14ac:dyDescent="0.35">
      <c r="A5">
        <f>D2*E2*B2/F2</f>
        <v>2.9999999999999996</v>
      </c>
      <c r="B5">
        <f>A5</f>
        <v>2.9999999999999996</v>
      </c>
      <c r="C5">
        <f>0.7*A2</f>
        <v>1365</v>
      </c>
      <c r="E5">
        <v>2</v>
      </c>
      <c r="K5">
        <f>K2*N2</f>
        <v>30.45</v>
      </c>
      <c r="L5">
        <f>L2*N2</f>
        <v>1925.4199999999998</v>
      </c>
      <c r="M5">
        <f>M2*N2</f>
        <v>0</v>
      </c>
      <c r="P5" t="s">
        <v>55</v>
      </c>
      <c r="Q5">
        <v>0.7</v>
      </c>
    </row>
    <row r="7" spans="1:17" x14ac:dyDescent="0.35">
      <c r="A7" t="s">
        <v>6</v>
      </c>
      <c r="B7" t="s">
        <v>7</v>
      </c>
      <c r="C7" t="s">
        <v>11</v>
      </c>
      <c r="D7" t="s">
        <v>12</v>
      </c>
      <c r="E7" t="s">
        <v>13</v>
      </c>
      <c r="F7" t="s">
        <v>14</v>
      </c>
      <c r="G7" t="s">
        <v>43</v>
      </c>
      <c r="K7" t="s">
        <v>34</v>
      </c>
      <c r="L7" t="s">
        <v>35</v>
      </c>
      <c r="M7" t="s">
        <v>42</v>
      </c>
    </row>
    <row r="8" spans="1:17" x14ac:dyDescent="0.35">
      <c r="A8">
        <v>6</v>
      </c>
      <c r="B8">
        <v>20</v>
      </c>
      <c r="C8">
        <v>300</v>
      </c>
      <c r="D8">
        <v>300</v>
      </c>
      <c r="E8">
        <v>1</v>
      </c>
      <c r="F8">
        <v>1</v>
      </c>
      <c r="G8">
        <f>A8</f>
        <v>6</v>
      </c>
      <c r="K8">
        <f>K5/A11</f>
        <v>0.12687499999999999</v>
      </c>
      <c r="L8">
        <f>L5/D11</f>
        <v>2.4067749999999997</v>
      </c>
      <c r="M8">
        <f>M5/E11</f>
        <v>0</v>
      </c>
    </row>
    <row r="10" spans="1:17" x14ac:dyDescent="0.35">
      <c r="A10" t="s">
        <v>25</v>
      </c>
      <c r="B10" t="s">
        <v>26</v>
      </c>
      <c r="C10" t="s">
        <v>27</v>
      </c>
      <c r="D10" t="s">
        <v>28</v>
      </c>
      <c r="E10" t="s">
        <v>29</v>
      </c>
      <c r="F10" t="s">
        <v>44</v>
      </c>
      <c r="G10" t="s">
        <v>45</v>
      </c>
      <c r="H10" t="s">
        <v>46</v>
      </c>
    </row>
    <row r="11" spans="1:17" x14ac:dyDescent="0.35">
      <c r="A11">
        <f>E5*A8*B8</f>
        <v>240</v>
      </c>
      <c r="B11">
        <f>E5*A8*B8^3/12</f>
        <v>8000</v>
      </c>
      <c r="C11">
        <f>B8*((2*A8+G8)^3-G8^3)/12</f>
        <v>9360</v>
      </c>
      <c r="D11">
        <f>2*B11/B8</f>
        <v>800</v>
      </c>
      <c r="E11">
        <f>2*C11/A8/3</f>
        <v>1040</v>
      </c>
      <c r="F11">
        <f>D8*SQRT(A11/C11)</f>
        <v>48.038446141526137</v>
      </c>
      <c r="G11">
        <f>SQRT(12)*D8/3/A8</f>
        <v>57.735026918962575</v>
      </c>
      <c r="H11">
        <v>4</v>
      </c>
    </row>
    <row r="13" spans="1:17" x14ac:dyDescent="0.35">
      <c r="A13" t="s">
        <v>15</v>
      </c>
      <c r="B13" t="s">
        <v>16</v>
      </c>
      <c r="C13" t="s">
        <v>17</v>
      </c>
      <c r="K13" t="s">
        <v>40</v>
      </c>
      <c r="L13" t="s">
        <v>41</v>
      </c>
      <c r="N13" t="s">
        <v>49</v>
      </c>
    </row>
    <row r="14" spans="1:17" x14ac:dyDescent="0.35">
      <c r="A14">
        <f>C8*E8</f>
        <v>300</v>
      </c>
      <c r="B14">
        <f>D8*F8</f>
        <v>300</v>
      </c>
      <c r="C14">
        <v>0.7</v>
      </c>
      <c r="K14">
        <f>K8/C20/A5+L8/B5+C14*M8/B5</f>
        <v>0.87073412458454191</v>
      </c>
      <c r="L14">
        <f>K8/D20/A5+C14*L8/B5+M8/B5</f>
        <v>0.87901315248044198</v>
      </c>
      <c r="N14" t="b">
        <f>AND(K14&lt;1,L14&lt;1)</f>
        <v>1</v>
      </c>
    </row>
    <row r="15" spans="1:17" x14ac:dyDescent="0.35">
      <c r="K15" t="str">
        <f>IF(K14&gt;1,"Não ok!","Ok!")</f>
        <v>Ok!</v>
      </c>
      <c r="L15" t="str">
        <f>IF(L14&gt;1,"Não ok!","Ok!")</f>
        <v>Ok!</v>
      </c>
    </row>
    <row r="16" spans="1:17" x14ac:dyDescent="0.35">
      <c r="A16" t="s">
        <v>30</v>
      </c>
      <c r="B16" t="s">
        <v>31</v>
      </c>
      <c r="C16" t="s">
        <v>32</v>
      </c>
      <c r="D16" t="s">
        <v>33</v>
      </c>
      <c r="E16" t="s">
        <v>48</v>
      </c>
    </row>
    <row r="17" spans="1:5" x14ac:dyDescent="0.35">
      <c r="A17">
        <f>A14/SQRT(B11/A11)</f>
        <v>51.961524227066313</v>
      </c>
      <c r="B17">
        <f>SQRT(F11^2+E5*H11/2*G11^2)</f>
        <v>125.06408613597127</v>
      </c>
      <c r="C17">
        <f>A17/PI()*SQRT(B2/C5)</f>
        <v>1.0965824950738865</v>
      </c>
      <c r="D17">
        <f>B17/PI()*SQRT(B2/C5)</f>
        <v>2.6393199518131567</v>
      </c>
      <c r="E17" t="b">
        <f>OR(C17&gt;0.3,D17&gt;0.3)</f>
        <v>1</v>
      </c>
    </row>
    <row r="19" spans="1:5" x14ac:dyDescent="0.35">
      <c r="A19" t="s">
        <v>36</v>
      </c>
      <c r="B19" t="s">
        <v>37</v>
      </c>
      <c r="C19" t="s">
        <v>38</v>
      </c>
      <c r="D19" t="s">
        <v>39</v>
      </c>
    </row>
    <row r="20" spans="1:5" x14ac:dyDescent="0.35">
      <c r="A20">
        <f>(1+C2*(C17-0.3)+C17^2)/2</f>
        <v>1.1809048337586239</v>
      </c>
      <c r="B20">
        <f>(1+C2*(D17-0.3)+D17^2)/2</f>
        <v>4.2169368992008174</v>
      </c>
      <c r="C20">
        <f>1/(A20+SQRT(A20^2-C17^2))</f>
        <v>0.61761486642069563</v>
      </c>
      <c r="D20">
        <f>1/(B20+SQRT(B20^2-D17^2))</f>
        <v>0.13323050022221369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D4167-05E2-45A7-8CD8-E0634FF432E1}">
  <dimension ref="A1:Q20"/>
  <sheetViews>
    <sheetView workbookViewId="0">
      <selection activeCell="E2" sqref="E2"/>
    </sheetView>
  </sheetViews>
  <sheetFormatPr defaultRowHeight="14.5" x14ac:dyDescent="0.35"/>
  <cols>
    <col min="5" max="5" width="11.7265625" bestFit="1" customWidth="1"/>
    <col min="14" max="14" width="12.54296875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56</v>
      </c>
      <c r="K1" t="s">
        <v>18</v>
      </c>
      <c r="L1" t="s">
        <v>19</v>
      </c>
      <c r="M1" t="s">
        <v>20</v>
      </c>
      <c r="N1" t="s">
        <v>21</v>
      </c>
      <c r="O1" t="s">
        <v>56</v>
      </c>
      <c r="P1" t="s">
        <v>50</v>
      </c>
      <c r="Q1" t="s">
        <v>51</v>
      </c>
    </row>
    <row r="2" spans="1:17" x14ac:dyDescent="0.35">
      <c r="A2">
        <v>1950</v>
      </c>
      <c r="B2">
        <v>6</v>
      </c>
      <c r="C2">
        <v>0.2</v>
      </c>
      <c r="D2">
        <v>0.7</v>
      </c>
      <c r="E2">
        <f>IF(H2&lt;=65,$Q$2,IF(H2&lt;=75,$Q$3,IF(H2&lt;=85,$Q$4,IF(H2&gt;85,$Q$5))))</f>
        <v>0.9</v>
      </c>
      <c r="F2">
        <v>1.4</v>
      </c>
      <c r="H2">
        <v>70</v>
      </c>
      <c r="K2">
        <v>21.75</v>
      </c>
      <c r="L2">
        <v>1375.3</v>
      </c>
      <c r="M2">
        <v>0</v>
      </c>
      <c r="N2">
        <v>1.4</v>
      </c>
      <c r="O2">
        <v>90</v>
      </c>
      <c r="P2" t="s">
        <v>52</v>
      </c>
      <c r="Q2">
        <v>1</v>
      </c>
    </row>
    <row r="3" spans="1:17" x14ac:dyDescent="0.35">
      <c r="P3" t="s">
        <v>53</v>
      </c>
      <c r="Q3">
        <v>0.9</v>
      </c>
    </row>
    <row r="4" spans="1:17" x14ac:dyDescent="0.35">
      <c r="A4" t="s">
        <v>8</v>
      </c>
      <c r="B4" t="s">
        <v>9</v>
      </c>
      <c r="C4" t="s">
        <v>10</v>
      </c>
      <c r="E4" t="s">
        <v>47</v>
      </c>
      <c r="K4" t="s">
        <v>22</v>
      </c>
      <c r="L4" t="s">
        <v>23</v>
      </c>
      <c r="M4" t="s">
        <v>24</v>
      </c>
      <c r="P4" t="s">
        <v>54</v>
      </c>
      <c r="Q4">
        <v>0.8</v>
      </c>
    </row>
    <row r="5" spans="1:17" x14ac:dyDescent="0.35">
      <c r="A5">
        <f>D2*E2*B2/F2</f>
        <v>2.7</v>
      </c>
      <c r="B5">
        <f>A5</f>
        <v>2.7</v>
      </c>
      <c r="C5">
        <f>0.7*A2</f>
        <v>1365</v>
      </c>
      <c r="E5">
        <v>3</v>
      </c>
      <c r="K5">
        <f>K2*N2</f>
        <v>30.45</v>
      </c>
      <c r="L5">
        <f>L2*N2</f>
        <v>1925.4199999999998</v>
      </c>
      <c r="M5">
        <f>M2*N2</f>
        <v>0</v>
      </c>
      <c r="P5" t="s">
        <v>55</v>
      </c>
      <c r="Q5">
        <v>0.7</v>
      </c>
    </row>
    <row r="7" spans="1:17" x14ac:dyDescent="0.35">
      <c r="A7" t="s">
        <v>6</v>
      </c>
      <c r="B7" t="s">
        <v>7</v>
      </c>
      <c r="C7" t="s">
        <v>11</v>
      </c>
      <c r="D7" t="s">
        <v>12</v>
      </c>
      <c r="E7" t="s">
        <v>13</v>
      </c>
      <c r="F7" t="s">
        <v>14</v>
      </c>
      <c r="G7" t="s">
        <v>43</v>
      </c>
      <c r="K7" t="s">
        <v>34</v>
      </c>
      <c r="L7" t="s">
        <v>35</v>
      </c>
      <c r="M7" t="s">
        <v>42</v>
      </c>
    </row>
    <row r="8" spans="1:17" x14ac:dyDescent="0.35">
      <c r="A8">
        <v>6</v>
      </c>
      <c r="B8">
        <v>24</v>
      </c>
      <c r="C8">
        <v>300</v>
      </c>
      <c r="D8">
        <v>300</v>
      </c>
      <c r="E8">
        <v>1</v>
      </c>
      <c r="F8">
        <v>1</v>
      </c>
      <c r="G8">
        <f>A8</f>
        <v>6</v>
      </c>
      <c r="K8">
        <f>K5/A11</f>
        <v>7.048611111111111E-2</v>
      </c>
      <c r="L8">
        <f>L5/D11</f>
        <v>1.114247685185185</v>
      </c>
      <c r="M8">
        <f>M5/E11</f>
        <v>0</v>
      </c>
    </row>
    <row r="10" spans="1:17" x14ac:dyDescent="0.35">
      <c r="A10" t="s">
        <v>25</v>
      </c>
      <c r="B10" t="s">
        <v>26</v>
      </c>
      <c r="C10" t="s">
        <v>27</v>
      </c>
      <c r="D10" t="s">
        <v>28</v>
      </c>
      <c r="E10" t="s">
        <v>29</v>
      </c>
      <c r="F10" t="s">
        <v>44</v>
      </c>
      <c r="G10" t="s">
        <v>45</v>
      </c>
      <c r="H10" t="s">
        <v>46</v>
      </c>
    </row>
    <row r="11" spans="1:17" x14ac:dyDescent="0.35">
      <c r="A11">
        <f>E5*A8*B8</f>
        <v>432</v>
      </c>
      <c r="B11">
        <f>E5*A8*B8^3/12</f>
        <v>20736</v>
      </c>
      <c r="C11">
        <f>B8*((3*A8+2*G8)^3-(A8+2*G8)^3+A8^3)/12</f>
        <v>42768</v>
      </c>
      <c r="D11">
        <f>2*B11/B8</f>
        <v>1728</v>
      </c>
      <c r="E11">
        <f>2*C11/A8/5</f>
        <v>2851.2</v>
      </c>
      <c r="F11">
        <f>D8*SQRT(A11/C11)</f>
        <v>30.151134457776362</v>
      </c>
      <c r="G11">
        <f>SQRT(12)*D8/3/A8</f>
        <v>57.735026918962575</v>
      </c>
      <c r="H11">
        <v>4</v>
      </c>
    </row>
    <row r="13" spans="1:17" x14ac:dyDescent="0.35">
      <c r="A13" t="s">
        <v>15</v>
      </c>
      <c r="B13" t="s">
        <v>16</v>
      </c>
      <c r="C13" t="s">
        <v>17</v>
      </c>
      <c r="K13" t="s">
        <v>40</v>
      </c>
      <c r="L13" t="s">
        <v>41</v>
      </c>
    </row>
    <row r="14" spans="1:17" x14ac:dyDescent="0.35">
      <c r="A14">
        <f>C8*E8</f>
        <v>300</v>
      </c>
      <c r="B14">
        <f>D8*F8</f>
        <v>300</v>
      </c>
      <c r="C14">
        <v>0.7</v>
      </c>
      <c r="K14">
        <f>K8/C20/A5+L8/B5+C14*M8/B5</f>
        <v>0.44740329848076088</v>
      </c>
      <c r="L14">
        <f>K8/D20/A5+C14*L8/B5+M8/B5</f>
        <v>0.54796043178023501</v>
      </c>
      <c r="N14" t="b">
        <f>AND(K14&lt;1,L14&lt;1)</f>
        <v>1</v>
      </c>
    </row>
    <row r="15" spans="1:17" x14ac:dyDescent="0.35">
      <c r="K15" t="str">
        <f>IF(K14&gt;1,"Não ok!","Ok!")</f>
        <v>Ok!</v>
      </c>
      <c r="L15" t="str">
        <f>IF(L14&gt;1,"Não ok!","Ok!")</f>
        <v>Ok!</v>
      </c>
    </row>
    <row r="16" spans="1:17" x14ac:dyDescent="0.35">
      <c r="A16" t="s">
        <v>30</v>
      </c>
      <c r="B16" t="s">
        <v>31</v>
      </c>
      <c r="C16" t="s">
        <v>32</v>
      </c>
      <c r="D16" t="s">
        <v>33</v>
      </c>
    </row>
    <row r="17" spans="1:5" x14ac:dyDescent="0.35">
      <c r="A17">
        <f>A14/SQRT(B11/A11)</f>
        <v>43.301270189221938</v>
      </c>
      <c r="B17">
        <f>SQRT(F11^2+E5*H11/2*G11^2)</f>
        <v>144.59976109624424</v>
      </c>
      <c r="C17">
        <f>A17/PI()*SQRT(B2/C5)</f>
        <v>0.91381874589490564</v>
      </c>
      <c r="D17">
        <f>B17/PI()*SQRT(B2/C5)</f>
        <v>3.0515957560654456</v>
      </c>
      <c r="E17" t="b">
        <f>OR(C17&gt;0.3,D17&gt;0.3)</f>
        <v>1</v>
      </c>
    </row>
    <row r="19" spans="1:5" x14ac:dyDescent="0.35">
      <c r="A19" t="s">
        <v>36</v>
      </c>
      <c r="B19" t="s">
        <v>37</v>
      </c>
      <c r="C19" t="s">
        <v>38</v>
      </c>
      <c r="D19" t="s">
        <v>39</v>
      </c>
    </row>
    <row r="20" spans="1:5" x14ac:dyDescent="0.35">
      <c r="A20">
        <f>(1+C2*(C17-0.3)+C17^2)/2</f>
        <v>0.97891422476395951</v>
      </c>
      <c r="B20">
        <f>(1+C2*(D17-0.3)+D17^2)/2</f>
        <v>5.4312779048248636</v>
      </c>
      <c r="C20">
        <f>1/(A20+SQRT(A20^2-C17^2))</f>
        <v>0.75192226616091284</v>
      </c>
      <c r="D20">
        <f>1/(B20+SQRT(B20^2-D17^2))</f>
        <v>0.10076357024342329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Seção única</vt:lpstr>
      <vt:lpstr>seção dupla</vt:lpstr>
      <vt:lpstr>seção tripla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Reyolando Brasil</dc:creator>
  <cp:lastModifiedBy>Reyolando Brasil</cp:lastModifiedBy>
  <dcterms:created xsi:type="dcterms:W3CDTF">2022-10-21T16:04:07Z</dcterms:created>
  <dcterms:modified xsi:type="dcterms:W3CDTF">2022-11-11T00:30:47Z</dcterms:modified>
</cp:coreProperties>
</file>