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perla\Downloads\"/>
    </mc:Choice>
  </mc:AlternateContent>
  <xr:revisionPtr revIDLastSave="0" documentId="13_ncr:1_{4AC4C536-91E3-48E9-8786-3C7F3F9AFA8F}" xr6:coauthVersionLast="47" xr6:coauthVersionMax="47" xr10:uidLastSave="{00000000-0000-0000-0000-000000000000}"/>
  <bookViews>
    <workbookView xWindow="-120" yWindow="-120" windowWidth="19440" windowHeight="10320" xr2:uid="{00000000-000D-0000-FFFF-FFFF00000000}"/>
  </bookViews>
  <sheets>
    <sheet name="orcamento" sheetId="2" r:id="rId1"/>
    <sheet name="VENDAS" sheetId="1" r:id="rId2"/>
    <sheet name="PRODUTO" sheetId="3" r:id="rId3"/>
    <sheet name="PROCESSO" sheetId="4" r:id="rId4"/>
    <sheet name="FINANCIAMENTO"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2" l="1"/>
  <c r="F85" i="2"/>
  <c r="G85" i="2"/>
  <c r="D85" i="2"/>
  <c r="G84" i="2"/>
  <c r="F84" i="2"/>
  <c r="E84" i="2"/>
  <c r="D84" i="2"/>
  <c r="D19" i="5"/>
  <c r="C20" i="5"/>
  <c r="C19" i="5"/>
  <c r="D14" i="5"/>
  <c r="D13" i="5"/>
  <c r="D9" i="5"/>
  <c r="P109" i="4"/>
  <c r="P108" i="4"/>
  <c r="D75" i="2"/>
  <c r="C75" i="2"/>
  <c r="D70" i="2"/>
  <c r="E70" i="2"/>
  <c r="C70" i="2"/>
  <c r="D69" i="2"/>
  <c r="E69" i="2"/>
  <c r="C69" i="2"/>
  <c r="C14" i="3"/>
  <c r="C12" i="3"/>
  <c r="P107" i="4"/>
  <c r="P105" i="4"/>
  <c r="P106" i="4"/>
  <c r="P104" i="4"/>
  <c r="O105" i="4"/>
  <c r="O106" i="4"/>
  <c r="O104" i="4"/>
  <c r="N105" i="4"/>
  <c r="N106" i="4"/>
  <c r="N104" i="4"/>
  <c r="C10" i="3"/>
  <c r="D63" i="2"/>
  <c r="E63" i="2"/>
  <c r="F63" i="2"/>
  <c r="G63" i="2"/>
  <c r="H63" i="2"/>
  <c r="I63" i="2"/>
  <c r="J63" i="2"/>
  <c r="K63" i="2"/>
  <c r="L63" i="2"/>
  <c r="M63" i="2"/>
  <c r="N63" i="2"/>
  <c r="C63" i="2"/>
  <c r="C8" i="1"/>
  <c r="D8" i="1"/>
  <c r="E8" i="1"/>
  <c r="C1" i="1"/>
  <c r="B1" i="1" s="1"/>
  <c r="D1" i="1"/>
  <c r="B8" i="1"/>
  <c r="D6" i="1"/>
  <c r="E6" i="1"/>
  <c r="C6" i="1"/>
  <c r="B51" i="2"/>
  <c r="A51" i="2"/>
  <c r="N52" i="2"/>
  <c r="B45" i="2"/>
  <c r="A45" i="2"/>
  <c r="N46" i="2"/>
  <c r="B39" i="2"/>
  <c r="A39" i="2"/>
  <c r="N40" i="2"/>
  <c r="N34" i="2"/>
  <c r="B33" i="2"/>
  <c r="A33" i="2"/>
  <c r="N28" i="2"/>
  <c r="A27" i="2"/>
  <c r="B27" i="2"/>
  <c r="C7" i="3"/>
  <c r="C6" i="3"/>
  <c r="C5" i="3"/>
  <c r="C4" i="3"/>
  <c r="C3" i="3"/>
  <c r="C8" i="3" s="1"/>
  <c r="N19" i="2"/>
  <c r="N18" i="2"/>
  <c r="M19" i="2" s="1"/>
  <c r="N20" i="2" s="1"/>
  <c r="L18" i="2"/>
  <c r="K19" i="2" s="1"/>
  <c r="K18" i="2"/>
  <c r="J19" i="2" s="1"/>
  <c r="K20" i="2" s="1"/>
  <c r="J18" i="2"/>
  <c r="I19" i="2" s="1"/>
  <c r="J20" i="2" s="1"/>
  <c r="I18" i="2"/>
  <c r="H19" i="2" s="1"/>
  <c r="I20" i="2" s="1"/>
  <c r="H18" i="2"/>
  <c r="G19" i="2" s="1"/>
  <c r="H20" i="2" s="1"/>
  <c r="G18" i="2"/>
  <c r="F19" i="2" s="1"/>
  <c r="G20" i="2" s="1"/>
  <c r="F18" i="2"/>
  <c r="E19" i="2" s="1"/>
  <c r="E18" i="2"/>
  <c r="D19" i="2" s="1"/>
  <c r="E20" i="2" s="1"/>
  <c r="D18" i="2"/>
  <c r="C19" i="2" s="1"/>
  <c r="D20" i="2" s="1"/>
  <c r="C18" i="2"/>
  <c r="B18" i="2"/>
  <c r="C5" i="2"/>
  <c r="C9" i="2" s="1"/>
  <c r="C8" i="2"/>
  <c r="N4" i="2"/>
  <c r="N5" i="2" s="1"/>
  <c r="N9" i="2" s="1"/>
  <c r="M4" i="2"/>
  <c r="L4" i="2"/>
  <c r="L5" i="2" s="1"/>
  <c r="L9" i="2" s="1"/>
  <c r="K4" i="2"/>
  <c r="K5" i="2" s="1"/>
  <c r="K9" i="2" s="1"/>
  <c r="J4" i="2"/>
  <c r="J5" i="2" s="1"/>
  <c r="J9" i="2" s="1"/>
  <c r="I4" i="2"/>
  <c r="I5" i="2" s="1"/>
  <c r="I9" i="2" s="1"/>
  <c r="H4" i="2"/>
  <c r="H5" i="2" s="1"/>
  <c r="H9" i="2" s="1"/>
  <c r="G4" i="2"/>
  <c r="G5" i="2" s="1"/>
  <c r="G9" i="2" s="1"/>
  <c r="F4" i="2"/>
  <c r="F5" i="2" s="1"/>
  <c r="F9" i="2" s="1"/>
  <c r="E4" i="2"/>
  <c r="E5" i="2" s="1"/>
  <c r="E9" i="2" s="1"/>
  <c r="D4" i="2"/>
  <c r="D5" i="2" s="1"/>
  <c r="D9" i="2" s="1"/>
  <c r="M3" i="2"/>
  <c r="M18" i="2" s="1"/>
  <c r="N7" i="2"/>
  <c r="N8" i="2" s="1"/>
  <c r="M7" i="2"/>
  <c r="M8" i="2" s="1"/>
  <c r="L7" i="2"/>
  <c r="L8" i="2" s="1"/>
  <c r="K7" i="2"/>
  <c r="K8" i="2" s="1"/>
  <c r="J7" i="2"/>
  <c r="J8" i="2" s="1"/>
  <c r="I7" i="2"/>
  <c r="I8" i="2" s="1"/>
  <c r="H7" i="2"/>
  <c r="H8" i="2" s="1"/>
  <c r="G7" i="2"/>
  <c r="G8" i="2" s="1"/>
  <c r="F7" i="2"/>
  <c r="F8" i="2" s="1"/>
  <c r="E7" i="2"/>
  <c r="E8" i="2" s="1"/>
  <c r="D7" i="2"/>
  <c r="D8" i="2" s="1"/>
  <c r="F5" i="1"/>
  <c r="F3" i="1" s="1"/>
  <c r="F4" i="1"/>
  <c r="J21" i="2" l="1"/>
  <c r="J25" i="2" s="1"/>
  <c r="J45" i="2" s="1"/>
  <c r="K21" i="2"/>
  <c r="K25" i="2" s="1"/>
  <c r="K45" i="2" s="1"/>
  <c r="C21" i="2"/>
  <c r="C25" i="2" s="1"/>
  <c r="C45" i="2" s="1"/>
  <c r="N21" i="2"/>
  <c r="N59" i="2" s="1"/>
  <c r="G21" i="2"/>
  <c r="G59" i="2" s="1"/>
  <c r="F20" i="2"/>
  <c r="F21" i="2" s="1"/>
  <c r="E21" i="2"/>
  <c r="D21" i="2"/>
  <c r="L19" i="2"/>
  <c r="M20" i="2" s="1"/>
  <c r="M21" i="2" s="1"/>
  <c r="H21" i="2"/>
  <c r="L20" i="2"/>
  <c r="I21" i="2"/>
  <c r="M5" i="2"/>
  <c r="M9" i="2" s="1"/>
  <c r="J33" i="2" l="1"/>
  <c r="I34" i="2" s="1"/>
  <c r="J35" i="2" s="1"/>
  <c r="J27" i="2"/>
  <c r="I28" i="2" s="1"/>
  <c r="J29" i="2" s="1"/>
  <c r="J39" i="2"/>
  <c r="I40" i="2" s="1"/>
  <c r="J41" i="2" s="1"/>
  <c r="J59" i="2"/>
  <c r="J51" i="2"/>
  <c r="C59" i="2"/>
  <c r="C60" i="2" s="1"/>
  <c r="K59" i="2"/>
  <c r="G25" i="2"/>
  <c r="G51" i="2" s="1"/>
  <c r="F52" i="2" s="1"/>
  <c r="G53" i="2" s="1"/>
  <c r="N25" i="2"/>
  <c r="N45" i="2" s="1"/>
  <c r="M46" i="2" s="1"/>
  <c r="N47" i="2" s="1"/>
  <c r="N48" i="2" s="1"/>
  <c r="L21" i="2"/>
  <c r="L59" i="2" s="1"/>
  <c r="D59" i="2"/>
  <c r="D25" i="2"/>
  <c r="E59" i="2"/>
  <c r="E25" i="2"/>
  <c r="C33" i="2"/>
  <c r="C51" i="2"/>
  <c r="C39" i="2"/>
  <c r="C27" i="2"/>
  <c r="F25" i="2"/>
  <c r="F59" i="2"/>
  <c r="H59" i="2"/>
  <c r="H25" i="2"/>
  <c r="K33" i="2"/>
  <c r="J34" i="2" s="1"/>
  <c r="K51" i="2"/>
  <c r="J52" i="2" s="1"/>
  <c r="K53" i="2" s="1"/>
  <c r="K39" i="2"/>
  <c r="J40" i="2" s="1"/>
  <c r="K41" i="2" s="1"/>
  <c r="K27" i="2"/>
  <c r="J28" i="2" s="1"/>
  <c r="I25" i="2"/>
  <c r="I59" i="2"/>
  <c r="L25" i="2"/>
  <c r="M59" i="2"/>
  <c r="M25" i="2"/>
  <c r="I52" i="2"/>
  <c r="J46" i="2"/>
  <c r="K47" i="2" s="1"/>
  <c r="I46" i="2"/>
  <c r="G33" i="2" l="1"/>
  <c r="G27" i="2"/>
  <c r="G45" i="2"/>
  <c r="F46" i="2" s="1"/>
  <c r="G47" i="2" s="1"/>
  <c r="G39" i="2"/>
  <c r="F40" i="2" s="1"/>
  <c r="G41" i="2" s="1"/>
  <c r="N51" i="2"/>
  <c r="M52" i="2" s="1"/>
  <c r="N53" i="2" s="1"/>
  <c r="N54" i="2" s="1"/>
  <c r="N27" i="2"/>
  <c r="M28" i="2" s="1"/>
  <c r="N29" i="2" s="1"/>
  <c r="N30" i="2" s="1"/>
  <c r="N33" i="2"/>
  <c r="M34" i="2" s="1"/>
  <c r="N35" i="2" s="1"/>
  <c r="N36" i="2" s="1"/>
  <c r="N39" i="2"/>
  <c r="M40" i="2" s="1"/>
  <c r="N41" i="2" s="1"/>
  <c r="N42" i="2" s="1"/>
  <c r="E39" i="2"/>
  <c r="D40" i="2" s="1"/>
  <c r="E41" i="2" s="1"/>
  <c r="E33" i="2"/>
  <c r="E51" i="2"/>
  <c r="D52" i="2" s="1"/>
  <c r="E53" i="2" s="1"/>
  <c r="E27" i="2"/>
  <c r="E45" i="2"/>
  <c r="D46" i="2" s="1"/>
  <c r="E47" i="2" s="1"/>
  <c r="M39" i="2"/>
  <c r="L40" i="2" s="1"/>
  <c r="M41" i="2" s="1"/>
  <c r="M33" i="2"/>
  <c r="M51" i="2"/>
  <c r="L52" i="2" s="1"/>
  <c r="M53" i="2" s="1"/>
  <c r="M54" i="2" s="1"/>
  <c r="M27" i="2"/>
  <c r="L28" i="2" s="1"/>
  <c r="M29" i="2" s="1"/>
  <c r="M45" i="2"/>
  <c r="L46" i="2" s="1"/>
  <c r="M47" i="2" s="1"/>
  <c r="K29" i="2"/>
  <c r="J30" i="2"/>
  <c r="F39" i="2"/>
  <c r="E40" i="2" s="1"/>
  <c r="F41" i="2" s="1"/>
  <c r="F27" i="2"/>
  <c r="E28" i="2" s="1"/>
  <c r="F29" i="2" s="1"/>
  <c r="F33" i="2"/>
  <c r="E34" i="2" s="1"/>
  <c r="F35" i="2" s="1"/>
  <c r="F51" i="2"/>
  <c r="E52" i="2" s="1"/>
  <c r="F53" i="2" s="1"/>
  <c r="F45" i="2"/>
  <c r="E46" i="2" s="1"/>
  <c r="F47" i="2" s="1"/>
  <c r="K35" i="2"/>
  <c r="J36" i="2"/>
  <c r="F34" i="2"/>
  <c r="G35" i="2" s="1"/>
  <c r="D51" i="2"/>
  <c r="C52" i="2" s="1"/>
  <c r="D53" i="2" s="1"/>
  <c r="D27" i="2"/>
  <c r="D33" i="2"/>
  <c r="D39" i="2"/>
  <c r="C40" i="2" s="1"/>
  <c r="D41" i="2" s="1"/>
  <c r="D45" i="2"/>
  <c r="C46" i="2" s="1"/>
  <c r="L51" i="2"/>
  <c r="K52" i="2" s="1"/>
  <c r="L53" i="2" s="1"/>
  <c r="L27" i="2"/>
  <c r="L33" i="2"/>
  <c r="L39" i="2"/>
  <c r="K40" i="2" s="1"/>
  <c r="K42" i="2" s="1"/>
  <c r="L45" i="2"/>
  <c r="K46" i="2" s="1"/>
  <c r="L47" i="2" s="1"/>
  <c r="I51" i="2"/>
  <c r="H52" i="2" s="1"/>
  <c r="I53" i="2" s="1"/>
  <c r="I27" i="2"/>
  <c r="H28" i="2" s="1"/>
  <c r="I29" i="2" s="1"/>
  <c r="I30" i="2" s="1"/>
  <c r="I33" i="2"/>
  <c r="H34" i="2" s="1"/>
  <c r="I35" i="2" s="1"/>
  <c r="I36" i="2" s="1"/>
  <c r="I39" i="2"/>
  <c r="I45" i="2"/>
  <c r="H46" i="2" s="1"/>
  <c r="I47" i="2" s="1"/>
  <c r="J42" i="2"/>
  <c r="H33" i="2"/>
  <c r="G34" i="2" s="1"/>
  <c r="H35" i="2" s="1"/>
  <c r="H51" i="2"/>
  <c r="H39" i="2"/>
  <c r="H27" i="2"/>
  <c r="H45" i="2"/>
  <c r="F28" i="2"/>
  <c r="G29" i="2" s="1"/>
  <c r="K54" i="2"/>
  <c r="J53" i="2"/>
  <c r="J54" i="2" s="1"/>
  <c r="J47" i="2"/>
  <c r="J48" i="2" s="1"/>
  <c r="K48" i="2" l="1"/>
  <c r="F48" i="2"/>
  <c r="C42" i="2"/>
  <c r="F54" i="2"/>
  <c r="E42" i="2"/>
  <c r="M30" i="2"/>
  <c r="D42" i="2"/>
  <c r="M48" i="2"/>
  <c r="L48" i="2"/>
  <c r="E54" i="2"/>
  <c r="I54" i="2"/>
  <c r="F30" i="2"/>
  <c r="G36" i="2"/>
  <c r="D54" i="2"/>
  <c r="C54" i="2"/>
  <c r="L41" i="2"/>
  <c r="L42" i="2" s="1"/>
  <c r="M42" i="2"/>
  <c r="F42" i="2"/>
  <c r="G46" i="2"/>
  <c r="D28" i="2"/>
  <c r="E29" i="2" s="1"/>
  <c r="E30" i="2" s="1"/>
  <c r="K34" i="2"/>
  <c r="L35" i="2" s="1"/>
  <c r="I48" i="2"/>
  <c r="G40" i="2"/>
  <c r="D34" i="2"/>
  <c r="E35" i="2" s="1"/>
  <c r="E36" i="2" s="1"/>
  <c r="K28" i="2"/>
  <c r="L29" i="2" s="1"/>
  <c r="L30" i="2" s="1"/>
  <c r="G28" i="2"/>
  <c r="C34" i="2"/>
  <c r="H40" i="2"/>
  <c r="I41" i="2" s="1"/>
  <c r="I42" i="2" s="1"/>
  <c r="D47" i="2"/>
  <c r="D48" i="2" s="1"/>
  <c r="C48" i="2"/>
  <c r="G52" i="2"/>
  <c r="E48" i="2"/>
  <c r="L54" i="2"/>
  <c r="H36" i="2"/>
  <c r="C28" i="2"/>
  <c r="F36" i="2"/>
  <c r="L34" i="2"/>
  <c r="M35" i="2" s="1"/>
  <c r="M36" i="2" s="1"/>
  <c r="K36" i="2" l="1"/>
  <c r="K30" i="2"/>
  <c r="H29" i="2"/>
  <c r="H30" i="2" s="1"/>
  <c r="G30" i="2"/>
  <c r="L36" i="2"/>
  <c r="H41" i="2"/>
  <c r="H42" i="2" s="1"/>
  <c r="G42" i="2"/>
  <c r="D29" i="2"/>
  <c r="D30" i="2" s="1"/>
  <c r="C30" i="2"/>
  <c r="C36" i="2"/>
  <c r="D35" i="2"/>
  <c r="D36" i="2" s="1"/>
  <c r="H47" i="2"/>
  <c r="H48" i="2" s="1"/>
  <c r="G48" i="2"/>
  <c r="H53" i="2"/>
  <c r="H54" i="2" s="1"/>
  <c r="G54" i="2"/>
</calcChain>
</file>

<file path=xl/sharedStrings.xml><?xml version="1.0" encoding="utf-8"?>
<sst xmlns="http://schemas.openxmlformats.org/spreadsheetml/2006/main" count="126" uniqueCount="107">
  <si>
    <t>ORÇAMENTO DE VENDAS</t>
  </si>
  <si>
    <t>PREMISSAS</t>
  </si>
  <si>
    <t>vendas históricas (qtd)</t>
  </si>
  <si>
    <t>preço de vendas históricos</t>
  </si>
  <si>
    <t>mercado total (qtd)</t>
  </si>
  <si>
    <t>Orçamento de vendas</t>
  </si>
  <si>
    <t>Preço de venda</t>
  </si>
  <si>
    <t>Quantidade de vendedores</t>
  </si>
  <si>
    <t>Salário de vendedores</t>
  </si>
  <si>
    <t>Comissão de vendedores</t>
  </si>
  <si>
    <t xml:space="preserve">Faturamento </t>
  </si>
  <si>
    <t>Despesa publicidade</t>
  </si>
  <si>
    <t>Prazo de recebimento de cliente</t>
  </si>
  <si>
    <t>a vista</t>
  </si>
  <si>
    <t>30 dias</t>
  </si>
  <si>
    <t>60 dias</t>
  </si>
  <si>
    <t>Orçamento de produção</t>
  </si>
  <si>
    <t>Quantidade a ser vendida</t>
  </si>
  <si>
    <t>Estoque final</t>
  </si>
  <si>
    <t>Estoque inicial</t>
  </si>
  <si>
    <t>Quantidade a ser produzida</t>
  </si>
  <si>
    <t>Produto - 1 picolé</t>
  </si>
  <si>
    <t>palito</t>
  </si>
  <si>
    <t>ml leite</t>
  </si>
  <si>
    <t>gr aromatizante</t>
  </si>
  <si>
    <t>gr açúcar</t>
  </si>
  <si>
    <t xml:space="preserve">embalagem </t>
  </si>
  <si>
    <t>Valor individual</t>
  </si>
  <si>
    <t>Quantidade a ser produzida de picolé</t>
  </si>
  <si>
    <t>MP1</t>
  </si>
  <si>
    <t>MP2</t>
  </si>
  <si>
    <t>MP3</t>
  </si>
  <si>
    <t>MP4</t>
  </si>
  <si>
    <t>MP5</t>
  </si>
  <si>
    <t>Orçamento de Mão de Obra Direta (MOD)</t>
  </si>
  <si>
    <t>Orçamento de Matéria-Prima (MP)</t>
  </si>
  <si>
    <t>Número de horas para o mês</t>
  </si>
  <si>
    <t>hora para cada 10 picolés</t>
  </si>
  <si>
    <t>Como fazer picolés de frutas e cremosos?</t>
  </si>
  <si>
    <r>
      <t>Os </t>
    </r>
    <r>
      <rPr>
        <b/>
        <sz val="12"/>
        <color rgb="FF000000"/>
        <rFont val="Arial"/>
        <family val="2"/>
      </rPr>
      <t>picolés</t>
    </r>
    <r>
      <rPr>
        <b/>
        <sz val="12"/>
        <color rgb="FF000000"/>
        <rFont val="Arial"/>
        <family val="2"/>
      </rPr>
      <t> são uma das sobremesas favoritas das crianças e sua invenção não poderia ter criador melhor. Em meados de 1905, na cidade de San Francisco, na Califórnia, um menino de 11, anos chamado Frank Epperson, estava na varanda brincando com sua comida e, com o auxílio de um pequeno palito, misturava água e refrigerante em pó em uma xícara.</t>
    </r>
  </si>
  <si>
    <t>Quando entrou em casa, esqueceu a xícara do lado de fora. Depois de uma noite muito fria, o menino retornou à varanda e encontrou sua água açucarada, que havia se transformado em um delicioso pedaço de gelo doce no palito. E assim surgiu o picolé.</t>
  </si>
  <si>
    <r>
      <t>De lá pra cá, os processos se modernizaram, mas o princípio continua o mesmo. E da mistura de líquidos com ingredientes doces, congelados em volta de um pequeno palito, são fabricados milhares e milhares de </t>
    </r>
    <r>
      <rPr>
        <b/>
        <sz val="12"/>
        <color rgb="FF000000"/>
        <rFont val="Arial"/>
        <family val="2"/>
      </rPr>
      <t>picolés</t>
    </r>
    <r>
      <rPr>
        <b/>
        <sz val="12"/>
        <color rgb="FF000000"/>
        <rFont val="Arial"/>
        <family val="2"/>
      </rPr>
      <t> todos os dias.</t>
    </r>
  </si>
  <si>
    <t>Escolha da base</t>
  </si>
  <si>
    <r>
      <t>O primeiro passo para a fabricação do picolé é a criação da massa, que pode ser </t>
    </r>
    <r>
      <rPr>
        <b/>
        <sz val="12"/>
        <color rgb="FF000000"/>
        <rFont val="Arial"/>
        <family val="2"/>
      </rPr>
      <t>à base de água</t>
    </r>
    <r>
      <rPr>
        <b/>
        <sz val="12"/>
        <color rgb="FF000000"/>
        <rFont val="Arial"/>
        <family val="2"/>
      </rPr>
      <t> ou de leite. Para os </t>
    </r>
    <r>
      <rPr>
        <b/>
        <sz val="12"/>
        <color rgb="FF000000"/>
        <rFont val="Arial"/>
        <family val="2"/>
      </rPr>
      <t>picolés de leite</t>
    </r>
    <r>
      <rPr>
        <b/>
        <sz val="12"/>
        <color rgb="FF000000"/>
        <rFont val="Arial"/>
        <family val="2"/>
      </rPr>
      <t>, à base pode ser a mesma utilizada no preparo dos sorvetes, já pasteurizada. A mistura deve ser agitada para a total incorporação dos ingredientes. Já os picolés à base de água podem ser feitos com uma calda simples ou uma calda enriquecida.</t>
    </r>
  </si>
  <si>
    <t>Depois de misturados os ingredientes, a massa recebe a adição do pó saborizador e, por fim, é levada até as formas para ficar com o formato exato que os fabricantes desejam.</t>
  </si>
  <si>
    <t>Resfriamento</t>
  </si>
  <si>
    <r>
      <t>Depois disso, o sorvete passa por uma etapa de resfriamento para que possa ficar com a consistência desejada, já com os palitos inseridos no local correto. Depois os picolés passam pela etapa de finalização, onde, em alguns casos, recebem a </t>
    </r>
    <r>
      <rPr>
        <b/>
        <sz val="12"/>
        <color rgb="FF000000"/>
        <rFont val="Arial"/>
        <family val="2"/>
      </rPr>
      <t>cobertura cremosa</t>
    </r>
    <r>
      <rPr>
        <b/>
        <sz val="12"/>
        <color rgb="FF000000"/>
        <rFont val="Arial"/>
        <family val="2"/>
      </rPr>
      <t>, que será solidificada e formará uma deliciosa casquinha de chocolate crocante.</t>
    </r>
  </si>
  <si>
    <t>Embalagem</t>
  </si>
  <si>
    <r>
      <t>Ao final desse processo, os </t>
    </r>
    <r>
      <rPr>
        <b/>
        <sz val="12"/>
        <color rgb="FF000000"/>
        <rFont val="Arial"/>
        <family val="2"/>
      </rPr>
      <t>picolés</t>
    </r>
    <r>
      <rPr>
        <b/>
        <sz val="12"/>
        <color rgb="FF000000"/>
        <rFont val="Arial"/>
        <family val="2"/>
      </rPr>
      <t> são levados para mecanismos responsáveis por embalar as porções individuais. Depois disso, eles são armazenados em câmaras refrigeradas e transportados em caminhões ou containers com a mesma capacidade refrigeradora.</t>
    </r>
  </si>
  <si>
    <t>Congelamento rápido</t>
  </si>
  <si>
    <t>Você já deve ter feito picolé em casa, não é mesmo? E já deve ter se perguntado: porque os picolés feitos na sorveteria são mais gostosos? Pois bem, os picolés da sorveteria tem um sabor diferente porque as técnicas modernas de fabricação forçam o gelo a se integrar melhor com o açúcar e o aromatizante.</t>
  </si>
  <si>
    <t>Isso é feito com a refrigeração dos picolés em banho de salmoura ajustado para -40º C. Esse esquema força a água a congelar de uma vez só, ao invés de ser por etapas, então sobra menos tempo para ela atrapalhar os outros ingredientes e gera cristais menores.</t>
  </si>
  <si>
    <t>Por fim, os picolés são retirados das formas, embalados, armazenados e posteriormente levados até o ponto de venda, para a alegria dos consumidores.</t>
  </si>
  <si>
    <r>
      <t> </t>
    </r>
    <r>
      <rPr>
        <b/>
        <sz val="12"/>
        <color rgb="FF000000"/>
        <rFont val="Arial"/>
        <family val="2"/>
      </rPr>
      <t>Depois de toda essa teoria, ficou com vontade de pular para a parte prática e saborear um </t>
    </r>
    <r>
      <rPr>
        <b/>
        <sz val="12"/>
        <color rgb="FF000000"/>
        <rFont val="Arial"/>
        <family val="2"/>
      </rPr>
      <t>delicioso picolé</t>
    </r>
    <r>
      <rPr>
        <b/>
        <sz val="12"/>
        <color rgb="FF000000"/>
        <rFont val="Arial"/>
        <family val="2"/>
      </rPr>
      <t> ou </t>
    </r>
    <r>
      <rPr>
        <b/>
        <sz val="12"/>
        <color rgb="FF000000"/>
        <rFont val="Arial"/>
        <family val="2"/>
      </rPr>
      <t>sorvete de massa</t>
    </r>
    <r>
      <rPr>
        <b/>
        <sz val="12"/>
        <color rgb="FF000000"/>
        <rFont val="Arial"/>
        <family val="2"/>
      </rPr>
      <t>?</t>
    </r>
  </si>
  <si>
    <t>Até a próxima!</t>
  </si>
  <si>
    <t>https://www.maroma.com.br/voce-sabe-como-e-feito-o-sorvete-conheca-os-processos-de-uma-fabrica-de-sorvetes/</t>
  </si>
  <si>
    <t>https://polosulsc.com.br/#produtos</t>
  </si>
  <si>
    <t>PRODUTORA DE PICOLÉ DE 200 POR HORA</t>
  </si>
  <si>
    <t>DOSADOR DE FORMA E DESMOLDADOR  DE PICOLÉ</t>
  </si>
  <si>
    <t>EMBALADORA DE PICOLÉ</t>
  </si>
  <si>
    <t>MOD</t>
  </si>
  <si>
    <t>FUNCIONÁRIOS</t>
  </si>
  <si>
    <t>CIF</t>
  </si>
  <si>
    <t>Orçamento de CUSTOS INDIRETOS DE FABRICAÇÃO (CIF)</t>
  </si>
  <si>
    <t>VIDA UTIL</t>
  </si>
  <si>
    <t>USO POR ANO</t>
  </si>
  <si>
    <t>uso po rmes</t>
  </si>
  <si>
    <t>ORLÇAMENTO DE INVESTIMEDNTOS</t>
  </si>
  <si>
    <t>amortiz principal</t>
  </si>
  <si>
    <t>pgto juros</t>
  </si>
  <si>
    <t xml:space="preserve">Orçamento de DESPESA FINANCEIRA </t>
  </si>
  <si>
    <t>Orçamento de DESP ADMINISTRATIVA</t>
  </si>
  <si>
    <t>DESP EE</t>
  </si>
  <si>
    <t>DESP AGUA</t>
  </si>
  <si>
    <t>tarifa manutenção conta corrente</t>
  </si>
  <si>
    <t>multas</t>
  </si>
  <si>
    <t>financiamento capital de giro</t>
  </si>
  <si>
    <t>CALCULAR CAPITAL DE GIRO</t>
  </si>
  <si>
    <t>PELOS PRAZOS</t>
  </si>
  <si>
    <t>pme</t>
  </si>
  <si>
    <t>pmrv</t>
  </si>
  <si>
    <t>pmpf</t>
  </si>
  <si>
    <t>DESCASADA</t>
  </si>
  <si>
    <t>despesasd mensais</t>
  </si>
  <si>
    <t>desp diaria</t>
  </si>
  <si>
    <t>kg necessário para periodo</t>
  </si>
  <si>
    <t>NCG</t>
  </si>
  <si>
    <t>ACO</t>
  </si>
  <si>
    <t>PCO</t>
  </si>
  <si>
    <t>caixa</t>
  </si>
  <si>
    <t>estoques</t>
  </si>
  <si>
    <t>recebiveis</t>
  </si>
  <si>
    <t xml:space="preserve">outros </t>
  </si>
  <si>
    <t>fornecedores</t>
  </si>
  <si>
    <t>salario</t>
  </si>
  <si>
    <t>impostos</t>
  </si>
  <si>
    <t>financiametos</t>
  </si>
  <si>
    <t>outros</t>
  </si>
  <si>
    <t>lieração fiancniamento</t>
  </si>
  <si>
    <t xml:space="preserve">     amorit princiupal</t>
  </si>
  <si>
    <t xml:space="preserve">   pgto juros</t>
  </si>
  <si>
    <t>aluguel</t>
  </si>
  <si>
    <t xml:space="preserve">agua </t>
  </si>
  <si>
    <t>energia eltrica</t>
  </si>
  <si>
    <t>intenret</t>
  </si>
  <si>
    <t>contador</t>
  </si>
  <si>
    <t>combustivel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</si>
</sst>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 #,##0.00;[Red]\-&quot;R$&quot;\ #,##0.00"/>
    <numFmt numFmtId="44" formatCode="_-&quot;R$&quot;\ * #,##0.00_-;\-&quot;R$&quot;\ * #,##0.00_-;_-&quot;R$&quot;\ * &quot;-&quot;??_-;_-@_-"/>
    <numFmt numFmtId="43" formatCode="_-* #,##0.00_-;\-* #,##0.00_-;_-* &quot;-&quot;??_-;_-@_-"/>
    <numFmt numFmtId="164" formatCode="_-* #,##0_-;\-* #,##0_-;_-* &quot;-&quot;??_-;_-@_-"/>
    <numFmt numFmtId="165" formatCode="_-&quot;R$&quot;\ * #,##0_-;\-&quot;R$&quot;\ * #,##0_-;_-&quot;R$&quot;\ * &quot;-&quot;??_-;_-@_-"/>
  </numFmts>
  <fonts count="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000000"/>
      <name val="Calibri"/>
      <family val="2"/>
      <scheme val="minor"/>
    </font>
    <font>
      <b/>
      <sz val="11"/>
      <color rgb="FFFF0000"/>
      <name val="Calibri"/>
      <family val="2"/>
      <scheme val="minor"/>
    </font>
    <font>
      <sz val="11"/>
      <color rgb="FF000000"/>
      <name val="Calibri"/>
      <family val="2"/>
      <scheme val="minor"/>
    </font>
    <font>
      <sz val="14"/>
      <color theme="1"/>
      <name val="Calibri"/>
      <family val="2"/>
      <scheme val="minor"/>
    </font>
    <font>
      <b/>
      <sz val="14"/>
      <color theme="1"/>
      <name val="Calibri"/>
      <family val="2"/>
      <scheme val="minor"/>
    </font>
    <font>
      <sz val="14"/>
      <color rgb="FFFF0000"/>
      <name val="Calibri"/>
      <family val="2"/>
      <scheme val="minor"/>
    </font>
    <font>
      <sz val="16"/>
      <color theme="1"/>
      <name val="Calibri"/>
      <family val="2"/>
      <scheme val="minor"/>
    </font>
    <font>
      <sz val="22"/>
      <color theme="1"/>
      <name val="Calibri"/>
      <family val="2"/>
      <scheme val="minor"/>
    </font>
    <font>
      <b/>
      <sz val="22"/>
      <color theme="5"/>
      <name val="Calibri"/>
      <family val="2"/>
      <scheme val="minor"/>
    </font>
    <font>
      <sz val="14"/>
      <color rgb="FF00B0F0"/>
      <name val="Calibri"/>
      <family val="2"/>
      <scheme val="minor"/>
    </font>
    <font>
      <sz val="14"/>
      <name val="Calibri"/>
      <family val="2"/>
      <scheme val="minor"/>
    </font>
    <font>
      <b/>
      <sz val="23"/>
      <color rgb="FFE6007D"/>
      <name val="Arial"/>
      <family val="2"/>
    </font>
    <font>
      <b/>
      <sz val="12"/>
      <color rgb="FF000000"/>
      <name val="Arial"/>
      <family val="2"/>
    </font>
    <font>
      <b/>
      <sz val="12"/>
      <color rgb="FF000000"/>
      <name val="Arial"/>
      <family val="2"/>
    </font>
    <font>
      <b/>
      <sz val="18"/>
      <color rgb="FFE6007D"/>
      <name val="Arial"/>
      <family val="2"/>
    </font>
    <font>
      <sz val="12"/>
      <color theme="1"/>
      <name val="Calibri"/>
      <family val="2"/>
      <scheme val="minor"/>
    </font>
    <font>
      <sz val="10"/>
      <color theme="1"/>
      <name val="Calibri"/>
      <family val="2"/>
      <scheme val="minor"/>
    </font>
    <font>
      <b/>
      <sz val="12"/>
      <color theme="1"/>
      <name val="Calibri"/>
      <family val="2"/>
      <scheme val="minor"/>
    </font>
    <font>
      <b/>
      <sz val="14"/>
      <color rgb="FFFF0000"/>
      <name val="Calibri"/>
      <family val="2"/>
      <scheme val="minor"/>
    </font>
    <font>
      <sz val="12"/>
      <color rgb="FFFF0000"/>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bgColor indexed="64"/>
      </patternFill>
    </fill>
    <fill>
      <patternFill patternType="solid">
        <fgColor theme="7" tint="0.59999389629810485"/>
        <bgColor indexed="64"/>
      </patternFill>
    </fill>
    <fill>
      <patternFill patternType="solid">
        <fgColor rgb="FF7030A0"/>
        <bgColor indexed="64"/>
      </patternFill>
    </fill>
    <fill>
      <patternFill patternType="solid">
        <fgColor theme="5" tint="0.39997558519241921"/>
        <bgColor indexed="64"/>
      </patternFill>
    </fill>
  </fills>
  <borders count="3">
    <border>
      <left/>
      <right/>
      <top/>
      <bottom/>
      <diagonal/>
    </border>
    <border>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84">
    <xf numFmtId="0" fontId="0" fillId="0" borderId="0" xfId="0"/>
    <xf numFmtId="0" fontId="0" fillId="2" borderId="0" xfId="0" applyFont="1" applyFill="1"/>
    <xf numFmtId="0" fontId="4" fillId="2" borderId="0" xfId="0" applyFont="1" applyFill="1" applyAlignment="1">
      <alignment horizontal="right" vertical="center"/>
    </xf>
    <xf numFmtId="0" fontId="5" fillId="2" borderId="0" xfId="0" applyFont="1" applyFill="1" applyAlignment="1">
      <alignment horizontal="right" vertical="center"/>
    </xf>
    <xf numFmtId="0" fontId="3" fillId="3" borderId="0" xfId="0" applyFont="1" applyFill="1"/>
    <xf numFmtId="0" fontId="4" fillId="3" borderId="0" xfId="0" applyFont="1" applyFill="1" applyAlignment="1">
      <alignment horizontal="right" vertical="center"/>
    </xf>
    <xf numFmtId="0" fontId="5" fillId="3" borderId="0" xfId="0" applyFont="1" applyFill="1" applyAlignment="1">
      <alignment horizontal="right" vertical="center"/>
    </xf>
    <xf numFmtId="0" fontId="6" fillId="4" borderId="0" xfId="0" applyFont="1" applyFill="1" applyAlignment="1">
      <alignment vertical="center"/>
    </xf>
    <xf numFmtId="3" fontId="6" fillId="0" borderId="0" xfId="0" applyNumberFormat="1" applyFont="1" applyAlignment="1">
      <alignment horizontal="center" vertical="center"/>
    </xf>
    <xf numFmtId="164" fontId="2" fillId="0" borderId="0" xfId="1" applyNumberFormat="1" applyFont="1" applyFill="1"/>
    <xf numFmtId="0" fontId="6" fillId="0" borderId="0" xfId="0" applyFont="1" applyAlignment="1">
      <alignment vertical="center"/>
    </xf>
    <xf numFmtId="8" fontId="6" fillId="0" borderId="0" xfId="0" applyNumberFormat="1" applyFont="1" applyAlignment="1">
      <alignment horizontal="center" vertical="center"/>
    </xf>
    <xf numFmtId="165" fontId="2" fillId="0" borderId="0" xfId="2" applyNumberFormat="1" applyFont="1" applyFill="1"/>
    <xf numFmtId="0" fontId="6" fillId="5" borderId="0" xfId="0" applyFont="1" applyFill="1" applyAlignment="1">
      <alignment vertical="center"/>
    </xf>
    <xf numFmtId="164" fontId="2" fillId="0" borderId="0" xfId="1" applyNumberFormat="1" applyFont="1"/>
    <xf numFmtId="0" fontId="7" fillId="0" borderId="0" xfId="0" applyFont="1"/>
    <xf numFmtId="0" fontId="8" fillId="6" borderId="0" xfId="0" applyFont="1" applyFill="1"/>
    <xf numFmtId="164" fontId="7" fillId="0" borderId="0" xfId="1" applyNumberFormat="1" applyFont="1"/>
    <xf numFmtId="0" fontId="7" fillId="0" borderId="0" xfId="0" applyFont="1" applyAlignment="1">
      <alignment horizontal="left" indent="2"/>
    </xf>
    <xf numFmtId="165" fontId="7" fillId="0" borderId="0" xfId="2" applyNumberFormat="1" applyFont="1"/>
    <xf numFmtId="0" fontId="9" fillId="0" borderId="0" xfId="0" applyFont="1"/>
    <xf numFmtId="9" fontId="7" fillId="0" borderId="0" xfId="0" applyNumberFormat="1" applyFont="1"/>
    <xf numFmtId="0" fontId="7" fillId="0" borderId="1" xfId="0" applyFont="1" applyBorder="1" applyAlignment="1">
      <alignment horizontal="left" indent="1"/>
    </xf>
    <xf numFmtId="165" fontId="7" fillId="0" borderId="1" xfId="2" applyNumberFormat="1" applyFont="1" applyBorder="1"/>
    <xf numFmtId="0" fontId="8" fillId="7" borderId="0" xfId="0" applyFont="1" applyFill="1"/>
    <xf numFmtId="164" fontId="7" fillId="0" borderId="0" xfId="0" applyNumberFormat="1" applyFont="1"/>
    <xf numFmtId="0" fontId="8" fillId="0" borderId="0" xfId="0" applyFont="1"/>
    <xf numFmtId="17" fontId="8" fillId="0" borderId="0" xfId="0" applyNumberFormat="1" applyFont="1"/>
    <xf numFmtId="0" fontId="11" fillId="0" borderId="0" xfId="0" applyFont="1"/>
    <xf numFmtId="0" fontId="11" fillId="7" borderId="0" xfId="0" applyFont="1" applyFill="1"/>
    <xf numFmtId="44" fontId="11" fillId="0" borderId="0" xfId="2" applyFont="1"/>
    <xf numFmtId="0" fontId="11" fillId="0" borderId="1" xfId="0" applyFont="1" applyBorder="1"/>
    <xf numFmtId="0" fontId="8" fillId="4" borderId="0" xfId="0" applyFont="1" applyFill="1"/>
    <xf numFmtId="0" fontId="13" fillId="0" borderId="0" xfId="0" applyFont="1"/>
    <xf numFmtId="0" fontId="13" fillId="0" borderId="0" xfId="0" applyFont="1" applyAlignment="1">
      <alignment horizontal="left" indent="2"/>
    </xf>
    <xf numFmtId="164" fontId="13" fillId="0" borderId="0" xfId="1" applyNumberFormat="1" applyFont="1"/>
    <xf numFmtId="0" fontId="14" fillId="0" borderId="0" xfId="0" applyFont="1"/>
    <xf numFmtId="0" fontId="14" fillId="0" borderId="1" xfId="0" applyFont="1" applyBorder="1" applyAlignment="1">
      <alignment horizontal="left" indent="1"/>
    </xf>
    <xf numFmtId="164" fontId="14" fillId="0" borderId="1" xfId="1" applyNumberFormat="1" applyFont="1" applyBorder="1"/>
    <xf numFmtId="0" fontId="9" fillId="0" borderId="1" xfId="0" applyFont="1" applyBorder="1" applyAlignment="1">
      <alignment horizontal="left" indent="1"/>
    </xf>
    <xf numFmtId="164" fontId="9" fillId="0" borderId="1" xfId="1" applyNumberFormat="1" applyFont="1" applyBorder="1"/>
    <xf numFmtId="164" fontId="14" fillId="0" borderId="0" xfId="0" applyNumberFormat="1" applyFont="1"/>
    <xf numFmtId="9" fontId="14" fillId="0" borderId="0" xfId="0" applyNumberFormat="1" applyFont="1"/>
    <xf numFmtId="164" fontId="14" fillId="0" borderId="0" xfId="1" applyNumberFormat="1" applyFont="1"/>
    <xf numFmtId="0" fontId="8" fillId="5" borderId="0" xfId="0" applyFont="1" applyFill="1"/>
    <xf numFmtId="0" fontId="15" fillId="0" borderId="0" xfId="0" applyFont="1" applyAlignment="1">
      <alignment vertical="center"/>
    </xf>
    <xf numFmtId="0" fontId="16" fillId="0" borderId="0" xfId="0" applyFont="1" applyAlignment="1">
      <alignment vertical="center"/>
    </xf>
    <xf numFmtId="0" fontId="18" fillId="0" borderId="0" xfId="0" applyFont="1" applyAlignment="1">
      <alignment vertical="center"/>
    </xf>
    <xf numFmtId="0" fontId="17" fillId="0" borderId="0" xfId="0" applyFont="1" applyAlignment="1">
      <alignment vertical="center"/>
    </xf>
    <xf numFmtId="44" fontId="10" fillId="0" borderId="0" xfId="2" applyFont="1"/>
    <xf numFmtId="9" fontId="0" fillId="0" borderId="0" xfId="3" applyFont="1"/>
    <xf numFmtId="9" fontId="7" fillId="8" borderId="0" xfId="0" applyNumberFormat="1" applyFont="1" applyFill="1"/>
    <xf numFmtId="0" fontId="8" fillId="9" borderId="0" xfId="0" applyFont="1" applyFill="1"/>
    <xf numFmtId="0" fontId="19" fillId="0" borderId="0" xfId="0" applyFont="1"/>
    <xf numFmtId="0" fontId="21" fillId="0" borderId="0" xfId="0" applyFont="1"/>
    <xf numFmtId="44" fontId="7" fillId="0" borderId="0" xfId="0" applyNumberFormat="1" applyFont="1"/>
    <xf numFmtId="44" fontId="11" fillId="7" borderId="0" xfId="2" applyFont="1" applyFill="1"/>
    <xf numFmtId="44" fontId="12" fillId="0" borderId="1" xfId="2" applyFont="1" applyBorder="1"/>
    <xf numFmtId="0" fontId="11" fillId="0" borderId="2" xfId="0" applyFont="1" applyBorder="1"/>
    <xf numFmtId="44" fontId="11" fillId="0" borderId="2" xfId="2" applyFont="1" applyBorder="1"/>
    <xf numFmtId="164" fontId="20" fillId="0" borderId="0" xfId="1" applyNumberFormat="1" applyFont="1"/>
    <xf numFmtId="0" fontId="21" fillId="0" borderId="0" xfId="0" applyFont="1" applyAlignment="1">
      <alignment horizontal="left" indent="1"/>
    </xf>
    <xf numFmtId="9" fontId="20" fillId="0" borderId="0" xfId="3" applyFont="1"/>
    <xf numFmtId="17" fontId="22" fillId="0" borderId="0" xfId="0" applyNumberFormat="1" applyFont="1"/>
    <xf numFmtId="0" fontId="22" fillId="6" borderId="0" xfId="0" applyFont="1" applyFill="1"/>
    <xf numFmtId="164" fontId="9" fillId="0" borderId="0" xfId="1" applyNumberFormat="1" applyFont="1"/>
    <xf numFmtId="165" fontId="9" fillId="0" borderId="0" xfId="2" applyNumberFormat="1" applyFont="1"/>
    <xf numFmtId="165" fontId="9" fillId="0" borderId="1" xfId="2" applyNumberFormat="1" applyFont="1" applyBorder="1"/>
    <xf numFmtId="0" fontId="22" fillId="7" borderId="0" xfId="0" applyFont="1" applyFill="1"/>
    <xf numFmtId="0" fontId="22" fillId="4" borderId="0" xfId="0" applyFont="1" applyFill="1"/>
    <xf numFmtId="164" fontId="9" fillId="0" borderId="0" xfId="0" applyNumberFormat="1" applyFont="1"/>
    <xf numFmtId="0" fontId="22" fillId="5" borderId="0" xfId="0" applyFont="1" applyFill="1"/>
    <xf numFmtId="43" fontId="9" fillId="0" borderId="0" xfId="1" applyFont="1"/>
    <xf numFmtId="0" fontId="22" fillId="9" borderId="0" xfId="0" applyFont="1" applyFill="1"/>
    <xf numFmtId="0" fontId="8" fillId="10" borderId="0" xfId="0" applyFont="1" applyFill="1"/>
    <xf numFmtId="0" fontId="22" fillId="10" borderId="0" xfId="0" applyFont="1" applyFill="1"/>
    <xf numFmtId="0" fontId="8" fillId="11" borderId="0" xfId="0" applyFont="1" applyFill="1"/>
    <xf numFmtId="0" fontId="22" fillId="11" borderId="0" xfId="0" applyFont="1" applyFill="1"/>
    <xf numFmtId="0" fontId="19" fillId="0" borderId="2" xfId="0" applyFont="1" applyBorder="1"/>
    <xf numFmtId="43" fontId="19" fillId="0" borderId="0" xfId="1" applyFont="1"/>
    <xf numFmtId="43" fontId="19" fillId="0" borderId="0" xfId="0" applyNumberFormat="1" applyFont="1"/>
    <xf numFmtId="0" fontId="19" fillId="0" borderId="0" xfId="0" applyFont="1" applyAlignment="1">
      <alignment horizontal="right"/>
    </xf>
    <xf numFmtId="0" fontId="19" fillId="11" borderId="0" xfId="0" applyFont="1" applyFill="1"/>
    <xf numFmtId="0" fontId="23" fillId="0" borderId="0" xfId="0" applyFont="1"/>
  </cellXfs>
  <cellStyles count="4">
    <cellStyle name="Moeda" xfId="2" builtinId="4"/>
    <cellStyle name="Normal" xfId="0" builtinId="0"/>
    <cellStyle name="Porcentagem" xfId="3"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1063652</xdr:colOff>
      <xdr:row>19</xdr:row>
      <xdr:rowOff>57770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0"/>
          <a:ext cx="7773485" cy="4439270"/>
        </a:xfrm>
        <a:prstGeom prst="rect">
          <a:avLst/>
        </a:prstGeom>
      </xdr:spPr>
    </xdr:pic>
    <xdr:clientData/>
  </xdr:twoCellAnchor>
  <xdr:twoCellAnchor editAs="oneCell">
    <xdr:from>
      <xdr:col>1</xdr:col>
      <xdr:colOff>412748</xdr:colOff>
      <xdr:row>88</xdr:row>
      <xdr:rowOff>148166</xdr:rowOff>
    </xdr:from>
    <xdr:to>
      <xdr:col>14</xdr:col>
      <xdr:colOff>596953</xdr:colOff>
      <xdr:row>98</xdr:row>
      <xdr:rowOff>38423</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26581" y="17642416"/>
          <a:ext cx="8015872" cy="2324424"/>
        </a:xfrm>
        <a:prstGeom prst="rect">
          <a:avLst/>
        </a:prstGeom>
      </xdr:spPr>
    </xdr:pic>
    <xdr:clientData/>
  </xdr:twoCellAnchor>
  <xdr:twoCellAnchor editAs="oneCell">
    <xdr:from>
      <xdr:col>5</xdr:col>
      <xdr:colOff>179916</xdr:colOff>
      <xdr:row>37</xdr:row>
      <xdr:rowOff>76754</xdr:rowOff>
    </xdr:from>
    <xdr:to>
      <xdr:col>27</xdr:col>
      <xdr:colOff>211930</xdr:colOff>
      <xdr:row>62</xdr:row>
      <xdr:rowOff>160090</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249083" y="7696754"/>
          <a:ext cx="13388180" cy="622166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94"/>
  <sheetViews>
    <sheetView tabSelected="1" zoomScale="90" zoomScaleNormal="90" workbookViewId="0">
      <pane xSplit="2" ySplit="1" topLeftCell="C76" activePane="bottomRight" state="frozen"/>
      <selection pane="topRight" activeCell="C1" sqref="C1"/>
      <selection pane="bottomLeft" activeCell="A2" sqref="A2"/>
      <selection pane="bottomRight" activeCell="B95" sqref="B95"/>
    </sheetView>
  </sheetViews>
  <sheetFormatPr defaultColWidth="20.5703125" defaultRowHeight="18.75" x14ac:dyDescent="0.3"/>
  <cols>
    <col min="1" max="1" width="10.42578125" style="15" customWidth="1"/>
    <col min="2" max="2" width="44.42578125" style="15" customWidth="1"/>
    <col min="3" max="3" width="15.5703125" style="20" customWidth="1"/>
    <col min="4" max="14" width="15.5703125" style="15" customWidth="1"/>
    <col min="15" max="16384" width="20.5703125" style="15"/>
  </cols>
  <sheetData>
    <row r="1" spans="1:14" s="26" customFormat="1" x14ac:dyDescent="0.3">
      <c r="C1" s="63">
        <v>45292</v>
      </c>
      <c r="D1" s="27">
        <v>45323</v>
      </c>
      <c r="E1" s="27">
        <v>45352</v>
      </c>
      <c r="F1" s="27">
        <v>45383</v>
      </c>
      <c r="G1" s="27">
        <v>45413</v>
      </c>
      <c r="H1" s="27">
        <v>45444</v>
      </c>
      <c r="I1" s="27">
        <v>45474</v>
      </c>
      <c r="J1" s="27">
        <v>45505</v>
      </c>
      <c r="K1" s="27">
        <v>45536</v>
      </c>
      <c r="L1" s="27">
        <v>45566</v>
      </c>
      <c r="M1" s="27">
        <v>45597</v>
      </c>
      <c r="N1" s="27">
        <v>45627</v>
      </c>
    </row>
    <row r="2" spans="1:14" s="16" customFormat="1" x14ac:dyDescent="0.3">
      <c r="B2" s="16" t="s">
        <v>5</v>
      </c>
      <c r="C2" s="64"/>
    </row>
    <row r="3" spans="1:14" s="33" customFormat="1" x14ac:dyDescent="0.3">
      <c r="B3" s="34" t="s">
        <v>17</v>
      </c>
      <c r="C3" s="65">
        <v>2000</v>
      </c>
      <c r="D3" s="35">
        <v>2100</v>
      </c>
      <c r="E3" s="35">
        <v>2150</v>
      </c>
      <c r="F3" s="35">
        <v>2200</v>
      </c>
      <c r="G3" s="35">
        <v>1900</v>
      </c>
      <c r="H3" s="35">
        <v>1800</v>
      </c>
      <c r="I3" s="35">
        <v>1700</v>
      </c>
      <c r="J3" s="35">
        <v>1500</v>
      </c>
      <c r="K3" s="35">
        <v>1800</v>
      </c>
      <c r="L3" s="35">
        <v>1900</v>
      </c>
      <c r="M3" s="35">
        <f t="shared" ref="M3" si="0">$C$3</f>
        <v>2000</v>
      </c>
      <c r="N3" s="35">
        <v>2200</v>
      </c>
    </row>
    <row r="4" spans="1:14" x14ac:dyDescent="0.3">
      <c r="B4" s="18" t="s">
        <v>6</v>
      </c>
      <c r="C4" s="66">
        <v>15</v>
      </c>
      <c r="D4" s="19">
        <f>$C$4</f>
        <v>15</v>
      </c>
      <c r="E4" s="19">
        <f t="shared" ref="E4:N4" si="1">$C$4</f>
        <v>15</v>
      </c>
      <c r="F4" s="19">
        <f t="shared" si="1"/>
        <v>15</v>
      </c>
      <c r="G4" s="19">
        <f t="shared" si="1"/>
        <v>15</v>
      </c>
      <c r="H4" s="19">
        <f t="shared" si="1"/>
        <v>15</v>
      </c>
      <c r="I4" s="19">
        <f t="shared" si="1"/>
        <v>15</v>
      </c>
      <c r="J4" s="19">
        <f t="shared" si="1"/>
        <v>15</v>
      </c>
      <c r="K4" s="19">
        <f t="shared" si="1"/>
        <v>15</v>
      </c>
      <c r="L4" s="19">
        <f t="shared" si="1"/>
        <v>15</v>
      </c>
      <c r="M4" s="19">
        <f t="shared" si="1"/>
        <v>15</v>
      </c>
      <c r="N4" s="19">
        <f t="shared" si="1"/>
        <v>15</v>
      </c>
    </row>
    <row r="5" spans="1:14" x14ac:dyDescent="0.3">
      <c r="B5" s="22" t="s">
        <v>10</v>
      </c>
      <c r="C5" s="67">
        <f>C3*C4</f>
        <v>30000</v>
      </c>
      <c r="D5" s="23">
        <f t="shared" ref="D5:N5" si="2">D3*D4</f>
        <v>31500</v>
      </c>
      <c r="E5" s="23">
        <f t="shared" si="2"/>
        <v>32250</v>
      </c>
      <c r="F5" s="23">
        <f t="shared" si="2"/>
        <v>33000</v>
      </c>
      <c r="G5" s="23">
        <f t="shared" si="2"/>
        <v>28500</v>
      </c>
      <c r="H5" s="23">
        <f t="shared" si="2"/>
        <v>27000</v>
      </c>
      <c r="I5" s="23">
        <f t="shared" si="2"/>
        <v>25500</v>
      </c>
      <c r="J5" s="23">
        <f t="shared" si="2"/>
        <v>22500</v>
      </c>
      <c r="K5" s="23">
        <f t="shared" si="2"/>
        <v>27000</v>
      </c>
      <c r="L5" s="23">
        <f t="shared" si="2"/>
        <v>28500</v>
      </c>
      <c r="M5" s="23">
        <f t="shared" si="2"/>
        <v>30000</v>
      </c>
      <c r="N5" s="23">
        <f t="shared" si="2"/>
        <v>33000</v>
      </c>
    </row>
    <row r="6" spans="1:14" x14ac:dyDescent="0.3">
      <c r="B6" s="18"/>
      <c r="C6" s="65"/>
      <c r="D6" s="17"/>
      <c r="E6" s="17"/>
      <c r="F6" s="17"/>
      <c r="G6" s="17"/>
      <c r="H6" s="17"/>
      <c r="I6" s="17"/>
      <c r="J6" s="17"/>
      <c r="K6" s="17"/>
      <c r="L6" s="17"/>
      <c r="M6" s="17"/>
      <c r="N6" s="17"/>
    </row>
    <row r="7" spans="1:14" x14ac:dyDescent="0.3">
      <c r="B7" s="18" t="s">
        <v>7</v>
      </c>
      <c r="C7" s="65">
        <v>2</v>
      </c>
      <c r="D7" s="17">
        <f>$C$7</f>
        <v>2</v>
      </c>
      <c r="E7" s="17">
        <f t="shared" ref="E7:N7" si="3">$C$7</f>
        <v>2</v>
      </c>
      <c r="F7" s="17">
        <f t="shared" si="3"/>
        <v>2</v>
      </c>
      <c r="G7" s="17">
        <f t="shared" si="3"/>
        <v>2</v>
      </c>
      <c r="H7" s="17">
        <f t="shared" si="3"/>
        <v>2</v>
      </c>
      <c r="I7" s="17">
        <f t="shared" si="3"/>
        <v>2</v>
      </c>
      <c r="J7" s="17">
        <f t="shared" si="3"/>
        <v>2</v>
      </c>
      <c r="K7" s="17">
        <f t="shared" si="3"/>
        <v>2</v>
      </c>
      <c r="L7" s="17">
        <f t="shared" si="3"/>
        <v>2</v>
      </c>
      <c r="M7" s="17">
        <f t="shared" si="3"/>
        <v>2</v>
      </c>
      <c r="N7" s="17">
        <f t="shared" si="3"/>
        <v>2</v>
      </c>
    </row>
    <row r="8" spans="1:14" x14ac:dyDescent="0.3">
      <c r="A8" s="15">
        <v>1400</v>
      </c>
      <c r="B8" s="18" t="s">
        <v>8</v>
      </c>
      <c r="C8" s="66">
        <f>C7*$A$8</f>
        <v>2800</v>
      </c>
      <c r="D8" s="19">
        <f t="shared" ref="D8:N8" si="4">D7*$A$8</f>
        <v>2800</v>
      </c>
      <c r="E8" s="19">
        <f t="shared" si="4"/>
        <v>2800</v>
      </c>
      <c r="F8" s="19">
        <f t="shared" si="4"/>
        <v>2800</v>
      </c>
      <c r="G8" s="19">
        <f t="shared" si="4"/>
        <v>2800</v>
      </c>
      <c r="H8" s="19">
        <f t="shared" si="4"/>
        <v>2800</v>
      </c>
      <c r="I8" s="19">
        <f t="shared" si="4"/>
        <v>2800</v>
      </c>
      <c r="J8" s="19">
        <f t="shared" si="4"/>
        <v>2800</v>
      </c>
      <c r="K8" s="19">
        <f t="shared" si="4"/>
        <v>2800</v>
      </c>
      <c r="L8" s="19">
        <f t="shared" si="4"/>
        <v>2800</v>
      </c>
      <c r="M8" s="19">
        <f t="shared" si="4"/>
        <v>2800</v>
      </c>
      <c r="N8" s="19">
        <f t="shared" si="4"/>
        <v>2800</v>
      </c>
    </row>
    <row r="9" spans="1:14" x14ac:dyDescent="0.3">
      <c r="A9" s="21">
        <v>0.05</v>
      </c>
      <c r="B9" s="18" t="s">
        <v>9</v>
      </c>
      <c r="C9" s="66">
        <f>C5*$A$9</f>
        <v>1500</v>
      </c>
      <c r="D9" s="19">
        <f t="shared" ref="D9:N9" si="5">D5*$A$9</f>
        <v>1575</v>
      </c>
      <c r="E9" s="19">
        <f t="shared" si="5"/>
        <v>1612.5</v>
      </c>
      <c r="F9" s="19">
        <f t="shared" si="5"/>
        <v>1650</v>
      </c>
      <c r="G9" s="19">
        <f t="shared" si="5"/>
        <v>1425</v>
      </c>
      <c r="H9" s="19">
        <f t="shared" si="5"/>
        <v>1350</v>
      </c>
      <c r="I9" s="19">
        <f t="shared" si="5"/>
        <v>1275</v>
      </c>
      <c r="J9" s="19">
        <f t="shared" si="5"/>
        <v>1125</v>
      </c>
      <c r="K9" s="19">
        <f t="shared" si="5"/>
        <v>1350</v>
      </c>
      <c r="L9" s="19">
        <f t="shared" si="5"/>
        <v>1425</v>
      </c>
      <c r="M9" s="19">
        <f t="shared" si="5"/>
        <v>1500</v>
      </c>
      <c r="N9" s="19">
        <f t="shared" si="5"/>
        <v>1650</v>
      </c>
    </row>
    <row r="10" spans="1:14" x14ac:dyDescent="0.3">
      <c r="B10" s="18"/>
      <c r="C10" s="65"/>
      <c r="D10" s="17"/>
      <c r="E10" s="17"/>
      <c r="F10" s="17"/>
      <c r="G10" s="17"/>
      <c r="H10" s="17"/>
      <c r="I10" s="17"/>
      <c r="J10" s="17"/>
      <c r="K10" s="17"/>
      <c r="L10" s="17"/>
      <c r="M10" s="17"/>
      <c r="N10" s="17"/>
    </row>
    <row r="11" spans="1:14" x14ac:dyDescent="0.3">
      <c r="B11" s="15" t="s">
        <v>11</v>
      </c>
      <c r="C11" s="65"/>
      <c r="D11" s="17"/>
      <c r="E11" s="17"/>
      <c r="F11" s="17"/>
      <c r="G11" s="17"/>
      <c r="H11" s="17"/>
      <c r="I11" s="17"/>
      <c r="J11" s="17"/>
      <c r="K11" s="17"/>
      <c r="L11" s="17"/>
      <c r="M11" s="17"/>
      <c r="N11" s="17"/>
    </row>
    <row r="12" spans="1:14" x14ac:dyDescent="0.3">
      <c r="B12" s="15" t="s">
        <v>12</v>
      </c>
      <c r="C12" s="65"/>
      <c r="D12" s="17"/>
      <c r="E12" s="17"/>
      <c r="F12" s="17"/>
      <c r="G12" s="17"/>
      <c r="H12" s="17"/>
      <c r="I12" s="17"/>
      <c r="J12" s="17"/>
      <c r="K12" s="17"/>
      <c r="L12" s="17"/>
      <c r="M12" s="17"/>
      <c r="N12" s="17"/>
    </row>
    <row r="13" spans="1:14" x14ac:dyDescent="0.3">
      <c r="A13" s="21">
        <v>0.5</v>
      </c>
      <c r="B13" s="18" t="s">
        <v>13</v>
      </c>
      <c r="C13" s="65"/>
      <c r="D13" s="17"/>
      <c r="E13" s="17"/>
      <c r="F13" s="17"/>
      <c r="G13" s="17"/>
      <c r="H13" s="17"/>
      <c r="I13" s="17"/>
      <c r="J13" s="17"/>
      <c r="K13" s="17"/>
      <c r="L13" s="17"/>
      <c r="M13" s="17"/>
      <c r="N13" s="17"/>
    </row>
    <row r="14" spans="1:14" x14ac:dyDescent="0.3">
      <c r="A14" s="21">
        <v>0.3</v>
      </c>
      <c r="B14" s="18" t="s">
        <v>14</v>
      </c>
      <c r="C14" s="65"/>
      <c r="D14" s="17"/>
      <c r="E14" s="17"/>
      <c r="F14" s="17"/>
      <c r="G14" s="17"/>
      <c r="H14" s="17"/>
      <c r="I14" s="17"/>
      <c r="J14" s="17"/>
      <c r="K14" s="17"/>
      <c r="L14" s="17"/>
      <c r="M14" s="17"/>
      <c r="N14" s="17"/>
    </row>
    <row r="15" spans="1:14" x14ac:dyDescent="0.3">
      <c r="A15" s="21">
        <v>0.2</v>
      </c>
      <c r="B15" s="18" t="s">
        <v>15</v>
      </c>
      <c r="C15" s="65"/>
      <c r="D15" s="17"/>
      <c r="E15" s="17"/>
      <c r="F15" s="17"/>
      <c r="G15" s="17"/>
      <c r="H15" s="17"/>
      <c r="I15" s="17"/>
      <c r="J15" s="17"/>
      <c r="K15" s="17"/>
      <c r="L15" s="17"/>
      <c r="M15" s="17"/>
      <c r="N15" s="17"/>
    </row>
    <row r="16" spans="1:14" x14ac:dyDescent="0.3">
      <c r="C16" s="65"/>
      <c r="D16" s="17"/>
      <c r="E16" s="17"/>
      <c r="F16" s="17"/>
      <c r="G16" s="17"/>
      <c r="H16" s="17"/>
      <c r="I16" s="17"/>
      <c r="J16" s="17"/>
      <c r="K16" s="17"/>
      <c r="L16" s="17"/>
      <c r="M16" s="17"/>
      <c r="N16" s="17"/>
    </row>
    <row r="17" spans="1:14" s="24" customFormat="1" x14ac:dyDescent="0.3">
      <c r="B17" s="24" t="s">
        <v>16</v>
      </c>
      <c r="C17" s="68"/>
    </row>
    <row r="18" spans="1:14" s="33" customFormat="1" x14ac:dyDescent="0.3">
      <c r="B18" s="33" t="str">
        <f>B3</f>
        <v>Quantidade a ser vendida</v>
      </c>
      <c r="C18" s="65">
        <f>C3</f>
        <v>2000</v>
      </c>
      <c r="D18" s="35">
        <f t="shared" ref="D18:N18" si="6">D3</f>
        <v>2100</v>
      </c>
      <c r="E18" s="35">
        <f t="shared" si="6"/>
        <v>2150</v>
      </c>
      <c r="F18" s="35">
        <f t="shared" si="6"/>
        <v>2200</v>
      </c>
      <c r="G18" s="35">
        <f t="shared" si="6"/>
        <v>1900</v>
      </c>
      <c r="H18" s="35">
        <f t="shared" si="6"/>
        <v>1800</v>
      </c>
      <c r="I18" s="35">
        <f t="shared" si="6"/>
        <v>1700</v>
      </c>
      <c r="J18" s="35">
        <f t="shared" si="6"/>
        <v>1500</v>
      </c>
      <c r="K18" s="35">
        <f t="shared" si="6"/>
        <v>1800</v>
      </c>
      <c r="L18" s="35">
        <f t="shared" si="6"/>
        <v>1900</v>
      </c>
      <c r="M18" s="35">
        <f t="shared" si="6"/>
        <v>2000</v>
      </c>
      <c r="N18" s="35">
        <f t="shared" si="6"/>
        <v>2200</v>
      </c>
    </row>
    <row r="19" spans="1:14" x14ac:dyDescent="0.3">
      <c r="A19" s="51">
        <v>0.2</v>
      </c>
      <c r="B19" s="15" t="s">
        <v>18</v>
      </c>
      <c r="C19" s="65">
        <f>D18*$A$19</f>
        <v>420</v>
      </c>
      <c r="D19" s="17">
        <f t="shared" ref="D19:N19" si="7">E18*$A$19</f>
        <v>430</v>
      </c>
      <c r="E19" s="17">
        <f t="shared" si="7"/>
        <v>440</v>
      </c>
      <c r="F19" s="17">
        <f t="shared" si="7"/>
        <v>380</v>
      </c>
      <c r="G19" s="17">
        <f t="shared" si="7"/>
        <v>360</v>
      </c>
      <c r="H19" s="17">
        <f t="shared" si="7"/>
        <v>340</v>
      </c>
      <c r="I19" s="17">
        <f t="shared" si="7"/>
        <v>300</v>
      </c>
      <c r="J19" s="17">
        <f t="shared" si="7"/>
        <v>360</v>
      </c>
      <c r="K19" s="17">
        <f t="shared" si="7"/>
        <v>380</v>
      </c>
      <c r="L19" s="17">
        <f t="shared" si="7"/>
        <v>400</v>
      </c>
      <c r="M19" s="17">
        <f t="shared" si="7"/>
        <v>440</v>
      </c>
      <c r="N19" s="17">
        <f t="shared" si="7"/>
        <v>0</v>
      </c>
    </row>
    <row r="20" spans="1:14" x14ac:dyDescent="0.3">
      <c r="B20" s="15" t="s">
        <v>19</v>
      </c>
      <c r="C20" s="20">
        <v>0</v>
      </c>
      <c r="D20" s="25">
        <f>C19</f>
        <v>420</v>
      </c>
      <c r="E20" s="25">
        <f t="shared" ref="E20:N20" si="8">D19</f>
        <v>430</v>
      </c>
      <c r="F20" s="25">
        <f t="shared" si="8"/>
        <v>440</v>
      </c>
      <c r="G20" s="25">
        <f t="shared" si="8"/>
        <v>380</v>
      </c>
      <c r="H20" s="25">
        <f t="shared" si="8"/>
        <v>360</v>
      </c>
      <c r="I20" s="25">
        <f t="shared" si="8"/>
        <v>340</v>
      </c>
      <c r="J20" s="25">
        <f t="shared" si="8"/>
        <v>300</v>
      </c>
      <c r="K20" s="25">
        <f t="shared" si="8"/>
        <v>360</v>
      </c>
      <c r="L20" s="25">
        <f t="shared" si="8"/>
        <v>380</v>
      </c>
      <c r="M20" s="25">
        <f t="shared" si="8"/>
        <v>400</v>
      </c>
      <c r="N20" s="25">
        <f t="shared" si="8"/>
        <v>440</v>
      </c>
    </row>
    <row r="21" spans="1:14" s="20" customFormat="1" x14ac:dyDescent="0.3">
      <c r="B21" s="39" t="s">
        <v>28</v>
      </c>
      <c r="C21" s="40">
        <f>C18+C19-C20</f>
        <v>2420</v>
      </c>
      <c r="D21" s="40">
        <f t="shared" ref="D21:N21" si="9">D18+D19-D20</f>
        <v>2110</v>
      </c>
      <c r="E21" s="40">
        <f t="shared" si="9"/>
        <v>2160</v>
      </c>
      <c r="F21" s="40">
        <f t="shared" si="9"/>
        <v>2140</v>
      </c>
      <c r="G21" s="40">
        <f t="shared" si="9"/>
        <v>1880</v>
      </c>
      <c r="H21" s="40">
        <f t="shared" si="9"/>
        <v>1780</v>
      </c>
      <c r="I21" s="40">
        <f t="shared" si="9"/>
        <v>1660</v>
      </c>
      <c r="J21" s="40">
        <f t="shared" si="9"/>
        <v>1560</v>
      </c>
      <c r="K21" s="40">
        <f t="shared" si="9"/>
        <v>1820</v>
      </c>
      <c r="L21" s="40">
        <f t="shared" si="9"/>
        <v>1920</v>
      </c>
      <c r="M21" s="40">
        <f t="shared" si="9"/>
        <v>2040</v>
      </c>
      <c r="N21" s="40">
        <f t="shared" si="9"/>
        <v>1760</v>
      </c>
    </row>
    <row r="24" spans="1:14" s="32" customFormat="1" x14ac:dyDescent="0.3">
      <c r="B24" s="32" t="s">
        <v>35</v>
      </c>
      <c r="C24" s="69"/>
    </row>
    <row r="25" spans="1:14" s="20" customFormat="1" x14ac:dyDescent="0.3">
      <c r="B25" s="39" t="s">
        <v>28</v>
      </c>
      <c r="C25" s="40">
        <f>C21</f>
        <v>2420</v>
      </c>
      <c r="D25" s="40">
        <f t="shared" ref="D25:N25" si="10">D21</f>
        <v>2110</v>
      </c>
      <c r="E25" s="40">
        <f t="shared" si="10"/>
        <v>2160</v>
      </c>
      <c r="F25" s="40">
        <f t="shared" si="10"/>
        <v>2140</v>
      </c>
      <c r="G25" s="40">
        <f t="shared" si="10"/>
        <v>1880</v>
      </c>
      <c r="H25" s="40">
        <f t="shared" si="10"/>
        <v>1780</v>
      </c>
      <c r="I25" s="40">
        <f t="shared" si="10"/>
        <v>1660</v>
      </c>
      <c r="J25" s="40">
        <f t="shared" si="10"/>
        <v>1560</v>
      </c>
      <c r="K25" s="40">
        <f t="shared" si="10"/>
        <v>1820</v>
      </c>
      <c r="L25" s="40">
        <f t="shared" si="10"/>
        <v>1920</v>
      </c>
      <c r="M25" s="40">
        <f t="shared" si="10"/>
        <v>2040</v>
      </c>
      <c r="N25" s="40">
        <f t="shared" si="10"/>
        <v>1760</v>
      </c>
    </row>
    <row r="26" spans="1:14" x14ac:dyDescent="0.3">
      <c r="B26" s="15" t="s">
        <v>29</v>
      </c>
    </row>
    <row r="27" spans="1:14" s="36" customFormat="1" x14ac:dyDescent="0.3">
      <c r="A27" s="36">
        <f>PRODUTO!A3</f>
        <v>1</v>
      </c>
      <c r="B27" s="36" t="str">
        <f>PRODUTO!B3</f>
        <v>palito</v>
      </c>
      <c r="C27" s="70">
        <f>C25*$A27</f>
        <v>2420</v>
      </c>
      <c r="D27" s="41">
        <f t="shared" ref="D27:N27" si="11">D25*$A27</f>
        <v>2110</v>
      </c>
      <c r="E27" s="41">
        <f t="shared" si="11"/>
        <v>2160</v>
      </c>
      <c r="F27" s="41">
        <f t="shared" si="11"/>
        <v>2140</v>
      </c>
      <c r="G27" s="41">
        <f t="shared" si="11"/>
        <v>1880</v>
      </c>
      <c r="H27" s="41">
        <f t="shared" si="11"/>
        <v>1780</v>
      </c>
      <c r="I27" s="41">
        <f t="shared" si="11"/>
        <v>1660</v>
      </c>
      <c r="J27" s="41">
        <f t="shared" si="11"/>
        <v>1560</v>
      </c>
      <c r="K27" s="41">
        <f t="shared" si="11"/>
        <v>1820</v>
      </c>
      <c r="L27" s="41">
        <f t="shared" si="11"/>
        <v>1920</v>
      </c>
      <c r="M27" s="41">
        <f t="shared" si="11"/>
        <v>2040</v>
      </c>
      <c r="N27" s="41">
        <f t="shared" si="11"/>
        <v>1760</v>
      </c>
    </row>
    <row r="28" spans="1:14" s="36" customFormat="1" x14ac:dyDescent="0.3">
      <c r="A28" s="42">
        <v>0.5</v>
      </c>
      <c r="B28" s="36" t="s">
        <v>18</v>
      </c>
      <c r="C28" s="65">
        <f>D27*$A28</f>
        <v>1055</v>
      </c>
      <c r="D28" s="43">
        <f t="shared" ref="D28:N28" si="12">E27*$A28</f>
        <v>1080</v>
      </c>
      <c r="E28" s="43">
        <f t="shared" si="12"/>
        <v>1070</v>
      </c>
      <c r="F28" s="43">
        <f t="shared" si="12"/>
        <v>940</v>
      </c>
      <c r="G28" s="43">
        <f t="shared" si="12"/>
        <v>890</v>
      </c>
      <c r="H28" s="43">
        <f t="shared" si="12"/>
        <v>830</v>
      </c>
      <c r="I28" s="43">
        <f t="shared" si="12"/>
        <v>780</v>
      </c>
      <c r="J28" s="43">
        <f t="shared" si="12"/>
        <v>910</v>
      </c>
      <c r="K28" s="43">
        <f t="shared" si="12"/>
        <v>960</v>
      </c>
      <c r="L28" s="43">
        <f t="shared" si="12"/>
        <v>1020</v>
      </c>
      <c r="M28" s="43">
        <f t="shared" si="12"/>
        <v>880</v>
      </c>
      <c r="N28" s="43">
        <f t="shared" si="12"/>
        <v>0</v>
      </c>
    </row>
    <row r="29" spans="1:14" s="36" customFormat="1" x14ac:dyDescent="0.3">
      <c r="B29" s="36" t="s">
        <v>19</v>
      </c>
      <c r="C29" s="20">
        <v>0</v>
      </c>
      <c r="D29" s="41">
        <f>C28</f>
        <v>1055</v>
      </c>
      <c r="E29" s="41">
        <f t="shared" ref="E29:N29" si="13">D28</f>
        <v>1080</v>
      </c>
      <c r="F29" s="41">
        <f t="shared" si="13"/>
        <v>1070</v>
      </c>
      <c r="G29" s="41">
        <f t="shared" si="13"/>
        <v>940</v>
      </c>
      <c r="H29" s="41">
        <f t="shared" si="13"/>
        <v>890</v>
      </c>
      <c r="I29" s="41">
        <f t="shared" si="13"/>
        <v>830</v>
      </c>
      <c r="J29" s="41">
        <f t="shared" si="13"/>
        <v>780</v>
      </c>
      <c r="K29" s="41">
        <f t="shared" si="13"/>
        <v>910</v>
      </c>
      <c r="L29" s="41">
        <f t="shared" si="13"/>
        <v>960</v>
      </c>
      <c r="M29" s="41">
        <f t="shared" si="13"/>
        <v>1020</v>
      </c>
      <c r="N29" s="41">
        <f t="shared" si="13"/>
        <v>880</v>
      </c>
    </row>
    <row r="30" spans="1:14" s="36" customFormat="1" x14ac:dyDescent="0.3">
      <c r="B30" s="37" t="s">
        <v>20</v>
      </c>
      <c r="C30" s="40">
        <f>C27+C28-C29</f>
        <v>3475</v>
      </c>
      <c r="D30" s="38">
        <f t="shared" ref="D30" si="14">D27+D28-D29</f>
        <v>2135</v>
      </c>
      <c r="E30" s="38">
        <f t="shared" ref="E30" si="15">E27+E28-E29</f>
        <v>2150</v>
      </c>
      <c r="F30" s="38">
        <f t="shared" ref="F30" si="16">F27+F28-F29</f>
        <v>2010</v>
      </c>
      <c r="G30" s="38">
        <f t="shared" ref="G30" si="17">G27+G28-G29</f>
        <v>1830</v>
      </c>
      <c r="H30" s="38">
        <f t="shared" ref="H30" si="18">H27+H28-H29</f>
        <v>1720</v>
      </c>
      <c r="I30" s="38">
        <f t="shared" ref="I30" si="19">I27+I28-I29</f>
        <v>1610</v>
      </c>
      <c r="J30" s="38">
        <f t="shared" ref="J30" si="20">J27+J28-J29</f>
        <v>1690</v>
      </c>
      <c r="K30" s="38">
        <f t="shared" ref="K30" si="21">K27+K28-K29</f>
        <v>1870</v>
      </c>
      <c r="L30" s="38">
        <f t="shared" ref="L30" si="22">L27+L28-L29</f>
        <v>1980</v>
      </c>
      <c r="M30" s="38">
        <f t="shared" ref="M30" si="23">M27+M28-M29</f>
        <v>1900</v>
      </c>
      <c r="N30" s="38">
        <f t="shared" ref="N30" si="24">N27+N28-N29</f>
        <v>880</v>
      </c>
    </row>
    <row r="31" spans="1:14" s="36" customFormat="1" x14ac:dyDescent="0.3">
      <c r="C31" s="20"/>
    </row>
    <row r="32" spans="1:14" s="36" customFormat="1" x14ac:dyDescent="0.3">
      <c r="B32" s="36" t="s">
        <v>30</v>
      </c>
      <c r="C32" s="20"/>
    </row>
    <row r="33" spans="1:14" s="36" customFormat="1" x14ac:dyDescent="0.3">
      <c r="A33" s="36">
        <f>PRODUTO!A4</f>
        <v>215</v>
      </c>
      <c r="B33" s="36" t="str">
        <f>PRODUTO!B4</f>
        <v>ml leite</v>
      </c>
      <c r="C33" s="70">
        <f>(C25/1000)*$A33</f>
        <v>520.29999999999995</v>
      </c>
      <c r="D33" s="41">
        <f t="shared" ref="D33:N33" si="25">(D25/1000)*$A33</f>
        <v>453.65</v>
      </c>
      <c r="E33" s="41">
        <f t="shared" si="25"/>
        <v>464.40000000000003</v>
      </c>
      <c r="F33" s="41">
        <f t="shared" si="25"/>
        <v>460.1</v>
      </c>
      <c r="G33" s="41">
        <f t="shared" si="25"/>
        <v>404.2</v>
      </c>
      <c r="H33" s="41">
        <f t="shared" si="25"/>
        <v>382.7</v>
      </c>
      <c r="I33" s="41">
        <f t="shared" si="25"/>
        <v>356.9</v>
      </c>
      <c r="J33" s="41">
        <f t="shared" si="25"/>
        <v>335.40000000000003</v>
      </c>
      <c r="K33" s="41">
        <f t="shared" si="25"/>
        <v>391.3</v>
      </c>
      <c r="L33" s="41">
        <f t="shared" si="25"/>
        <v>412.8</v>
      </c>
      <c r="M33" s="41">
        <f t="shared" si="25"/>
        <v>438.6</v>
      </c>
      <c r="N33" s="41">
        <f t="shared" si="25"/>
        <v>378.4</v>
      </c>
    </row>
    <row r="34" spans="1:14" s="36" customFormat="1" x14ac:dyDescent="0.3">
      <c r="A34" s="42">
        <v>0</v>
      </c>
      <c r="B34" s="36" t="s">
        <v>18</v>
      </c>
      <c r="C34" s="65">
        <f>D33*$A34</f>
        <v>0</v>
      </c>
      <c r="D34" s="43">
        <f t="shared" ref="D34:N34" si="26">E33*$A34</f>
        <v>0</v>
      </c>
      <c r="E34" s="43">
        <f t="shared" si="26"/>
        <v>0</v>
      </c>
      <c r="F34" s="43">
        <f t="shared" si="26"/>
        <v>0</v>
      </c>
      <c r="G34" s="43">
        <f t="shared" si="26"/>
        <v>0</v>
      </c>
      <c r="H34" s="43">
        <f t="shared" si="26"/>
        <v>0</v>
      </c>
      <c r="I34" s="43">
        <f t="shared" si="26"/>
        <v>0</v>
      </c>
      <c r="J34" s="43">
        <f t="shared" si="26"/>
        <v>0</v>
      </c>
      <c r="K34" s="43">
        <f t="shared" si="26"/>
        <v>0</v>
      </c>
      <c r="L34" s="43">
        <f t="shared" si="26"/>
        <v>0</v>
      </c>
      <c r="M34" s="43">
        <f t="shared" si="26"/>
        <v>0</v>
      </c>
      <c r="N34" s="43">
        <f t="shared" si="26"/>
        <v>0</v>
      </c>
    </row>
    <row r="35" spans="1:14" s="36" customFormat="1" x14ac:dyDescent="0.3">
      <c r="B35" s="36" t="s">
        <v>19</v>
      </c>
      <c r="C35" s="20">
        <v>0</v>
      </c>
      <c r="D35" s="41">
        <f>C34</f>
        <v>0</v>
      </c>
      <c r="E35" s="41">
        <f t="shared" ref="E35:N35" si="27">D34</f>
        <v>0</v>
      </c>
      <c r="F35" s="41">
        <f t="shared" si="27"/>
        <v>0</v>
      </c>
      <c r="G35" s="41">
        <f t="shared" si="27"/>
        <v>0</v>
      </c>
      <c r="H35" s="41">
        <f t="shared" si="27"/>
        <v>0</v>
      </c>
      <c r="I35" s="41">
        <f t="shared" si="27"/>
        <v>0</v>
      </c>
      <c r="J35" s="41">
        <f t="shared" si="27"/>
        <v>0</v>
      </c>
      <c r="K35" s="41">
        <f t="shared" si="27"/>
        <v>0</v>
      </c>
      <c r="L35" s="41">
        <f t="shared" si="27"/>
        <v>0</v>
      </c>
      <c r="M35" s="41">
        <f t="shared" si="27"/>
        <v>0</v>
      </c>
      <c r="N35" s="41">
        <f t="shared" si="27"/>
        <v>0</v>
      </c>
    </row>
    <row r="36" spans="1:14" s="36" customFormat="1" x14ac:dyDescent="0.3">
      <c r="B36" s="37" t="s">
        <v>20</v>
      </c>
      <c r="C36" s="40">
        <f>C33+C34-C35</f>
        <v>520.29999999999995</v>
      </c>
      <c r="D36" s="38">
        <f t="shared" ref="D36" si="28">D33+D34-D35</f>
        <v>453.65</v>
      </c>
      <c r="E36" s="38">
        <f t="shared" ref="E36" si="29">E33+E34-E35</f>
        <v>464.40000000000003</v>
      </c>
      <c r="F36" s="38">
        <f t="shared" ref="F36" si="30">F33+F34-F35</f>
        <v>460.1</v>
      </c>
      <c r="G36" s="38">
        <f t="shared" ref="G36" si="31">G33+G34-G35</f>
        <v>404.2</v>
      </c>
      <c r="H36" s="38">
        <f t="shared" ref="H36" si="32">H33+H34-H35</f>
        <v>382.7</v>
      </c>
      <c r="I36" s="38">
        <f t="shared" ref="I36" si="33">I33+I34-I35</f>
        <v>356.9</v>
      </c>
      <c r="J36" s="38">
        <f t="shared" ref="J36" si="34">J33+J34-J35</f>
        <v>335.40000000000003</v>
      </c>
      <c r="K36" s="38">
        <f t="shared" ref="K36" si="35">K33+K34-K35</f>
        <v>391.3</v>
      </c>
      <c r="L36" s="38">
        <f t="shared" ref="L36" si="36">L33+L34-L35</f>
        <v>412.8</v>
      </c>
      <c r="M36" s="38">
        <f t="shared" ref="M36" si="37">M33+M34-M35</f>
        <v>438.6</v>
      </c>
      <c r="N36" s="38">
        <f t="shared" ref="N36" si="38">N33+N34-N35</f>
        <v>378.4</v>
      </c>
    </row>
    <row r="37" spans="1:14" s="36" customFormat="1" x14ac:dyDescent="0.3">
      <c r="C37" s="20"/>
    </row>
    <row r="38" spans="1:14" s="36" customFormat="1" x14ac:dyDescent="0.3">
      <c r="B38" s="36" t="s">
        <v>31</v>
      </c>
      <c r="C38" s="20"/>
    </row>
    <row r="39" spans="1:14" s="36" customFormat="1" x14ac:dyDescent="0.3">
      <c r="A39" s="36">
        <f>PRODUTO!A5</f>
        <v>20</v>
      </c>
      <c r="B39" s="36" t="str">
        <f>PRODUTO!B5</f>
        <v>gr aromatizante</v>
      </c>
      <c r="C39" s="70">
        <f>(C$25/1000)*$A39</f>
        <v>48.4</v>
      </c>
      <c r="D39" s="41">
        <f t="shared" ref="D39:N39" si="39">(D$25/1000)*$A39</f>
        <v>42.199999999999996</v>
      </c>
      <c r="E39" s="41">
        <f t="shared" si="39"/>
        <v>43.2</v>
      </c>
      <c r="F39" s="41">
        <f t="shared" si="39"/>
        <v>42.800000000000004</v>
      </c>
      <c r="G39" s="41">
        <f t="shared" si="39"/>
        <v>37.599999999999994</v>
      </c>
      <c r="H39" s="41">
        <f t="shared" si="39"/>
        <v>35.6</v>
      </c>
      <c r="I39" s="41">
        <f t="shared" si="39"/>
        <v>33.199999999999996</v>
      </c>
      <c r="J39" s="41">
        <f t="shared" si="39"/>
        <v>31.200000000000003</v>
      </c>
      <c r="K39" s="41">
        <f t="shared" si="39"/>
        <v>36.4</v>
      </c>
      <c r="L39" s="41">
        <f t="shared" si="39"/>
        <v>38.4</v>
      </c>
      <c r="M39" s="41">
        <f t="shared" si="39"/>
        <v>40.799999999999997</v>
      </c>
      <c r="N39" s="41">
        <f t="shared" si="39"/>
        <v>35.200000000000003</v>
      </c>
    </row>
    <row r="40" spans="1:14" s="36" customFormat="1" x14ac:dyDescent="0.3">
      <c r="A40" s="42">
        <v>0.2</v>
      </c>
      <c r="B40" s="36" t="s">
        <v>18</v>
      </c>
      <c r="C40" s="65">
        <f>D39*$A40</f>
        <v>8.44</v>
      </c>
      <c r="D40" s="43">
        <f t="shared" ref="D40:N40" si="40">E39*$A40</f>
        <v>8.64</v>
      </c>
      <c r="E40" s="43">
        <f t="shared" si="40"/>
        <v>8.56</v>
      </c>
      <c r="F40" s="43">
        <f t="shared" si="40"/>
        <v>7.52</v>
      </c>
      <c r="G40" s="43">
        <f t="shared" si="40"/>
        <v>7.120000000000001</v>
      </c>
      <c r="H40" s="43">
        <f t="shared" si="40"/>
        <v>6.64</v>
      </c>
      <c r="I40" s="43">
        <f t="shared" si="40"/>
        <v>6.2400000000000011</v>
      </c>
      <c r="J40" s="43">
        <f t="shared" si="40"/>
        <v>7.28</v>
      </c>
      <c r="K40" s="43">
        <f t="shared" si="40"/>
        <v>7.68</v>
      </c>
      <c r="L40" s="43">
        <f t="shared" si="40"/>
        <v>8.16</v>
      </c>
      <c r="M40" s="43">
        <f t="shared" si="40"/>
        <v>7.0400000000000009</v>
      </c>
      <c r="N40" s="43">
        <f t="shared" si="40"/>
        <v>0</v>
      </c>
    </row>
    <row r="41" spans="1:14" s="36" customFormat="1" x14ac:dyDescent="0.3">
      <c r="B41" s="36" t="s">
        <v>19</v>
      </c>
      <c r="C41" s="20">
        <v>0</v>
      </c>
      <c r="D41" s="41">
        <f>C40</f>
        <v>8.44</v>
      </c>
      <c r="E41" s="41">
        <f t="shared" ref="E41:N41" si="41">D40</f>
        <v>8.64</v>
      </c>
      <c r="F41" s="41">
        <f t="shared" si="41"/>
        <v>8.56</v>
      </c>
      <c r="G41" s="41">
        <f t="shared" si="41"/>
        <v>7.52</v>
      </c>
      <c r="H41" s="41">
        <f t="shared" si="41"/>
        <v>7.120000000000001</v>
      </c>
      <c r="I41" s="41">
        <f t="shared" si="41"/>
        <v>6.64</v>
      </c>
      <c r="J41" s="41">
        <f t="shared" si="41"/>
        <v>6.2400000000000011</v>
      </c>
      <c r="K41" s="41">
        <f t="shared" si="41"/>
        <v>7.28</v>
      </c>
      <c r="L41" s="41">
        <f t="shared" si="41"/>
        <v>7.68</v>
      </c>
      <c r="M41" s="41">
        <f t="shared" si="41"/>
        <v>8.16</v>
      </c>
      <c r="N41" s="41">
        <f t="shared" si="41"/>
        <v>7.0400000000000009</v>
      </c>
    </row>
    <row r="42" spans="1:14" s="36" customFormat="1" x14ac:dyDescent="0.3">
      <c r="B42" s="37" t="s">
        <v>20</v>
      </c>
      <c r="C42" s="40">
        <f>C39+C40-C41</f>
        <v>56.839999999999996</v>
      </c>
      <c r="D42" s="38">
        <f t="shared" ref="D42" si="42">D39+D40-D41</f>
        <v>42.4</v>
      </c>
      <c r="E42" s="38">
        <f t="shared" ref="E42" si="43">E39+E40-E41</f>
        <v>43.120000000000005</v>
      </c>
      <c r="F42" s="38">
        <f t="shared" ref="F42" si="44">F39+F40-F41</f>
        <v>41.760000000000005</v>
      </c>
      <c r="G42" s="38">
        <f t="shared" ref="G42" si="45">G39+G40-G41</f>
        <v>37.200000000000003</v>
      </c>
      <c r="H42" s="38">
        <f t="shared" ref="H42" si="46">H39+H40-H41</f>
        <v>35.120000000000005</v>
      </c>
      <c r="I42" s="38">
        <f t="shared" ref="I42" si="47">I39+I40-I41</f>
        <v>32.799999999999997</v>
      </c>
      <c r="J42" s="38">
        <f t="shared" ref="J42" si="48">J39+J40-J41</f>
        <v>32.24</v>
      </c>
      <c r="K42" s="38">
        <f t="shared" ref="K42" si="49">K39+K40-K41</f>
        <v>36.799999999999997</v>
      </c>
      <c r="L42" s="38">
        <f t="shared" ref="L42" si="50">L39+L40-L41</f>
        <v>38.880000000000003</v>
      </c>
      <c r="M42" s="38">
        <f t="shared" ref="M42" si="51">M39+M40-M41</f>
        <v>39.679999999999993</v>
      </c>
      <c r="N42" s="38">
        <f t="shared" ref="N42" si="52">N39+N40-N41</f>
        <v>28.160000000000004</v>
      </c>
    </row>
    <row r="43" spans="1:14" s="36" customFormat="1" x14ac:dyDescent="0.3">
      <c r="C43" s="20"/>
    </row>
    <row r="44" spans="1:14" s="36" customFormat="1" x14ac:dyDescent="0.3">
      <c r="B44" s="36" t="s">
        <v>32</v>
      </c>
      <c r="C44" s="20"/>
    </row>
    <row r="45" spans="1:14" s="36" customFormat="1" x14ac:dyDescent="0.3">
      <c r="A45" s="36">
        <f>PRODUTO!A6</f>
        <v>10</v>
      </c>
      <c r="B45" s="36" t="str">
        <f>PRODUTO!B6</f>
        <v>gr açúcar</v>
      </c>
      <c r="C45" s="70">
        <f>(C$25/1000)*$A45</f>
        <v>24.2</v>
      </c>
      <c r="D45" s="41">
        <f t="shared" ref="D45:N45" si="53">(D$25/1000)*$A45</f>
        <v>21.099999999999998</v>
      </c>
      <c r="E45" s="41">
        <f t="shared" si="53"/>
        <v>21.6</v>
      </c>
      <c r="F45" s="41">
        <f t="shared" si="53"/>
        <v>21.400000000000002</v>
      </c>
      <c r="G45" s="41">
        <f t="shared" si="53"/>
        <v>18.799999999999997</v>
      </c>
      <c r="H45" s="41">
        <f t="shared" si="53"/>
        <v>17.8</v>
      </c>
      <c r="I45" s="41">
        <f t="shared" si="53"/>
        <v>16.599999999999998</v>
      </c>
      <c r="J45" s="41">
        <f t="shared" si="53"/>
        <v>15.600000000000001</v>
      </c>
      <c r="K45" s="41">
        <f t="shared" si="53"/>
        <v>18.2</v>
      </c>
      <c r="L45" s="41">
        <f t="shared" si="53"/>
        <v>19.2</v>
      </c>
      <c r="M45" s="41">
        <f t="shared" si="53"/>
        <v>20.399999999999999</v>
      </c>
      <c r="N45" s="41">
        <f t="shared" si="53"/>
        <v>17.600000000000001</v>
      </c>
    </row>
    <row r="46" spans="1:14" s="36" customFormat="1" x14ac:dyDescent="0.3">
      <c r="A46" s="42">
        <v>0.15</v>
      </c>
      <c r="B46" s="36" t="s">
        <v>18</v>
      </c>
      <c r="C46" s="65">
        <f>D45*$A46</f>
        <v>3.1649999999999996</v>
      </c>
      <c r="D46" s="43">
        <f t="shared" ref="D46:N46" si="54">E45*$A46</f>
        <v>3.24</v>
      </c>
      <c r="E46" s="43">
        <f t="shared" si="54"/>
        <v>3.2100000000000004</v>
      </c>
      <c r="F46" s="43">
        <f t="shared" si="54"/>
        <v>2.8199999999999994</v>
      </c>
      <c r="G46" s="43">
        <f t="shared" si="54"/>
        <v>2.67</v>
      </c>
      <c r="H46" s="43">
        <f t="shared" si="54"/>
        <v>2.4899999999999998</v>
      </c>
      <c r="I46" s="43">
        <f t="shared" si="54"/>
        <v>2.3400000000000003</v>
      </c>
      <c r="J46" s="43">
        <f t="shared" si="54"/>
        <v>2.73</v>
      </c>
      <c r="K46" s="43">
        <f t="shared" si="54"/>
        <v>2.88</v>
      </c>
      <c r="L46" s="43">
        <f t="shared" si="54"/>
        <v>3.0599999999999996</v>
      </c>
      <c r="M46" s="43">
        <f t="shared" si="54"/>
        <v>2.64</v>
      </c>
      <c r="N46" s="43">
        <f t="shared" si="54"/>
        <v>0</v>
      </c>
    </row>
    <row r="47" spans="1:14" s="36" customFormat="1" x14ac:dyDescent="0.3">
      <c r="B47" s="36" t="s">
        <v>19</v>
      </c>
      <c r="C47" s="20">
        <v>0</v>
      </c>
      <c r="D47" s="41">
        <f>C46</f>
        <v>3.1649999999999996</v>
      </c>
      <c r="E47" s="41">
        <f t="shared" ref="E47:N47" si="55">D46</f>
        <v>3.24</v>
      </c>
      <c r="F47" s="41">
        <f t="shared" si="55"/>
        <v>3.2100000000000004</v>
      </c>
      <c r="G47" s="41">
        <f t="shared" si="55"/>
        <v>2.8199999999999994</v>
      </c>
      <c r="H47" s="41">
        <f t="shared" si="55"/>
        <v>2.67</v>
      </c>
      <c r="I47" s="41">
        <f t="shared" si="55"/>
        <v>2.4899999999999998</v>
      </c>
      <c r="J47" s="41">
        <f t="shared" si="55"/>
        <v>2.3400000000000003</v>
      </c>
      <c r="K47" s="41">
        <f t="shared" si="55"/>
        <v>2.73</v>
      </c>
      <c r="L47" s="41">
        <f t="shared" si="55"/>
        <v>2.88</v>
      </c>
      <c r="M47" s="41">
        <f t="shared" si="55"/>
        <v>3.0599999999999996</v>
      </c>
      <c r="N47" s="41">
        <f t="shared" si="55"/>
        <v>2.64</v>
      </c>
    </row>
    <row r="48" spans="1:14" s="36" customFormat="1" x14ac:dyDescent="0.3">
      <c r="B48" s="37" t="s">
        <v>20</v>
      </c>
      <c r="C48" s="40">
        <f>C45+C46-C47</f>
        <v>27.364999999999998</v>
      </c>
      <c r="D48" s="38">
        <f t="shared" ref="D48" si="56">D45+D46-D47</f>
        <v>21.174999999999997</v>
      </c>
      <c r="E48" s="38">
        <f t="shared" ref="E48" si="57">E45+E46-E47</f>
        <v>21.57</v>
      </c>
      <c r="F48" s="38">
        <f t="shared" ref="F48" si="58">F45+F46-F47</f>
        <v>21.01</v>
      </c>
      <c r="G48" s="38">
        <f t="shared" ref="G48" si="59">G45+G46-G47</f>
        <v>18.649999999999999</v>
      </c>
      <c r="H48" s="38">
        <f t="shared" ref="H48" si="60">H45+H46-H47</f>
        <v>17.619999999999997</v>
      </c>
      <c r="I48" s="38">
        <f t="shared" ref="I48" si="61">I45+I46-I47</f>
        <v>16.45</v>
      </c>
      <c r="J48" s="38">
        <f t="shared" ref="J48" si="62">J45+J46-J47</f>
        <v>15.990000000000002</v>
      </c>
      <c r="K48" s="38">
        <f t="shared" ref="K48" si="63">K45+K46-K47</f>
        <v>18.349999999999998</v>
      </c>
      <c r="L48" s="38">
        <f t="shared" ref="L48" si="64">L45+L46-L47</f>
        <v>19.38</v>
      </c>
      <c r="M48" s="38">
        <f t="shared" ref="M48" si="65">M45+M46-M47</f>
        <v>19.98</v>
      </c>
      <c r="N48" s="38">
        <f t="shared" ref="N48" si="66">N45+N46-N47</f>
        <v>14.96</v>
      </c>
    </row>
    <row r="49" spans="1:14" s="36" customFormat="1" x14ac:dyDescent="0.3">
      <c r="C49" s="20"/>
    </row>
    <row r="50" spans="1:14" s="36" customFormat="1" x14ac:dyDescent="0.3">
      <c r="B50" s="36" t="s">
        <v>33</v>
      </c>
      <c r="C50" s="20"/>
    </row>
    <row r="51" spans="1:14" s="36" customFormat="1" x14ac:dyDescent="0.3">
      <c r="A51" s="36">
        <f>PRODUTO!A7</f>
        <v>1</v>
      </c>
      <c r="B51" s="36" t="str">
        <f>PRODUTO!B7</f>
        <v xml:space="preserve">embalagem </v>
      </c>
      <c r="C51" s="70">
        <f>(C$25)*$A51</f>
        <v>2420</v>
      </c>
      <c r="D51" s="41">
        <f t="shared" ref="D51:N51" si="67">(D$25)*$A51</f>
        <v>2110</v>
      </c>
      <c r="E51" s="41">
        <f t="shared" si="67"/>
        <v>2160</v>
      </c>
      <c r="F51" s="41">
        <f t="shared" si="67"/>
        <v>2140</v>
      </c>
      <c r="G51" s="41">
        <f t="shared" si="67"/>
        <v>1880</v>
      </c>
      <c r="H51" s="41">
        <f t="shared" si="67"/>
        <v>1780</v>
      </c>
      <c r="I51" s="41">
        <f t="shared" si="67"/>
        <v>1660</v>
      </c>
      <c r="J51" s="41">
        <f t="shared" si="67"/>
        <v>1560</v>
      </c>
      <c r="K51" s="41">
        <f t="shared" si="67"/>
        <v>1820</v>
      </c>
      <c r="L51" s="41">
        <f t="shared" si="67"/>
        <v>1920</v>
      </c>
      <c r="M51" s="41">
        <f t="shared" si="67"/>
        <v>2040</v>
      </c>
      <c r="N51" s="41">
        <f t="shared" si="67"/>
        <v>1760</v>
      </c>
    </row>
    <row r="52" spans="1:14" s="36" customFormat="1" x14ac:dyDescent="0.3">
      <c r="A52" s="42">
        <v>0.3</v>
      </c>
      <c r="B52" s="36" t="s">
        <v>18</v>
      </c>
      <c r="C52" s="65">
        <f>D51*$A52</f>
        <v>633</v>
      </c>
      <c r="D52" s="43">
        <f t="shared" ref="D52:N52" si="68">E51*$A52</f>
        <v>648</v>
      </c>
      <c r="E52" s="43">
        <f t="shared" si="68"/>
        <v>642</v>
      </c>
      <c r="F52" s="43">
        <f t="shared" si="68"/>
        <v>564</v>
      </c>
      <c r="G52" s="43">
        <f t="shared" si="68"/>
        <v>534</v>
      </c>
      <c r="H52" s="43">
        <f t="shared" si="68"/>
        <v>498</v>
      </c>
      <c r="I52" s="43">
        <f t="shared" si="68"/>
        <v>468</v>
      </c>
      <c r="J52" s="43">
        <f t="shared" si="68"/>
        <v>546</v>
      </c>
      <c r="K52" s="43">
        <f t="shared" si="68"/>
        <v>576</v>
      </c>
      <c r="L52" s="43">
        <f t="shared" si="68"/>
        <v>612</v>
      </c>
      <c r="M52" s="43">
        <f t="shared" si="68"/>
        <v>528</v>
      </c>
      <c r="N52" s="43">
        <f t="shared" si="68"/>
        <v>0</v>
      </c>
    </row>
    <row r="53" spans="1:14" s="36" customFormat="1" x14ac:dyDescent="0.3">
      <c r="B53" s="36" t="s">
        <v>19</v>
      </c>
      <c r="C53" s="20">
        <v>0</v>
      </c>
      <c r="D53" s="41">
        <f>C52</f>
        <v>633</v>
      </c>
      <c r="E53" s="41">
        <f t="shared" ref="E53:N53" si="69">D52</f>
        <v>648</v>
      </c>
      <c r="F53" s="41">
        <f t="shared" si="69"/>
        <v>642</v>
      </c>
      <c r="G53" s="41">
        <f t="shared" si="69"/>
        <v>564</v>
      </c>
      <c r="H53" s="41">
        <f t="shared" si="69"/>
        <v>534</v>
      </c>
      <c r="I53" s="41">
        <f t="shared" si="69"/>
        <v>498</v>
      </c>
      <c r="J53" s="41">
        <f t="shared" si="69"/>
        <v>468</v>
      </c>
      <c r="K53" s="41">
        <f t="shared" si="69"/>
        <v>546</v>
      </c>
      <c r="L53" s="41">
        <f t="shared" si="69"/>
        <v>576</v>
      </c>
      <c r="M53" s="41">
        <f t="shared" si="69"/>
        <v>612</v>
      </c>
      <c r="N53" s="41">
        <f t="shared" si="69"/>
        <v>528</v>
      </c>
    </row>
    <row r="54" spans="1:14" s="36" customFormat="1" x14ac:dyDescent="0.3">
      <c r="B54" s="37" t="s">
        <v>20</v>
      </c>
      <c r="C54" s="40">
        <f>C51+C52-C53</f>
        <v>3053</v>
      </c>
      <c r="D54" s="38">
        <f t="shared" ref="D54" si="70">D51+D52-D53</f>
        <v>2125</v>
      </c>
      <c r="E54" s="38">
        <f t="shared" ref="E54" si="71">E51+E52-E53</f>
        <v>2154</v>
      </c>
      <c r="F54" s="38">
        <f t="shared" ref="F54" si="72">F51+F52-F53</f>
        <v>2062</v>
      </c>
      <c r="G54" s="38">
        <f t="shared" ref="G54" si="73">G51+G52-G53</f>
        <v>1850</v>
      </c>
      <c r="H54" s="38">
        <f t="shared" ref="H54" si="74">H51+H52-H53</f>
        <v>1744</v>
      </c>
      <c r="I54" s="38">
        <f t="shared" ref="I54" si="75">I51+I52-I53</f>
        <v>1630</v>
      </c>
      <c r="J54" s="38">
        <f t="shared" ref="J54" si="76">J51+J52-J53</f>
        <v>1638</v>
      </c>
      <c r="K54" s="38">
        <f t="shared" ref="K54" si="77">K51+K52-K53</f>
        <v>1850</v>
      </c>
      <c r="L54" s="38">
        <f t="shared" ref="L54" si="78">L51+L52-L53</f>
        <v>1956</v>
      </c>
      <c r="M54" s="38">
        <f t="shared" ref="M54" si="79">M51+M52-M53</f>
        <v>1956</v>
      </c>
      <c r="N54" s="38">
        <f t="shared" ref="N54" si="80">N51+N52-N53</f>
        <v>1232</v>
      </c>
    </row>
    <row r="57" spans="1:14" s="44" customFormat="1" x14ac:dyDescent="0.3">
      <c r="B57" s="44" t="s">
        <v>34</v>
      </c>
      <c r="C57" s="71"/>
    </row>
    <row r="58" spans="1:14" x14ac:dyDescent="0.3">
      <c r="A58" s="15">
        <v>1</v>
      </c>
      <c r="B58" s="15" t="s">
        <v>37</v>
      </c>
    </row>
    <row r="59" spans="1:14" s="20" customFormat="1" x14ac:dyDescent="0.3">
      <c r="B59" s="39" t="s">
        <v>28</v>
      </c>
      <c r="C59" s="40">
        <f>C21</f>
        <v>2420</v>
      </c>
      <c r="D59" s="40">
        <f t="shared" ref="D59:N59" si="81">D21</f>
        <v>2110</v>
      </c>
      <c r="E59" s="40">
        <f t="shared" si="81"/>
        <v>2160</v>
      </c>
      <c r="F59" s="40">
        <f t="shared" si="81"/>
        <v>2140</v>
      </c>
      <c r="G59" s="40">
        <f t="shared" si="81"/>
        <v>1880</v>
      </c>
      <c r="H59" s="40">
        <f t="shared" si="81"/>
        <v>1780</v>
      </c>
      <c r="I59" s="40">
        <f t="shared" si="81"/>
        <v>1660</v>
      </c>
      <c r="J59" s="40">
        <f t="shared" si="81"/>
        <v>1560</v>
      </c>
      <c r="K59" s="40">
        <f t="shared" si="81"/>
        <v>1820</v>
      </c>
      <c r="L59" s="40">
        <f t="shared" si="81"/>
        <v>1920</v>
      </c>
      <c r="M59" s="40">
        <f t="shared" si="81"/>
        <v>2040</v>
      </c>
      <c r="N59" s="40">
        <f t="shared" si="81"/>
        <v>1760</v>
      </c>
    </row>
    <row r="60" spans="1:14" x14ac:dyDescent="0.3">
      <c r="A60" s="15">
        <v>10</v>
      </c>
      <c r="B60" s="15" t="s">
        <v>36</v>
      </c>
      <c r="C60" s="70">
        <f>C59/$A$60</f>
        <v>242</v>
      </c>
    </row>
    <row r="62" spans="1:14" x14ac:dyDescent="0.3">
      <c r="A62" s="15">
        <v>2</v>
      </c>
      <c r="B62" s="15" t="s">
        <v>61</v>
      </c>
      <c r="C62" s="72"/>
    </row>
    <row r="63" spans="1:14" x14ac:dyDescent="0.3">
      <c r="A63" s="15">
        <v>2000</v>
      </c>
      <c r="C63" s="20">
        <f>+$A$62*$A$63</f>
        <v>4000</v>
      </c>
      <c r="D63" s="15">
        <f t="shared" ref="D63:N63" si="82">+$A$62*$A$63</f>
        <v>4000</v>
      </c>
      <c r="E63" s="15">
        <f t="shared" si="82"/>
        <v>4000</v>
      </c>
      <c r="F63" s="15">
        <f t="shared" si="82"/>
        <v>4000</v>
      </c>
      <c r="G63" s="15">
        <f t="shared" si="82"/>
        <v>4000</v>
      </c>
      <c r="H63" s="15">
        <f t="shared" si="82"/>
        <v>4000</v>
      </c>
      <c r="I63" s="15">
        <f t="shared" si="82"/>
        <v>4000</v>
      </c>
      <c r="J63" s="15">
        <f t="shared" si="82"/>
        <v>4000</v>
      </c>
      <c r="K63" s="15">
        <f t="shared" si="82"/>
        <v>4000</v>
      </c>
      <c r="L63" s="15">
        <f t="shared" si="82"/>
        <v>4000</v>
      </c>
      <c r="M63" s="15">
        <f t="shared" si="82"/>
        <v>4000</v>
      </c>
      <c r="N63" s="15">
        <f t="shared" si="82"/>
        <v>4000</v>
      </c>
    </row>
    <row r="66" spans="1:5" s="52" customFormat="1" x14ac:dyDescent="0.3">
      <c r="B66" s="52" t="s">
        <v>63</v>
      </c>
      <c r="C66" s="73"/>
    </row>
    <row r="67" spans="1:5" x14ac:dyDescent="0.3">
      <c r="B67" s="15" t="s">
        <v>67</v>
      </c>
    </row>
    <row r="68" spans="1:5" x14ac:dyDescent="0.3">
      <c r="A68" s="60">
        <v>15000</v>
      </c>
      <c r="B68" s="61" t="s">
        <v>57</v>
      </c>
    </row>
    <row r="69" spans="1:5" x14ac:dyDescent="0.3">
      <c r="A69" s="60"/>
      <c r="B69" s="61" t="s">
        <v>68</v>
      </c>
      <c r="C69" s="70">
        <f>$A$68/3</f>
        <v>5000</v>
      </c>
      <c r="D69" s="25">
        <f t="shared" ref="D69:E69" si="83">$A$68/3</f>
        <v>5000</v>
      </c>
      <c r="E69" s="25">
        <f t="shared" si="83"/>
        <v>5000</v>
      </c>
    </row>
    <row r="70" spans="1:5" x14ac:dyDescent="0.3">
      <c r="A70" s="62">
        <v>0.1</v>
      </c>
      <c r="B70" s="61" t="s">
        <v>69</v>
      </c>
      <c r="C70" s="70">
        <f>C69*$A$70</f>
        <v>500</v>
      </c>
      <c r="D70" s="25">
        <f t="shared" ref="D70:E70" si="84">D69*$A$70</f>
        <v>500</v>
      </c>
      <c r="E70" s="25">
        <f t="shared" si="84"/>
        <v>500</v>
      </c>
    </row>
    <row r="71" spans="1:5" x14ac:dyDescent="0.3">
      <c r="A71" s="60"/>
      <c r="B71" s="61"/>
    </row>
    <row r="72" spans="1:5" x14ac:dyDescent="0.3">
      <c r="A72" s="60">
        <v>7000</v>
      </c>
      <c r="B72" s="61" t="s">
        <v>58</v>
      </c>
    </row>
    <row r="73" spans="1:5" x14ac:dyDescent="0.3">
      <c r="A73" s="60"/>
      <c r="B73" s="61"/>
      <c r="C73" s="20">
        <v>7000</v>
      </c>
    </row>
    <row r="74" spans="1:5" x14ac:dyDescent="0.3">
      <c r="A74" s="60"/>
      <c r="B74" s="61"/>
    </row>
    <row r="75" spans="1:5" x14ac:dyDescent="0.3">
      <c r="A75" s="60">
        <v>8000</v>
      </c>
      <c r="B75" s="61" t="s">
        <v>59</v>
      </c>
      <c r="C75" s="70">
        <f>$A$75/2</f>
        <v>4000</v>
      </c>
      <c r="D75" s="70">
        <f>$A$75/2</f>
        <v>4000</v>
      </c>
    </row>
    <row r="78" spans="1:5" s="74" customFormat="1" x14ac:dyDescent="0.3">
      <c r="B78" s="74" t="s">
        <v>70</v>
      </c>
      <c r="C78" s="75"/>
    </row>
    <row r="79" spans="1:5" x14ac:dyDescent="0.3">
      <c r="B79" s="15" t="s">
        <v>74</v>
      </c>
    </row>
    <row r="80" spans="1:5" x14ac:dyDescent="0.3">
      <c r="B80" s="15" t="s">
        <v>75</v>
      </c>
    </row>
    <row r="82" spans="1:7" x14ac:dyDescent="0.3">
      <c r="B82" s="15" t="s">
        <v>76</v>
      </c>
    </row>
    <row r="83" spans="1:7" x14ac:dyDescent="0.3">
      <c r="B83" s="15" t="s">
        <v>98</v>
      </c>
      <c r="C83" s="20">
        <v>2000</v>
      </c>
    </row>
    <row r="84" spans="1:7" x14ac:dyDescent="0.3">
      <c r="B84" s="15" t="s">
        <v>99</v>
      </c>
      <c r="D84" s="15">
        <f>$C$83/4</f>
        <v>500</v>
      </c>
      <c r="E84" s="15">
        <f t="shared" ref="E84:G84" si="85">$C$83/4</f>
        <v>500</v>
      </c>
      <c r="F84" s="15">
        <f t="shared" si="85"/>
        <v>500</v>
      </c>
      <c r="G84" s="15">
        <f t="shared" si="85"/>
        <v>500</v>
      </c>
    </row>
    <row r="85" spans="1:7" x14ac:dyDescent="0.3">
      <c r="A85" s="21">
        <v>0.03</v>
      </c>
      <c r="B85" s="15" t="s">
        <v>100</v>
      </c>
      <c r="D85" s="15">
        <f>D84*$A$85</f>
        <v>15</v>
      </c>
      <c r="E85" s="15">
        <f t="shared" ref="E85:G85" si="86">E84*$A$85</f>
        <v>15</v>
      </c>
      <c r="F85" s="15">
        <f t="shared" si="86"/>
        <v>15</v>
      </c>
      <c r="G85" s="15">
        <f t="shared" si="86"/>
        <v>15</v>
      </c>
    </row>
    <row r="88" spans="1:7" s="76" customFormat="1" x14ac:dyDescent="0.3">
      <c r="B88" s="76" t="s">
        <v>71</v>
      </c>
      <c r="C88" s="77"/>
    </row>
    <row r="89" spans="1:7" x14ac:dyDescent="0.3">
      <c r="B89" s="15" t="s">
        <v>101</v>
      </c>
    </row>
    <row r="90" spans="1:7" x14ac:dyDescent="0.3">
      <c r="B90" s="15" t="s">
        <v>102</v>
      </c>
    </row>
    <row r="91" spans="1:7" x14ac:dyDescent="0.3">
      <c r="B91" s="15" t="s">
        <v>103</v>
      </c>
    </row>
    <row r="92" spans="1:7" x14ac:dyDescent="0.3">
      <c r="B92" s="15" t="s">
        <v>104</v>
      </c>
    </row>
    <row r="93" spans="1:7" x14ac:dyDescent="0.3">
      <c r="B93" s="15" t="s">
        <v>105</v>
      </c>
    </row>
    <row r="94" spans="1:7" x14ac:dyDescent="0.3">
      <c r="B94" s="15" t="s">
        <v>106</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
  <sheetViews>
    <sheetView zoomScale="140" zoomScaleNormal="140" workbookViewId="0">
      <selection activeCell="D10" sqref="D10"/>
    </sheetView>
  </sheetViews>
  <sheetFormatPr defaultRowHeight="15" x14ac:dyDescent="0.25"/>
  <cols>
    <col min="1" max="1" width="24.85546875" bestFit="1" customWidth="1"/>
    <col min="2" max="5" width="9.85546875" bestFit="1" customWidth="1"/>
    <col min="6" max="6" width="8.28515625" bestFit="1" customWidth="1"/>
  </cols>
  <sheetData>
    <row r="1" spans="1:6" x14ac:dyDescent="0.25">
      <c r="A1" s="1" t="s">
        <v>0</v>
      </c>
      <c r="B1" s="2">
        <f t="shared" ref="B1:C1" si="0">+C1-1</f>
        <v>2020</v>
      </c>
      <c r="C1" s="2">
        <f t="shared" si="0"/>
        <v>2021</v>
      </c>
      <c r="D1" s="2">
        <f>+E1-1</f>
        <v>2022</v>
      </c>
      <c r="E1" s="2">
        <v>2023</v>
      </c>
      <c r="F1" s="3"/>
    </row>
    <row r="2" spans="1:6" x14ac:dyDescent="0.25">
      <c r="A2" s="4" t="s">
        <v>1</v>
      </c>
      <c r="B2" s="5"/>
      <c r="C2" s="5"/>
      <c r="D2" s="5"/>
      <c r="E2" s="5"/>
      <c r="F2" s="6"/>
    </row>
    <row r="3" spans="1:6" x14ac:dyDescent="0.25">
      <c r="A3" s="7" t="s">
        <v>2</v>
      </c>
      <c r="B3" s="8">
        <v>20000</v>
      </c>
      <c r="C3" s="8">
        <v>23000</v>
      </c>
      <c r="D3" s="8">
        <v>26450</v>
      </c>
      <c r="E3" s="8">
        <v>30420</v>
      </c>
      <c r="F3" s="9">
        <f>+F5*E8</f>
        <v>30420</v>
      </c>
    </row>
    <row r="4" spans="1:6" x14ac:dyDescent="0.25">
      <c r="A4" s="10" t="s">
        <v>3</v>
      </c>
      <c r="B4" s="11">
        <v>150</v>
      </c>
      <c r="C4" s="11">
        <v>195</v>
      </c>
      <c r="D4" s="11">
        <v>253.5</v>
      </c>
      <c r="E4" s="11">
        <v>329.55</v>
      </c>
      <c r="F4" s="12">
        <f>+E4*(1+E9)</f>
        <v>329.55</v>
      </c>
    </row>
    <row r="5" spans="1:6" x14ac:dyDescent="0.25">
      <c r="A5" s="13" t="s">
        <v>4</v>
      </c>
      <c r="B5" s="8">
        <v>50000</v>
      </c>
      <c r="C5" s="8">
        <v>57500</v>
      </c>
      <c r="D5" s="8">
        <v>66130</v>
      </c>
      <c r="E5" s="8">
        <v>76040</v>
      </c>
      <c r="F5" s="14">
        <f>E5*(1+E10)</f>
        <v>76040</v>
      </c>
    </row>
    <row r="6" spans="1:6" x14ac:dyDescent="0.25">
      <c r="C6" s="50">
        <f>(C3/B3)-1</f>
        <v>0.14999999999999991</v>
      </c>
      <c r="D6" s="50">
        <f t="shared" ref="D6:E6" si="1">(D3/C3)-1</f>
        <v>0.14999999999999991</v>
      </c>
      <c r="E6" s="50">
        <f t="shared" si="1"/>
        <v>0.15009451795841211</v>
      </c>
    </row>
    <row r="8" spans="1:6" x14ac:dyDescent="0.25">
      <c r="B8" s="50">
        <f>B3/B5</f>
        <v>0.4</v>
      </c>
      <c r="C8" s="50">
        <f t="shared" ref="C8:E8" si="2">C3/C5</f>
        <v>0.4</v>
      </c>
      <c r="D8" s="50">
        <f t="shared" si="2"/>
        <v>0.39996975654014821</v>
      </c>
      <c r="E8" s="50">
        <f t="shared" si="2"/>
        <v>0.40005260389268804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4"/>
  <sheetViews>
    <sheetView topLeftCell="A5" workbookViewId="0">
      <selection activeCell="C14" sqref="C14"/>
    </sheetView>
  </sheetViews>
  <sheetFormatPr defaultRowHeight="28.5" x14ac:dyDescent="0.45"/>
  <cols>
    <col min="1" max="1" width="14.5703125" style="28" customWidth="1"/>
    <col min="2" max="2" width="32.28515625" style="28" bestFit="1" customWidth="1"/>
    <col min="3" max="3" width="21.7109375" style="30" customWidth="1"/>
    <col min="4" max="4" width="21.7109375" style="28" customWidth="1"/>
    <col min="5" max="5" width="31.140625" style="30" bestFit="1" customWidth="1"/>
    <col min="6" max="16384" width="9.140625" style="28"/>
  </cols>
  <sheetData>
    <row r="2" spans="1:5" x14ac:dyDescent="0.45">
      <c r="A2" s="29"/>
      <c r="B2" s="29" t="s">
        <v>21</v>
      </c>
      <c r="C2" s="56"/>
      <c r="E2" s="30" t="s">
        <v>27</v>
      </c>
    </row>
    <row r="3" spans="1:5" x14ac:dyDescent="0.45">
      <c r="A3" s="28">
        <v>1</v>
      </c>
      <c r="B3" s="28" t="s">
        <v>22</v>
      </c>
      <c r="C3" s="30">
        <f>A3*E3</f>
        <v>0.2</v>
      </c>
      <c r="E3" s="30">
        <v>0.2</v>
      </c>
    </row>
    <row r="4" spans="1:5" x14ac:dyDescent="0.45">
      <c r="A4" s="28">
        <v>215</v>
      </c>
      <c r="B4" s="28" t="s">
        <v>23</v>
      </c>
      <c r="C4" s="30">
        <f>(A4/1000)*E4</f>
        <v>1.2469999999999999</v>
      </c>
      <c r="E4" s="30">
        <v>5.8</v>
      </c>
    </row>
    <row r="5" spans="1:5" x14ac:dyDescent="0.45">
      <c r="A5" s="28">
        <v>20</v>
      </c>
      <c r="B5" s="28" t="s">
        <v>24</v>
      </c>
      <c r="C5" s="30">
        <f>(A5/1000)*E5</f>
        <v>0.19</v>
      </c>
      <c r="E5" s="30">
        <v>9.5</v>
      </c>
    </row>
    <row r="6" spans="1:5" x14ac:dyDescent="0.45">
      <c r="A6" s="28">
        <v>10</v>
      </c>
      <c r="B6" s="28" t="s">
        <v>25</v>
      </c>
      <c r="C6" s="30">
        <f>(A6/1000)*E6</f>
        <v>0.06</v>
      </c>
      <c r="E6" s="30">
        <v>6</v>
      </c>
    </row>
    <row r="7" spans="1:5" x14ac:dyDescent="0.45">
      <c r="A7" s="28">
        <v>1</v>
      </c>
      <c r="B7" s="28" t="s">
        <v>26</v>
      </c>
      <c r="C7" s="30">
        <f>A7*E7</f>
        <v>0.1</v>
      </c>
      <c r="E7" s="30">
        <v>0.1</v>
      </c>
    </row>
    <row r="8" spans="1:5" x14ac:dyDescent="0.45">
      <c r="A8" s="31"/>
      <c r="B8" s="31"/>
      <c r="C8" s="57">
        <f>SUM(C3:C7)</f>
        <v>1.7969999999999999</v>
      </c>
    </row>
    <row r="10" spans="1:5" x14ac:dyDescent="0.45">
      <c r="B10" s="28" t="s">
        <v>60</v>
      </c>
      <c r="C10" s="30">
        <f>4000/2000</f>
        <v>2</v>
      </c>
    </row>
    <row r="12" spans="1:5" x14ac:dyDescent="0.45">
      <c r="B12" s="28" t="s">
        <v>62</v>
      </c>
      <c r="C12" s="30">
        <f>PROCESSO!P107</f>
        <v>0.1875</v>
      </c>
    </row>
    <row r="14" spans="1:5" ht="29.25" thickBot="1" x14ac:dyDescent="0.5">
      <c r="B14" s="58"/>
      <c r="C14" s="59">
        <f>SUM(C8:C12)</f>
        <v>3.9844999999999997</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6:P109"/>
  <sheetViews>
    <sheetView topLeftCell="A91" zoomScale="90" zoomScaleNormal="90" workbookViewId="0">
      <selection activeCell="P108" sqref="P108"/>
    </sheetView>
  </sheetViews>
  <sheetFormatPr defaultRowHeight="18.75" x14ac:dyDescent="0.3"/>
  <cols>
    <col min="2" max="2" width="9.140625" style="53"/>
    <col min="8" max="11" width="0" hidden="1" customWidth="1"/>
    <col min="12" max="12" width="30.5703125" customWidth="1"/>
    <col min="13" max="13" width="15.42578125" style="15" customWidth="1"/>
    <col min="14" max="14" width="16.140625" style="15" customWidth="1"/>
    <col min="15" max="15" width="9.140625" style="15"/>
  </cols>
  <sheetData>
    <row r="26" spans="3:3" x14ac:dyDescent="0.3">
      <c r="C26" t="s">
        <v>55</v>
      </c>
    </row>
    <row r="27" spans="3:3" ht="29.25" x14ac:dyDescent="0.3">
      <c r="C27" s="45" t="s">
        <v>38</v>
      </c>
    </row>
    <row r="28" spans="3:3" x14ac:dyDescent="0.3">
      <c r="C28" s="46" t="s">
        <v>39</v>
      </c>
    </row>
    <row r="29" spans="3:3" x14ac:dyDescent="0.3">
      <c r="C29" s="46" t="s">
        <v>40</v>
      </c>
    </row>
    <row r="30" spans="3:3" x14ac:dyDescent="0.3">
      <c r="C30" s="46" t="s">
        <v>41</v>
      </c>
    </row>
    <row r="31" spans="3:3" ht="23.25" x14ac:dyDescent="0.3">
      <c r="C31" s="47" t="s">
        <v>42</v>
      </c>
    </row>
    <row r="32" spans="3:3" x14ac:dyDescent="0.3">
      <c r="C32" s="46" t="s">
        <v>43</v>
      </c>
    </row>
    <row r="33" spans="3:3" x14ac:dyDescent="0.3">
      <c r="C33" s="46" t="s">
        <v>44</v>
      </c>
    </row>
    <row r="34" spans="3:3" ht="23.25" x14ac:dyDescent="0.3">
      <c r="C34" s="47" t="s">
        <v>45</v>
      </c>
    </row>
    <row r="35" spans="3:3" x14ac:dyDescent="0.3">
      <c r="C35" s="46" t="s">
        <v>46</v>
      </c>
    </row>
    <row r="36" spans="3:3" ht="23.25" x14ac:dyDescent="0.3">
      <c r="C36" s="47" t="s">
        <v>47</v>
      </c>
    </row>
    <row r="37" spans="3:3" x14ac:dyDescent="0.3">
      <c r="C37" s="46" t="s">
        <v>48</v>
      </c>
    </row>
    <row r="38" spans="3:3" ht="23.25" x14ac:dyDescent="0.3">
      <c r="C38" s="47" t="s">
        <v>49</v>
      </c>
    </row>
    <row r="39" spans="3:3" x14ac:dyDescent="0.3">
      <c r="C39" s="46" t="s">
        <v>50</v>
      </c>
    </row>
    <row r="40" spans="3:3" x14ac:dyDescent="0.3">
      <c r="C40" s="46" t="s">
        <v>51</v>
      </c>
    </row>
    <row r="41" spans="3:3" x14ac:dyDescent="0.3">
      <c r="C41" s="46" t="s">
        <v>52</v>
      </c>
    </row>
    <row r="42" spans="3:3" x14ac:dyDescent="0.3">
      <c r="C42" s="48" t="s">
        <v>53</v>
      </c>
    </row>
    <row r="43" spans="3:3" x14ac:dyDescent="0.3">
      <c r="C43" s="46" t="s">
        <v>54</v>
      </c>
    </row>
    <row r="45" spans="3:3" x14ac:dyDescent="0.3">
      <c r="C45" t="s">
        <v>56</v>
      </c>
    </row>
    <row r="102" spans="2:16" x14ac:dyDescent="0.3">
      <c r="P102">
        <v>2000</v>
      </c>
    </row>
    <row r="103" spans="2:16" ht="21" x14ac:dyDescent="0.35">
      <c r="L103" s="49"/>
      <c r="M103" s="15" t="s">
        <v>64</v>
      </c>
      <c r="N103" s="15" t="s">
        <v>65</v>
      </c>
      <c r="O103" s="15" t="s">
        <v>66</v>
      </c>
    </row>
    <row r="104" spans="2:16" ht="21" x14ac:dyDescent="0.35">
      <c r="B104" s="54" t="s">
        <v>57</v>
      </c>
      <c r="L104" s="49">
        <v>15000</v>
      </c>
      <c r="M104" s="15">
        <v>10</v>
      </c>
      <c r="N104" s="55">
        <f>L104/M104</f>
        <v>1500</v>
      </c>
      <c r="O104" s="15">
        <f>+N104/12</f>
        <v>125</v>
      </c>
      <c r="P104">
        <f>O104/$P$102</f>
        <v>6.25E-2</v>
      </c>
    </row>
    <row r="105" spans="2:16" ht="21" x14ac:dyDescent="0.35">
      <c r="B105" s="54" t="s">
        <v>58</v>
      </c>
      <c r="L105" s="49">
        <v>7000</v>
      </c>
      <c r="M105" s="15">
        <v>5</v>
      </c>
      <c r="N105" s="55">
        <f t="shared" ref="N105:N106" si="0">L105/M105</f>
        <v>1400</v>
      </c>
      <c r="O105" s="15">
        <f t="shared" ref="O105:O106" si="1">+N105/12</f>
        <v>116.66666666666667</v>
      </c>
      <c r="P105">
        <f t="shared" ref="P105:P109" si="2">O105/$P$102</f>
        <v>5.8333333333333334E-2</v>
      </c>
    </row>
    <row r="106" spans="2:16" ht="21" x14ac:dyDescent="0.35">
      <c r="B106" s="54" t="s">
        <v>59</v>
      </c>
      <c r="L106" s="49">
        <v>8000</v>
      </c>
      <c r="M106" s="15">
        <v>5</v>
      </c>
      <c r="N106" s="55">
        <f t="shared" si="0"/>
        <v>1600</v>
      </c>
      <c r="O106" s="15">
        <f t="shared" si="1"/>
        <v>133.33333333333334</v>
      </c>
      <c r="P106">
        <f t="shared" si="2"/>
        <v>6.6666666666666666E-2</v>
      </c>
    </row>
    <row r="107" spans="2:16" ht="21" x14ac:dyDescent="0.35">
      <c r="L107" s="49"/>
      <c r="P107">
        <f>SUM(P104:P106)</f>
        <v>0.1875</v>
      </c>
    </row>
    <row r="108" spans="2:16" ht="21" x14ac:dyDescent="0.35">
      <c r="C108" t="s">
        <v>72</v>
      </c>
      <c r="L108" s="49"/>
      <c r="O108" s="15">
        <v>700</v>
      </c>
      <c r="P108">
        <f t="shared" si="2"/>
        <v>0.35</v>
      </c>
    </row>
    <row r="109" spans="2:16" ht="21" x14ac:dyDescent="0.35">
      <c r="C109" t="s">
        <v>73</v>
      </c>
      <c r="L109" s="49"/>
      <c r="O109" s="15">
        <v>1800</v>
      </c>
      <c r="P109">
        <f t="shared" si="2"/>
        <v>0.9</v>
      </c>
    </row>
  </sheetData>
  <pageMargins left="0.511811024" right="0.511811024" top="0.78740157499999996" bottom="0.78740157499999996" header="0.31496062000000002" footer="0.31496062000000002"/>
  <pageSetup paperSize="9"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A1214-1AD1-4101-AD0C-B431A2975CFF}">
  <dimension ref="A2:D31"/>
  <sheetViews>
    <sheetView topLeftCell="A10" workbookViewId="0">
      <selection activeCell="D29" sqref="D29"/>
    </sheetView>
  </sheetViews>
  <sheetFormatPr defaultColWidth="15.7109375" defaultRowHeight="15.75" x14ac:dyDescent="0.25"/>
  <cols>
    <col min="1" max="16384" width="15.7109375" style="53"/>
  </cols>
  <sheetData>
    <row r="2" spans="1:4" x14ac:dyDescent="0.25">
      <c r="B2" s="53" t="s">
        <v>77</v>
      </c>
    </row>
    <row r="4" spans="1:4" s="82" customFormat="1" x14ac:dyDescent="0.25">
      <c r="A4" s="82">
        <v>1</v>
      </c>
      <c r="B4" s="82" t="s">
        <v>78</v>
      </c>
    </row>
    <row r="6" spans="1:4" x14ac:dyDescent="0.25">
      <c r="C6" s="53" t="s">
        <v>79</v>
      </c>
      <c r="D6" s="53">
        <v>15</v>
      </c>
    </row>
    <row r="7" spans="1:4" x14ac:dyDescent="0.25">
      <c r="C7" s="53" t="s">
        <v>80</v>
      </c>
      <c r="D7" s="53">
        <v>15</v>
      </c>
    </row>
    <row r="8" spans="1:4" x14ac:dyDescent="0.25">
      <c r="C8" s="53" t="s">
        <v>81</v>
      </c>
      <c r="D8" s="53">
        <v>20</v>
      </c>
    </row>
    <row r="9" spans="1:4" ht="16.5" thickBot="1" x14ac:dyDescent="0.3">
      <c r="B9" s="78"/>
      <c r="C9" s="78" t="s">
        <v>82</v>
      </c>
      <c r="D9" s="78">
        <f>+D6+D7-D8</f>
        <v>10</v>
      </c>
    </row>
    <row r="11" spans="1:4" x14ac:dyDescent="0.25">
      <c r="B11" s="53" t="s">
        <v>83</v>
      </c>
      <c r="D11" s="53">
        <v>-5800</v>
      </c>
    </row>
    <row r="13" spans="1:4" x14ac:dyDescent="0.25">
      <c r="C13" s="53" t="s">
        <v>84</v>
      </c>
      <c r="D13" s="79">
        <f>D11/30</f>
        <v>-193.33333333333334</v>
      </c>
    </row>
    <row r="14" spans="1:4" x14ac:dyDescent="0.25">
      <c r="C14" s="81" t="s">
        <v>85</v>
      </c>
      <c r="D14" s="80">
        <f>D13*D9</f>
        <v>-1933.3333333333335</v>
      </c>
    </row>
    <row r="17" spans="1:4" s="82" customFormat="1" x14ac:dyDescent="0.25">
      <c r="A17" s="82">
        <v>2</v>
      </c>
      <c r="B17" s="82" t="s">
        <v>86</v>
      </c>
    </row>
    <row r="19" spans="1:4" x14ac:dyDescent="0.25">
      <c r="B19" s="53" t="s">
        <v>87</v>
      </c>
      <c r="C19" s="53">
        <f>C23+C24</f>
        <v>5000</v>
      </c>
      <c r="D19" s="53">
        <f>C19-C20</f>
        <v>2000</v>
      </c>
    </row>
    <row r="20" spans="1:4" x14ac:dyDescent="0.25">
      <c r="B20" s="53" t="s">
        <v>88</v>
      </c>
      <c r="C20" s="53">
        <f>C27+C28+C29</f>
        <v>3000</v>
      </c>
    </row>
    <row r="22" spans="1:4" x14ac:dyDescent="0.25">
      <c r="B22" s="53" t="s">
        <v>89</v>
      </c>
      <c r="C22" s="53">
        <v>5000</v>
      </c>
    </row>
    <row r="23" spans="1:4" x14ac:dyDescent="0.25">
      <c r="B23" s="83" t="s">
        <v>90</v>
      </c>
      <c r="C23" s="83">
        <v>2000</v>
      </c>
    </row>
    <row r="24" spans="1:4" x14ac:dyDescent="0.25">
      <c r="B24" s="83" t="s">
        <v>91</v>
      </c>
      <c r="C24" s="83">
        <v>3000</v>
      </c>
    </row>
    <row r="25" spans="1:4" x14ac:dyDescent="0.25">
      <c r="B25" s="53" t="s">
        <v>92</v>
      </c>
    </row>
    <row r="27" spans="1:4" x14ac:dyDescent="0.25">
      <c r="B27" s="83" t="s">
        <v>93</v>
      </c>
      <c r="C27" s="83">
        <v>1000</v>
      </c>
    </row>
    <row r="28" spans="1:4" x14ac:dyDescent="0.25">
      <c r="B28" s="83" t="s">
        <v>94</v>
      </c>
      <c r="C28" s="83">
        <v>1500</v>
      </c>
    </row>
    <row r="29" spans="1:4" x14ac:dyDescent="0.25">
      <c r="B29" s="83" t="s">
        <v>95</v>
      </c>
      <c r="C29" s="83">
        <v>500</v>
      </c>
    </row>
    <row r="30" spans="1:4" x14ac:dyDescent="0.25">
      <c r="B30" s="53" t="s">
        <v>96</v>
      </c>
      <c r="C30" s="53">
        <v>7000</v>
      </c>
    </row>
    <row r="31" spans="1:4" x14ac:dyDescent="0.25">
      <c r="B31" s="53" t="s">
        <v>97</v>
      </c>
      <c r="C31" s="53">
        <v>500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orcamento</vt:lpstr>
      <vt:lpstr>VENDAS</vt:lpstr>
      <vt:lpstr>PRODUTO</vt:lpstr>
      <vt:lpstr>PROCESSO</vt:lpstr>
      <vt:lpstr>FINANCIAMENTO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XXX</dc:creator>
  <cp:lastModifiedBy>Perla Calil Pongeluppe Wadhy Rebehy</cp:lastModifiedBy>
  <dcterms:created xsi:type="dcterms:W3CDTF">2023-09-18T00:09:14Z</dcterms:created>
  <dcterms:modified xsi:type="dcterms:W3CDTF">2023-09-18T23:19:59Z</dcterms:modified>
</cp:coreProperties>
</file>