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ampello\Fearp\disciplinas\aulas\Análise\"/>
    </mc:Choice>
  </mc:AlternateContent>
  <bookViews>
    <workbookView xWindow="0" yWindow="0" windowWidth="19200" windowHeight="11460" activeTab="1"/>
  </bookViews>
  <sheets>
    <sheet name="Página2" sheetId="1" r:id="rId1"/>
    <sheet name="Resumido" sheetId="2" r:id="rId2"/>
  </sheets>
  <calcPr calcId="162913"/>
</workbook>
</file>

<file path=xl/calcChain.xml><?xml version="1.0" encoding="utf-8"?>
<calcChain xmlns="http://schemas.openxmlformats.org/spreadsheetml/2006/main">
  <c r="J26" i="2" l="1"/>
  <c r="I31" i="2"/>
  <c r="K28" i="2"/>
  <c r="G28" i="2"/>
  <c r="I29" i="2"/>
  <c r="F24" i="2"/>
  <c r="F23" i="2"/>
  <c r="F21" i="2"/>
  <c r="F20" i="2"/>
  <c r="F22" i="2"/>
  <c r="G18" i="2"/>
  <c r="G15" i="2"/>
  <c r="G14" i="2"/>
  <c r="F19" i="2"/>
  <c r="F18" i="2"/>
  <c r="F17" i="2"/>
  <c r="F16" i="2"/>
  <c r="F15" i="2"/>
  <c r="F14" i="2"/>
  <c r="C42" i="2"/>
  <c r="B42" i="2"/>
  <c r="C41" i="2"/>
  <c r="B41" i="2"/>
  <c r="C40" i="2"/>
  <c r="B40" i="2"/>
  <c r="C39" i="2"/>
  <c r="B39" i="2"/>
  <c r="C38" i="2"/>
  <c r="B38" i="2"/>
  <c r="C36" i="2"/>
  <c r="B36" i="2"/>
  <c r="C35" i="2"/>
  <c r="B35" i="2"/>
  <c r="C34" i="2"/>
  <c r="C33" i="2"/>
  <c r="B33" i="2"/>
  <c r="G6" i="2"/>
  <c r="C6" i="2"/>
  <c r="H8" i="1"/>
  <c r="B6" i="2"/>
  <c r="F6" i="2"/>
  <c r="G7" i="2"/>
  <c r="C30" i="2" s="1"/>
  <c r="F7" i="2"/>
  <c r="B30" i="2" s="1"/>
  <c r="G5" i="2"/>
  <c r="F5" i="2"/>
  <c r="C9" i="2"/>
  <c r="C31" i="2" s="1"/>
  <c r="B9" i="2"/>
  <c r="B31" i="2" s="1"/>
  <c r="C8" i="2"/>
  <c r="B8" i="2"/>
  <c r="C7" i="2"/>
  <c r="B7" i="2"/>
  <c r="B34" i="2" s="1"/>
  <c r="J18" i="1"/>
  <c r="J15" i="1"/>
  <c r="J13" i="1"/>
  <c r="J16" i="1" s="1"/>
  <c r="J12" i="1"/>
  <c r="J11" i="1"/>
  <c r="J10" i="1"/>
  <c r="J9" i="1"/>
  <c r="J21" i="1" s="1"/>
  <c r="J8" i="1"/>
  <c r="J17" i="1" s="1"/>
  <c r="J7" i="1"/>
  <c r="H74" i="1"/>
  <c r="H72" i="1"/>
  <c r="H71" i="1"/>
  <c r="H67" i="1"/>
  <c r="H66" i="1"/>
  <c r="H69" i="1" s="1"/>
  <c r="B32" i="2" l="1"/>
  <c r="C32" i="2"/>
  <c r="J22" i="1"/>
  <c r="J20" i="1"/>
  <c r="H76" i="1"/>
</calcChain>
</file>

<file path=xl/sharedStrings.xml><?xml version="1.0" encoding="utf-8"?>
<sst xmlns="http://schemas.openxmlformats.org/spreadsheetml/2006/main" count="208" uniqueCount="148">
  <si>
    <t>Aluno: Gabriel Mazironi Alves Ferreira</t>
  </si>
  <si>
    <t>Exercício: calcular ciclo operacional</t>
  </si>
  <si>
    <t>Número USP: 12503726</t>
  </si>
  <si>
    <t>Resposta abaixo do Balanço Patrimonial, ao lado da DRE.</t>
  </si>
  <si>
    <t>Balanço Patrimonial WEG S.A. (em milhões)</t>
  </si>
  <si>
    <t>Ativo Total</t>
  </si>
  <si>
    <t>Passivo Total</t>
  </si>
  <si>
    <t>Ativo Circulante</t>
  </si>
  <si>
    <t>Passivo Circulante</t>
  </si>
  <si>
    <t>Caixa e Equivalentes de Caixa</t>
  </si>
  <si>
    <t>Obrigações Sociais e Trabalhistas</t>
  </si>
  <si>
    <t>Caixa e Bancos</t>
  </si>
  <si>
    <t>Obrigações Sociais</t>
  </si>
  <si>
    <t>Aplicações Financeiras</t>
  </si>
  <si>
    <t>Fornecedores</t>
  </si>
  <si>
    <t>Obrigações Fiscais</t>
  </si>
  <si>
    <t>Contas a Receber</t>
  </si>
  <si>
    <t>Obrigações Fiscais Federais</t>
  </si>
  <si>
    <t>Clientes</t>
  </si>
  <si>
    <t>Imposto de Renda e Contribuição Social a Pagar</t>
  </si>
  <si>
    <t>Estoques</t>
  </si>
  <si>
    <t>Outros</t>
  </si>
  <si>
    <t>Tributos a Recuperar</t>
  </si>
  <si>
    <t>Empréstimos e Financiamentos</t>
  </si>
  <si>
    <t>Tributos Correntes a Recuperar</t>
  </si>
  <si>
    <t>Outros Ativos Circulantes</t>
  </si>
  <si>
    <t>Em Moeda Nacional</t>
  </si>
  <si>
    <t>Em Moeda Estrangeira</t>
  </si>
  <si>
    <t>Instrumentos Financeiros Derivativos</t>
  </si>
  <si>
    <t>Outras Obrigações</t>
  </si>
  <si>
    <t>Ativo Não Circulante</t>
  </si>
  <si>
    <t>Dividendos e JCP a Pagar</t>
  </si>
  <si>
    <t>Ativo Realizável a Longo Prazo</t>
  </si>
  <si>
    <t>Adiantamento de Clientes</t>
  </si>
  <si>
    <t>Tributos Diferidos</t>
  </si>
  <si>
    <t>Participação nos Lucros</t>
  </si>
  <si>
    <t>Imposto de Renda e Contribuição Social Diferidos</t>
  </si>
  <si>
    <t>Outros Ativos Não Circulantes</t>
  </si>
  <si>
    <t>Arrendamento Mercantil</t>
  </si>
  <si>
    <t>Depósitos Judiciais</t>
  </si>
  <si>
    <t>Contas a pagar - controladas no exterior</t>
  </si>
  <si>
    <t>Provisão para garantias de produtos</t>
  </si>
  <si>
    <t>-</t>
  </si>
  <si>
    <t>Faturamento para entrega futura</t>
  </si>
  <si>
    <t>Investimentos</t>
  </si>
  <si>
    <t>Passivo Não Circulante</t>
  </si>
  <si>
    <t>Participações Societárias</t>
  </si>
  <si>
    <t>Participações em Coligadas</t>
  </si>
  <si>
    <t>Outros Investimentos</t>
  </si>
  <si>
    <t>Imobilizado</t>
  </si>
  <si>
    <t>Imobilizado em Operação</t>
  </si>
  <si>
    <t>Direito de Uso em Arrendamento</t>
  </si>
  <si>
    <t>Intangivel</t>
  </si>
  <si>
    <t>Obrigações Tributárias</t>
  </si>
  <si>
    <t>Intangíveis</t>
  </si>
  <si>
    <t>Goodwill</t>
  </si>
  <si>
    <t>Provisões</t>
  </si>
  <si>
    <t>Patrimônio Líquido Consolidado</t>
  </si>
  <si>
    <t>Capital Social Realizado</t>
  </si>
  <si>
    <t>Reservas de Capital</t>
  </si>
  <si>
    <t>Opções Outorgadas</t>
  </si>
  <si>
    <t>Ações em Tesouraria</t>
  </si>
  <si>
    <t>Ágio na Transação de Capital</t>
  </si>
  <si>
    <t>Reservas de Reavaliação</t>
  </si>
  <si>
    <t>Reservas de Lucros</t>
  </si>
  <si>
    <t>Reserva Legal</t>
  </si>
  <si>
    <t>Reserva Estatutária</t>
  </si>
  <si>
    <t>Dividendo Adicional Proposto</t>
  </si>
  <si>
    <t>Ajustes de Avaliação Patrimonial</t>
  </si>
  <si>
    <t>Custo Atribuido</t>
  </si>
  <si>
    <t>Outros Resultados Abrangentes</t>
  </si>
  <si>
    <t>Variação Participação Societária</t>
  </si>
  <si>
    <t>Ajustes Acumulados de Conversão</t>
  </si>
  <si>
    <t>Participação dos Acionistas Não Controladores</t>
  </si>
  <si>
    <t>DRE WEG S.A. (em milhões)</t>
  </si>
  <si>
    <t>Receita de Venda de Bens e/ou Serviços</t>
  </si>
  <si>
    <t>Estoque médio</t>
  </si>
  <si>
    <t>Custo dos Bens e/ou Serviços Vendidos</t>
  </si>
  <si>
    <t>CMV</t>
  </si>
  <si>
    <t>Resultado Bruto</t>
  </si>
  <si>
    <t>Despesas/Receitas Operacionais</t>
  </si>
  <si>
    <t>PME (dias)</t>
  </si>
  <si>
    <t>Despesas com Vendas</t>
  </si>
  <si>
    <t>Despesas Gerais e Administrativas</t>
  </si>
  <si>
    <t>Total de vendas</t>
  </si>
  <si>
    <t>Honorários dos Administradores</t>
  </si>
  <si>
    <t>Receita de Vendas</t>
  </si>
  <si>
    <t>Outras</t>
  </si>
  <si>
    <t>Outras Receitas Operacionais</t>
  </si>
  <si>
    <t>PMR (dias)</t>
  </si>
  <si>
    <t>Outras Despesas Operacionais</t>
  </si>
  <si>
    <t>Resultado de Equivalência Patrimonial</t>
  </si>
  <si>
    <r>
      <rPr>
        <b/>
        <sz val="11"/>
        <color theme="1"/>
        <rFont val="Arial"/>
        <family val="2"/>
      </rPr>
      <t xml:space="preserve">Ciclo Operacional </t>
    </r>
    <r>
      <rPr>
        <b/>
        <sz val="10"/>
        <color theme="1"/>
        <rFont val="Arial"/>
        <family val="2"/>
      </rPr>
      <t>(dias)</t>
    </r>
  </si>
  <si>
    <t>Resultado Antes do Resultado Financeiro e dos Tributos</t>
  </si>
  <si>
    <t>Resultado Financeiro</t>
  </si>
  <si>
    <t>Receitas Financeiras</t>
  </si>
  <si>
    <t>Despesas Financeiras</t>
  </si>
  <si>
    <t>Resultado Antes dos Tributos sobre o Lucro</t>
  </si>
  <si>
    <t>Imposto de Renda e Contribuição Social sobre o Lucro</t>
  </si>
  <si>
    <t>Corrente</t>
  </si>
  <si>
    <t>Diferido</t>
  </si>
  <si>
    <t>Resultado Líquido das Operações Continuadas</t>
  </si>
  <si>
    <t>Lucro/Prejuízo Consolidado do Período</t>
  </si>
  <si>
    <t>Atribuído a Sócios da Empresa Controladora</t>
  </si>
  <si>
    <t>Atribuído a Sócios Não Controladores</t>
  </si>
  <si>
    <t>Lucro por Ação - (Reais / Ação)</t>
  </si>
  <si>
    <t>Lucro Básico por Ação</t>
  </si>
  <si>
    <t>ON</t>
  </si>
  <si>
    <t>Lucro Diluído por Ação</t>
  </si>
  <si>
    <t>Vendas</t>
  </si>
  <si>
    <t>Crec</t>
  </si>
  <si>
    <t>Forn</t>
  </si>
  <si>
    <t>EI</t>
  </si>
  <si>
    <t>EF</t>
  </si>
  <si>
    <t>Compras</t>
  </si>
  <si>
    <t>Vd</t>
  </si>
  <si>
    <t>Cd</t>
  </si>
  <si>
    <t>CMVd</t>
  </si>
  <si>
    <t>pe</t>
  </si>
  <si>
    <t>pr</t>
  </si>
  <si>
    <t>pp</t>
  </si>
  <si>
    <t>Em</t>
  </si>
  <si>
    <t>Cpagar</t>
  </si>
  <si>
    <t>Captação</t>
  </si>
  <si>
    <t>Estruturação</t>
  </si>
  <si>
    <t>Sobra</t>
  </si>
  <si>
    <t>Operação Ativo</t>
  </si>
  <si>
    <t>Operação Passivo</t>
  </si>
  <si>
    <t>Caixa</t>
  </si>
  <si>
    <t>Operações</t>
  </si>
  <si>
    <t>Operações Liquido</t>
  </si>
  <si>
    <t>Vendas CMV</t>
  </si>
  <si>
    <t>Emed</t>
  </si>
  <si>
    <t>Pe</t>
  </si>
  <si>
    <t>Pr</t>
  </si>
  <si>
    <t>Pp</t>
  </si>
  <si>
    <t>Cr</t>
  </si>
  <si>
    <t>Compra</t>
  </si>
  <si>
    <t>Vende</t>
  </si>
  <si>
    <t>Paga</t>
  </si>
  <si>
    <t>--|</t>
  </si>
  <si>
    <t>|----------------------------------------------------------</t>
  </si>
  <si>
    <t>Recebe</t>
  </si>
  <si>
    <t>|------</t>
  </si>
  <si>
    <t>|----------------------------------------------------</t>
  </si>
  <si>
    <t>--------------------------------------------|</t>
  </si>
  <si>
    <t>|---------------------------------</t>
  </si>
  <si>
    <t>---------------------|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</si>
</sst>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;\(#,##0\)"/>
    <numFmt numFmtId="165" formatCode="#,##0.00;\(#,##0.00\)"/>
    <numFmt numFmtId="166" formatCode="_-* #,##0.0_-;\-* #,##0.0_-;_-* &quot;-&quot;??_-;_-@_-"/>
    <numFmt numFmtId="167" formatCode="_-* #,##0_-;\-* #,##0_-;_-* &quot;-&quot;??_-;_-@_-"/>
    <numFmt numFmtId="172" formatCode="0.0"/>
  </numFmts>
  <fonts count="12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name val="Arial"/>
      <family val="2"/>
    </font>
    <font>
      <b/>
      <sz val="10"/>
      <color rgb="FFFFFFFF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  <scheme val="minor"/>
    </font>
    <font>
      <sz val="10"/>
      <color rgb="FF1D2125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  <scheme val="minor"/>
    </font>
    <font>
      <i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598A"/>
        <bgColor rgb="FF00598A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86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3" borderId="0" xfId="0" applyFont="1" applyFill="1"/>
    <xf numFmtId="0" fontId="1" fillId="0" borderId="12" xfId="0" applyFont="1" applyBorder="1" applyAlignment="1"/>
    <xf numFmtId="164" fontId="1" fillId="0" borderId="0" xfId="0" applyNumberFormat="1" applyFont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3" borderId="0" xfId="0" applyFont="1" applyFill="1"/>
    <xf numFmtId="0" fontId="4" fillId="0" borderId="12" xfId="0" applyFont="1" applyBorder="1" applyAlignment="1"/>
    <xf numFmtId="164" fontId="4" fillId="0" borderId="0" xfId="0" applyNumberFormat="1" applyFont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12" xfId="0" applyFont="1" applyBorder="1"/>
    <xf numFmtId="164" fontId="4" fillId="0" borderId="0" xfId="0" applyNumberFormat="1" applyFont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3" borderId="7" xfId="0" applyFont="1" applyFill="1" applyBorder="1"/>
    <xf numFmtId="0" fontId="4" fillId="0" borderId="13" xfId="0" applyFont="1" applyBorder="1"/>
    <xf numFmtId="3" fontId="4" fillId="0" borderId="0" xfId="0" applyNumberFormat="1" applyFont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6" xfId="0" applyFont="1" applyBorder="1" applyAlignment="1"/>
    <xf numFmtId="3" fontId="4" fillId="0" borderId="7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0" fontId="4" fillId="0" borderId="2" xfId="0" applyFont="1" applyBorder="1" applyAlignment="1"/>
    <xf numFmtId="165" fontId="0" fillId="4" borderId="4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4" fillId="0" borderId="8" xfId="0" applyFont="1" applyBorder="1" applyAlignment="1">
      <alignment horizontal="center"/>
    </xf>
    <xf numFmtId="1" fontId="7" fillId="4" borderId="16" xfId="0" applyNumberFormat="1" applyFont="1" applyFill="1" applyBorder="1" applyAlignment="1">
      <alignment horizontal="center"/>
    </xf>
    <xf numFmtId="0" fontId="5" fillId="0" borderId="0" xfId="0" applyFont="1" applyAlignment="1"/>
    <xf numFmtId="164" fontId="4" fillId="0" borderId="4" xfId="0" applyNumberFormat="1" applyFont="1" applyBorder="1"/>
    <xf numFmtId="164" fontId="4" fillId="0" borderId="13" xfId="0" applyNumberFormat="1" applyFont="1" applyBorder="1"/>
    <xf numFmtId="10" fontId="5" fillId="0" borderId="6" xfId="0" applyNumberFormat="1" applyFont="1" applyBorder="1" applyAlignment="1"/>
    <xf numFmtId="0" fontId="5" fillId="0" borderId="7" xfId="0" applyFont="1" applyBorder="1" applyAlignment="1"/>
    <xf numFmtId="1" fontId="6" fillId="0" borderId="8" xfId="0" applyNumberFormat="1" applyFont="1" applyBorder="1" applyAlignment="1">
      <alignment horizontal="right"/>
    </xf>
    <xf numFmtId="10" fontId="5" fillId="0" borderId="7" xfId="0" applyNumberFormat="1" applyFont="1" applyBorder="1" applyAlignment="1"/>
    <xf numFmtId="1" fontId="9" fillId="4" borderId="16" xfId="0" applyNumberFormat="1" applyFont="1" applyFill="1" applyBorder="1"/>
    <xf numFmtId="0" fontId="4" fillId="2" borderId="0" xfId="0" applyFont="1" applyFill="1"/>
    <xf numFmtId="165" fontId="4" fillId="0" borderId="0" xfId="0" applyNumberFormat="1" applyFont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2" fontId="4" fillId="0" borderId="13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16" xfId="0" applyFont="1" applyBorder="1"/>
    <xf numFmtId="0" fontId="6" fillId="0" borderId="6" xfId="0" applyFont="1" applyBorder="1" applyAlignment="1"/>
    <xf numFmtId="0" fontId="2" fillId="0" borderId="7" xfId="0" applyFont="1" applyBorder="1"/>
    <xf numFmtId="0" fontId="8" fillId="4" borderId="2" xfId="0" applyFont="1" applyFill="1" applyBorder="1" applyAlignment="1"/>
    <xf numFmtId="0" fontId="2" fillId="0" borderId="3" xfId="0" applyFont="1" applyBorder="1"/>
    <xf numFmtId="0" fontId="8" fillId="4" borderId="12" xfId="0" applyFont="1" applyFill="1" applyBorder="1" applyAlignment="1"/>
    <xf numFmtId="0" fontId="0" fillId="0" borderId="0" xfId="0" applyFont="1" applyAlignment="1"/>
    <xf numFmtId="0" fontId="3" fillId="3" borderId="9" xfId="0" applyFont="1" applyFill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3" fillId="3" borderId="2" xfId="0" applyFont="1" applyFill="1" applyBorder="1" applyAlignment="1">
      <alignment horizontal="center"/>
    </xf>
    <xf numFmtId="0" fontId="2" fillId="0" borderId="4" xfId="0" applyFont="1" applyBorder="1"/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8" xfId="0" applyFont="1" applyBorder="1"/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5" xfId="0" applyFont="1" applyBorder="1"/>
    <xf numFmtId="0" fontId="10" fillId="0" borderId="0" xfId="0" applyFont="1" applyAlignment="1"/>
    <xf numFmtId="164" fontId="0" fillId="0" borderId="0" xfId="0" applyNumberFormat="1" applyFont="1" applyAlignment="1"/>
    <xf numFmtId="166" fontId="0" fillId="0" borderId="0" xfId="1" applyNumberFormat="1" applyFont="1" applyAlignment="1"/>
    <xf numFmtId="167" fontId="0" fillId="0" borderId="0" xfId="1" applyNumberFormat="1" applyFont="1" applyAlignment="1"/>
    <xf numFmtId="0" fontId="11" fillId="0" borderId="12" xfId="0" applyFont="1" applyBorder="1" applyAlignment="1"/>
    <xf numFmtId="164" fontId="11" fillId="0" borderId="0" xfId="0" applyNumberFormat="1" applyFont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3" fontId="0" fillId="0" borderId="0" xfId="0" applyNumberFormat="1" applyFont="1" applyAlignment="1"/>
    <xf numFmtId="164" fontId="10" fillId="0" borderId="0" xfId="0" applyNumberFormat="1" applyFont="1" applyAlignment="1"/>
    <xf numFmtId="172" fontId="0" fillId="0" borderId="0" xfId="0" applyNumberFormat="1" applyFont="1" applyAlignment="1"/>
    <xf numFmtId="0" fontId="10" fillId="0" borderId="0" xfId="0" quotePrefix="1" applyFont="1" applyAlignme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3181350</xdr:colOff>
      <xdr:row>76</xdr:row>
      <xdr:rowOff>180975</xdr:rowOff>
    </xdr:from>
    <xdr:ext cx="4610100" cy="2600325"/>
    <xdr:pic>
      <xdr:nvPicPr>
        <xdr:cNvPr id="2" name="image1.pn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93"/>
  <sheetViews>
    <sheetView topLeftCell="A4" workbookViewId="0">
      <selection activeCell="E19" sqref="E19"/>
    </sheetView>
  </sheetViews>
  <sheetFormatPr defaultColWidth="12.5703125" defaultRowHeight="15.75" customHeight="1" x14ac:dyDescent="0.2"/>
  <cols>
    <col min="1" max="1" width="42.7109375" customWidth="1"/>
    <col min="4" max="4" width="1.7109375" customWidth="1"/>
    <col min="5" max="5" width="41.7109375" customWidth="1"/>
  </cols>
  <sheetData>
    <row r="1" spans="1:10" x14ac:dyDescent="0.2">
      <c r="A1" s="1" t="s">
        <v>0</v>
      </c>
      <c r="B1" s="2"/>
      <c r="C1" s="68" t="s">
        <v>1</v>
      </c>
      <c r="D1" s="60"/>
      <c r="E1" s="67"/>
      <c r="F1" s="3"/>
      <c r="G1" s="3"/>
    </row>
    <row r="2" spans="1:10" x14ac:dyDescent="0.2">
      <c r="A2" s="4" t="s">
        <v>2</v>
      </c>
      <c r="B2" s="2"/>
      <c r="C2" s="69" t="s">
        <v>3</v>
      </c>
      <c r="D2" s="58"/>
      <c r="E2" s="70"/>
      <c r="F2" s="3"/>
      <c r="G2" s="3"/>
    </row>
    <row r="3" spans="1:10" x14ac:dyDescent="0.2">
      <c r="A3" s="3"/>
      <c r="B3" s="3"/>
      <c r="C3" s="3"/>
      <c r="D3" s="3"/>
      <c r="E3" s="3"/>
      <c r="F3" s="3"/>
      <c r="G3" s="3"/>
    </row>
    <row r="4" spans="1:10" x14ac:dyDescent="0.2">
      <c r="A4" s="63" t="s">
        <v>4</v>
      </c>
      <c r="B4" s="64"/>
      <c r="C4" s="64"/>
      <c r="D4" s="64"/>
      <c r="E4" s="64"/>
      <c r="F4" s="64"/>
      <c r="G4" s="65"/>
    </row>
    <row r="5" spans="1:10" x14ac:dyDescent="0.2">
      <c r="A5" s="5"/>
      <c r="B5" s="6">
        <v>2021</v>
      </c>
      <c r="C5" s="7">
        <v>2020</v>
      </c>
      <c r="D5" s="8"/>
      <c r="E5" s="5"/>
      <c r="F5" s="6">
        <v>2021</v>
      </c>
      <c r="G5" s="7">
        <v>2020</v>
      </c>
    </row>
    <row r="6" spans="1:10" x14ac:dyDescent="0.2">
      <c r="A6" s="9" t="s">
        <v>5</v>
      </c>
      <c r="B6" s="10">
        <v>23932787</v>
      </c>
      <c r="C6" s="11">
        <v>19927896</v>
      </c>
      <c r="D6" s="8"/>
      <c r="E6" s="9" t="s">
        <v>6</v>
      </c>
      <c r="F6" s="10">
        <v>23932787</v>
      </c>
      <c r="G6" s="11">
        <v>19927896</v>
      </c>
    </row>
    <row r="7" spans="1:10" ht="12.75" x14ac:dyDescent="0.2">
      <c r="A7" s="9" t="s">
        <v>7</v>
      </c>
      <c r="B7" s="10">
        <v>15945946</v>
      </c>
      <c r="C7" s="11">
        <v>12556143</v>
      </c>
      <c r="D7" s="12"/>
      <c r="E7" s="9" t="s">
        <v>8</v>
      </c>
      <c r="F7" s="10">
        <v>7927884</v>
      </c>
      <c r="G7" s="11">
        <v>5882044</v>
      </c>
      <c r="I7" s="75" t="s">
        <v>109</v>
      </c>
      <c r="J7" s="78">
        <f>B66</f>
        <v>23563338</v>
      </c>
    </row>
    <row r="8" spans="1:10" ht="12.75" x14ac:dyDescent="0.2">
      <c r="A8" s="13" t="s">
        <v>9</v>
      </c>
      <c r="B8" s="14">
        <v>2714427</v>
      </c>
      <c r="C8" s="15">
        <v>3892140</v>
      </c>
      <c r="D8" s="8"/>
      <c r="E8" s="13" t="s">
        <v>10</v>
      </c>
      <c r="F8" s="14">
        <v>388190</v>
      </c>
      <c r="G8" s="15">
        <v>366790</v>
      </c>
      <c r="H8" s="76">
        <f>C8+C9+C11</f>
        <v>5069266</v>
      </c>
      <c r="I8" s="75" t="s">
        <v>78</v>
      </c>
      <c r="J8" s="78">
        <f>-B67</f>
        <v>16602381</v>
      </c>
    </row>
    <row r="9" spans="1:10" ht="12.75" x14ac:dyDescent="0.2">
      <c r="A9" s="13" t="s">
        <v>11</v>
      </c>
      <c r="B9" s="14">
        <v>529822</v>
      </c>
      <c r="C9" s="15">
        <v>584332</v>
      </c>
      <c r="D9" s="8"/>
      <c r="E9" s="13" t="s">
        <v>12</v>
      </c>
      <c r="F9" s="14">
        <v>388190</v>
      </c>
      <c r="G9" s="15">
        <v>366790</v>
      </c>
      <c r="H9" s="76"/>
      <c r="I9" s="75" t="s">
        <v>110</v>
      </c>
      <c r="J9" s="78">
        <f>B13</f>
        <v>4317393</v>
      </c>
    </row>
    <row r="10" spans="1:10" ht="12.75" x14ac:dyDescent="0.2">
      <c r="A10" s="13" t="s">
        <v>13</v>
      </c>
      <c r="B10" s="14">
        <v>2184605</v>
      </c>
      <c r="C10" s="15">
        <v>3307808</v>
      </c>
      <c r="D10" s="8"/>
      <c r="E10" s="13" t="s">
        <v>14</v>
      </c>
      <c r="F10" s="14">
        <v>2120338</v>
      </c>
      <c r="G10" s="15">
        <v>1249368</v>
      </c>
      <c r="H10" s="76"/>
      <c r="I10" s="75" t="s">
        <v>111</v>
      </c>
      <c r="J10" s="78">
        <f>F10</f>
        <v>2120338</v>
      </c>
    </row>
    <row r="11" spans="1:10" ht="12.75" x14ac:dyDescent="0.2">
      <c r="A11" s="13" t="s">
        <v>13</v>
      </c>
      <c r="B11" s="14">
        <v>502708</v>
      </c>
      <c r="C11" s="15">
        <v>592794</v>
      </c>
      <c r="D11" s="8"/>
      <c r="E11" s="13" t="s">
        <v>15</v>
      </c>
      <c r="F11" s="14">
        <v>279271</v>
      </c>
      <c r="G11" s="15">
        <v>240467</v>
      </c>
      <c r="H11" s="76"/>
      <c r="I11" s="75" t="s">
        <v>112</v>
      </c>
      <c r="J11" s="78">
        <f>C14</f>
        <v>3737529</v>
      </c>
    </row>
    <row r="12" spans="1:10" ht="12.75" x14ac:dyDescent="0.2">
      <c r="A12" s="13" t="s">
        <v>16</v>
      </c>
      <c r="B12" s="14">
        <v>4317393</v>
      </c>
      <c r="C12" s="15">
        <v>3417251</v>
      </c>
      <c r="D12" s="8"/>
      <c r="E12" s="13" t="s">
        <v>17</v>
      </c>
      <c r="F12" s="14">
        <v>279271</v>
      </c>
      <c r="G12" s="15">
        <v>240467</v>
      </c>
      <c r="I12" s="75" t="s">
        <v>113</v>
      </c>
      <c r="J12" s="78">
        <f>B14</f>
        <v>6497048</v>
      </c>
    </row>
    <row r="13" spans="1:10" ht="12.75" x14ac:dyDescent="0.2">
      <c r="A13" s="13" t="s">
        <v>18</v>
      </c>
      <c r="B13" s="14">
        <v>4317393</v>
      </c>
      <c r="C13" s="15">
        <v>3417251</v>
      </c>
      <c r="D13" s="8"/>
      <c r="E13" s="13" t="s">
        <v>19</v>
      </c>
      <c r="F13" s="14">
        <v>129609</v>
      </c>
      <c r="G13" s="15">
        <v>111072</v>
      </c>
      <c r="H13" s="76"/>
      <c r="I13" s="75" t="s">
        <v>114</v>
      </c>
      <c r="J13" s="78">
        <f>J12-J11+J8</f>
        <v>19361900</v>
      </c>
    </row>
    <row r="14" spans="1:10" x14ac:dyDescent="0.2">
      <c r="A14" s="13" t="s">
        <v>20</v>
      </c>
      <c r="B14" s="14">
        <v>6497048</v>
      </c>
      <c r="C14" s="15">
        <v>3737529</v>
      </c>
      <c r="D14" s="8"/>
      <c r="E14" s="13" t="s">
        <v>21</v>
      </c>
      <c r="F14" s="14">
        <v>149662</v>
      </c>
      <c r="G14" s="15">
        <v>129395</v>
      </c>
      <c r="J14" s="78"/>
    </row>
    <row r="15" spans="1:10" ht="12.75" x14ac:dyDescent="0.2">
      <c r="A15" s="13" t="s">
        <v>22</v>
      </c>
      <c r="B15" s="14">
        <v>890290</v>
      </c>
      <c r="C15" s="15">
        <v>339283</v>
      </c>
      <c r="D15" s="8"/>
      <c r="E15" s="13" t="s">
        <v>23</v>
      </c>
      <c r="F15" s="14">
        <v>1052044</v>
      </c>
      <c r="G15" s="15">
        <v>642284</v>
      </c>
      <c r="I15" s="75" t="s">
        <v>115</v>
      </c>
      <c r="J15" s="78">
        <f>J7/360</f>
        <v>65453.716666666667</v>
      </c>
    </row>
    <row r="16" spans="1:10" ht="12.75" x14ac:dyDescent="0.2">
      <c r="A16" s="13" t="s">
        <v>24</v>
      </c>
      <c r="B16" s="14">
        <v>890290</v>
      </c>
      <c r="C16" s="15">
        <v>339283</v>
      </c>
      <c r="D16" s="8"/>
      <c r="E16" s="13" t="s">
        <v>23</v>
      </c>
      <c r="F16" s="14">
        <v>1052044</v>
      </c>
      <c r="G16" s="15">
        <v>642284</v>
      </c>
      <c r="I16" s="75" t="s">
        <v>116</v>
      </c>
      <c r="J16" s="78">
        <f>J13/360</f>
        <v>53783.055555555555</v>
      </c>
    </row>
    <row r="17" spans="1:10" ht="12.75" x14ac:dyDescent="0.2">
      <c r="A17" s="79" t="s">
        <v>25</v>
      </c>
      <c r="B17" s="80">
        <v>1024080</v>
      </c>
      <c r="C17" s="81">
        <v>577146</v>
      </c>
      <c r="D17" s="8"/>
      <c r="E17" s="13" t="s">
        <v>26</v>
      </c>
      <c r="F17" s="14">
        <v>7769</v>
      </c>
      <c r="G17" s="15">
        <v>12289</v>
      </c>
      <c r="I17" s="75" t="s">
        <v>117</v>
      </c>
      <c r="J17" s="78">
        <f>J8/360</f>
        <v>46117.724999999999</v>
      </c>
    </row>
    <row r="18" spans="1:10" ht="12.75" x14ac:dyDescent="0.2">
      <c r="A18" s="13" t="s">
        <v>21</v>
      </c>
      <c r="B18" s="14">
        <v>1024080</v>
      </c>
      <c r="C18" s="15">
        <v>577146</v>
      </c>
      <c r="D18" s="8"/>
      <c r="E18" s="13" t="s">
        <v>27</v>
      </c>
      <c r="F18" s="14">
        <v>1044275</v>
      </c>
      <c r="G18" s="15">
        <v>629995</v>
      </c>
      <c r="I18" s="75" t="s">
        <v>121</v>
      </c>
      <c r="J18" s="78">
        <f>(J11+J12)/2</f>
        <v>5117288.5</v>
      </c>
    </row>
    <row r="19" spans="1:10" x14ac:dyDescent="0.2">
      <c r="A19" s="13" t="s">
        <v>28</v>
      </c>
      <c r="B19" s="14">
        <v>409337</v>
      </c>
      <c r="C19" s="15">
        <v>206849</v>
      </c>
      <c r="D19" s="8"/>
      <c r="E19" s="13" t="s">
        <v>29</v>
      </c>
      <c r="F19" s="14">
        <v>4088041</v>
      </c>
      <c r="G19" s="15">
        <v>3383135</v>
      </c>
      <c r="J19" s="78"/>
    </row>
    <row r="20" spans="1:10" ht="12.75" x14ac:dyDescent="0.2">
      <c r="A20" s="13" t="s">
        <v>21</v>
      </c>
      <c r="B20" s="14">
        <v>614743</v>
      </c>
      <c r="C20" s="15">
        <v>370297</v>
      </c>
      <c r="D20" s="8"/>
      <c r="E20" s="13" t="s">
        <v>21</v>
      </c>
      <c r="F20" s="14">
        <v>4088041</v>
      </c>
      <c r="G20" s="15">
        <v>3383135</v>
      </c>
      <c r="I20" s="75" t="s">
        <v>118</v>
      </c>
      <c r="J20" s="77">
        <f>J18/J17</f>
        <v>110.96142535218293</v>
      </c>
    </row>
    <row r="21" spans="1:10" ht="12.75" x14ac:dyDescent="0.2">
      <c r="A21" s="9" t="s">
        <v>30</v>
      </c>
      <c r="B21" s="10">
        <v>7986841</v>
      </c>
      <c r="C21" s="11">
        <v>7371753</v>
      </c>
      <c r="D21" s="8"/>
      <c r="E21" s="13" t="s">
        <v>31</v>
      </c>
      <c r="F21" s="14">
        <v>195272</v>
      </c>
      <c r="G21" s="15">
        <v>136007</v>
      </c>
      <c r="I21" s="75" t="s">
        <v>119</v>
      </c>
      <c r="J21" s="77">
        <f>J9/J15</f>
        <v>65.961006034034739</v>
      </c>
    </row>
    <row r="22" spans="1:10" ht="12.75" x14ac:dyDescent="0.2">
      <c r="A22" s="13" t="s">
        <v>32</v>
      </c>
      <c r="B22" s="14">
        <v>930416</v>
      </c>
      <c r="C22" s="15">
        <v>898045</v>
      </c>
      <c r="D22" s="8"/>
      <c r="E22" s="13" t="s">
        <v>33</v>
      </c>
      <c r="F22" s="14">
        <v>2267484</v>
      </c>
      <c r="G22" s="15">
        <v>1714656</v>
      </c>
      <c r="I22" s="75" t="s">
        <v>120</v>
      </c>
      <c r="J22" s="77">
        <f>J10/J16</f>
        <v>39.423903645819884</v>
      </c>
    </row>
    <row r="23" spans="1:10" x14ac:dyDescent="0.2">
      <c r="A23" s="13" t="s">
        <v>34</v>
      </c>
      <c r="B23" s="14">
        <v>421900</v>
      </c>
      <c r="C23" s="15">
        <v>360390</v>
      </c>
      <c r="D23" s="8"/>
      <c r="E23" s="13" t="s">
        <v>35</v>
      </c>
      <c r="F23" s="14">
        <v>384272</v>
      </c>
      <c r="G23" s="15">
        <v>335428</v>
      </c>
    </row>
    <row r="24" spans="1:10" x14ac:dyDescent="0.2">
      <c r="A24" s="13" t="s">
        <v>36</v>
      </c>
      <c r="B24" s="14">
        <v>421900</v>
      </c>
      <c r="C24" s="15">
        <v>360390</v>
      </c>
      <c r="D24" s="8"/>
      <c r="E24" s="13" t="s">
        <v>28</v>
      </c>
      <c r="F24" s="14">
        <v>17324</v>
      </c>
      <c r="G24" s="15">
        <v>14011</v>
      </c>
    </row>
    <row r="25" spans="1:10" x14ac:dyDescent="0.2">
      <c r="A25" s="13" t="s">
        <v>37</v>
      </c>
      <c r="B25" s="14">
        <v>508516</v>
      </c>
      <c r="C25" s="15">
        <v>537655</v>
      </c>
      <c r="D25" s="8"/>
      <c r="E25" s="13" t="s">
        <v>38</v>
      </c>
      <c r="F25" s="14">
        <v>73268</v>
      </c>
      <c r="G25" s="15">
        <v>63994</v>
      </c>
    </row>
    <row r="26" spans="1:10" x14ac:dyDescent="0.2">
      <c r="A26" s="13" t="s">
        <v>39</v>
      </c>
      <c r="B26" s="14">
        <v>82235</v>
      </c>
      <c r="C26" s="15">
        <v>70155</v>
      </c>
      <c r="D26" s="8"/>
      <c r="E26" s="13" t="s">
        <v>40</v>
      </c>
      <c r="F26" s="14">
        <v>363386</v>
      </c>
      <c r="G26" s="15">
        <v>249933</v>
      </c>
    </row>
    <row r="27" spans="1:10" x14ac:dyDescent="0.2">
      <c r="A27" s="13" t="s">
        <v>22</v>
      </c>
      <c r="B27" s="14">
        <v>322931</v>
      </c>
      <c r="C27" s="15">
        <v>31214</v>
      </c>
      <c r="D27" s="8"/>
      <c r="E27" s="13" t="s">
        <v>41</v>
      </c>
      <c r="F27" s="14">
        <v>259409</v>
      </c>
      <c r="G27" s="15">
        <v>251595</v>
      </c>
    </row>
    <row r="28" spans="1:10" x14ac:dyDescent="0.2">
      <c r="A28" s="13" t="s">
        <v>28</v>
      </c>
      <c r="B28" s="14" t="s">
        <v>42</v>
      </c>
      <c r="C28" s="15">
        <v>318291</v>
      </c>
      <c r="D28" s="8"/>
      <c r="E28" s="13" t="s">
        <v>43</v>
      </c>
      <c r="F28" s="14">
        <v>273578</v>
      </c>
      <c r="G28" s="15">
        <v>263294</v>
      </c>
    </row>
    <row r="29" spans="1:10" x14ac:dyDescent="0.2">
      <c r="A29" s="13" t="s">
        <v>21</v>
      </c>
      <c r="B29" s="14">
        <v>103350</v>
      </c>
      <c r="C29" s="15">
        <v>117995</v>
      </c>
      <c r="D29" s="8"/>
      <c r="E29" s="13" t="s">
        <v>21</v>
      </c>
      <c r="F29" s="14">
        <v>254048</v>
      </c>
      <c r="G29" s="15">
        <v>354217</v>
      </c>
    </row>
    <row r="30" spans="1:10" x14ac:dyDescent="0.2">
      <c r="A30" s="13" t="s">
        <v>44</v>
      </c>
      <c r="B30" s="14">
        <v>1265</v>
      </c>
      <c r="C30" s="15">
        <v>1023</v>
      </c>
      <c r="D30" s="8"/>
      <c r="E30" s="9" t="s">
        <v>45</v>
      </c>
      <c r="F30" s="10">
        <v>1994231</v>
      </c>
      <c r="G30" s="11">
        <v>2115554</v>
      </c>
    </row>
    <row r="31" spans="1:10" x14ac:dyDescent="0.2">
      <c r="A31" s="13" t="s">
        <v>46</v>
      </c>
      <c r="B31" s="14">
        <v>1265</v>
      </c>
      <c r="C31" s="15">
        <v>1023</v>
      </c>
      <c r="D31" s="8"/>
      <c r="E31" s="13" t="s">
        <v>23</v>
      </c>
      <c r="F31" s="14">
        <v>737071</v>
      </c>
      <c r="G31" s="15">
        <v>1044296</v>
      </c>
    </row>
    <row r="32" spans="1:10" x14ac:dyDescent="0.2">
      <c r="A32" s="13" t="s">
        <v>47</v>
      </c>
      <c r="B32" s="14" t="s">
        <v>42</v>
      </c>
      <c r="C32" s="15">
        <v>0</v>
      </c>
      <c r="D32" s="8"/>
      <c r="E32" s="13" t="s">
        <v>23</v>
      </c>
      <c r="F32" s="14">
        <v>737071</v>
      </c>
      <c r="G32" s="15">
        <v>1044296</v>
      </c>
    </row>
    <row r="33" spans="1:7" x14ac:dyDescent="0.2">
      <c r="A33" s="13" t="s">
        <v>48</v>
      </c>
      <c r="B33" s="14">
        <v>1265</v>
      </c>
      <c r="C33" s="15">
        <v>1023</v>
      </c>
      <c r="D33" s="8"/>
      <c r="E33" s="13" t="s">
        <v>26</v>
      </c>
      <c r="F33" s="14">
        <v>35818</v>
      </c>
      <c r="G33" s="15">
        <v>48193</v>
      </c>
    </row>
    <row r="34" spans="1:7" x14ac:dyDescent="0.2">
      <c r="A34" s="13" t="s">
        <v>49</v>
      </c>
      <c r="B34" s="14">
        <v>5504772</v>
      </c>
      <c r="C34" s="15">
        <v>4877210</v>
      </c>
      <c r="D34" s="8"/>
      <c r="E34" s="13" t="s">
        <v>27</v>
      </c>
      <c r="F34" s="14">
        <v>701253</v>
      </c>
      <c r="G34" s="15">
        <v>996103</v>
      </c>
    </row>
    <row r="35" spans="1:7" x14ac:dyDescent="0.2">
      <c r="A35" s="13" t="s">
        <v>50</v>
      </c>
      <c r="B35" s="14">
        <v>5101051</v>
      </c>
      <c r="C35" s="15">
        <v>4598730</v>
      </c>
      <c r="D35" s="8"/>
      <c r="E35" s="13" t="s">
        <v>29</v>
      </c>
      <c r="F35" s="14">
        <v>542097</v>
      </c>
      <c r="G35" s="15">
        <v>388928</v>
      </c>
    </row>
    <row r="36" spans="1:7" x14ac:dyDescent="0.2">
      <c r="A36" s="13" t="s">
        <v>51</v>
      </c>
      <c r="B36" s="14">
        <v>403721</v>
      </c>
      <c r="C36" s="15">
        <v>278480</v>
      </c>
      <c r="D36" s="8"/>
      <c r="E36" s="13" t="s">
        <v>21</v>
      </c>
      <c r="F36" s="14">
        <v>542097</v>
      </c>
      <c r="G36" s="15">
        <v>388928</v>
      </c>
    </row>
    <row r="37" spans="1:7" x14ac:dyDescent="0.2">
      <c r="A37" s="13" t="s">
        <v>52</v>
      </c>
      <c r="B37" s="14">
        <v>1550388</v>
      </c>
      <c r="C37" s="15">
        <v>1595475</v>
      </c>
      <c r="D37" s="8"/>
      <c r="E37" s="13" t="s">
        <v>53</v>
      </c>
      <c r="F37" s="14">
        <v>130623</v>
      </c>
      <c r="G37" s="15">
        <v>3972</v>
      </c>
    </row>
    <row r="38" spans="1:7" x14ac:dyDescent="0.2">
      <c r="A38" s="13" t="s">
        <v>54</v>
      </c>
      <c r="B38" s="14">
        <v>188080</v>
      </c>
      <c r="C38" s="15">
        <v>276765</v>
      </c>
      <c r="D38" s="8"/>
      <c r="E38" s="13" t="s">
        <v>28</v>
      </c>
      <c r="F38" s="14">
        <v>0</v>
      </c>
      <c r="G38" s="15">
        <v>6500</v>
      </c>
    </row>
    <row r="39" spans="1:7" x14ac:dyDescent="0.2">
      <c r="A39" s="13" t="s">
        <v>21</v>
      </c>
      <c r="B39" s="14">
        <v>188080</v>
      </c>
      <c r="C39" s="15">
        <v>276765</v>
      </c>
      <c r="D39" s="8"/>
      <c r="E39" s="13" t="s">
        <v>38</v>
      </c>
      <c r="F39" s="14">
        <v>249245</v>
      </c>
      <c r="G39" s="15">
        <v>223532</v>
      </c>
    </row>
    <row r="40" spans="1:7" x14ac:dyDescent="0.2">
      <c r="A40" s="13" t="s">
        <v>55</v>
      </c>
      <c r="B40" s="14">
        <v>1362308</v>
      </c>
      <c r="C40" s="15">
        <v>1318710</v>
      </c>
      <c r="D40" s="8"/>
      <c r="E40" s="13" t="s">
        <v>21</v>
      </c>
      <c r="F40" s="14">
        <v>162229</v>
      </c>
      <c r="G40" s="15">
        <v>154924</v>
      </c>
    </row>
    <row r="41" spans="1:7" x14ac:dyDescent="0.2">
      <c r="A41" s="16"/>
      <c r="B41" s="17"/>
      <c r="C41" s="18"/>
      <c r="D41" s="19"/>
      <c r="E41" s="13" t="s">
        <v>34</v>
      </c>
      <c r="F41" s="14">
        <v>71892</v>
      </c>
      <c r="G41" s="15">
        <v>69625</v>
      </c>
    </row>
    <row r="42" spans="1:7" x14ac:dyDescent="0.2">
      <c r="A42" s="16"/>
      <c r="C42" s="20"/>
      <c r="D42" s="8"/>
      <c r="E42" s="13" t="s">
        <v>36</v>
      </c>
      <c r="F42" s="21">
        <v>71892</v>
      </c>
      <c r="G42" s="22">
        <v>69625</v>
      </c>
    </row>
    <row r="43" spans="1:7" x14ac:dyDescent="0.2">
      <c r="A43" s="16"/>
      <c r="C43" s="20"/>
      <c r="D43" s="8"/>
      <c r="E43" s="13" t="s">
        <v>56</v>
      </c>
      <c r="F43" s="21">
        <v>643171</v>
      </c>
      <c r="G43" s="22">
        <v>612705</v>
      </c>
    </row>
    <row r="44" spans="1:7" x14ac:dyDescent="0.2">
      <c r="A44" s="16"/>
      <c r="C44" s="20"/>
      <c r="D44" s="8"/>
      <c r="E44" s="9"/>
      <c r="F44" s="23"/>
      <c r="G44" s="24"/>
    </row>
    <row r="45" spans="1:7" x14ac:dyDescent="0.2">
      <c r="A45" s="16"/>
      <c r="C45" s="20"/>
      <c r="D45" s="8"/>
      <c r="E45" s="9" t="s">
        <v>57</v>
      </c>
      <c r="F45" s="23">
        <v>14010672</v>
      </c>
      <c r="G45" s="24">
        <v>11930298</v>
      </c>
    </row>
    <row r="46" spans="1:7" x14ac:dyDescent="0.2">
      <c r="A46" s="16"/>
      <c r="C46" s="20"/>
      <c r="D46" s="8"/>
      <c r="E46" s="13" t="s">
        <v>58</v>
      </c>
      <c r="F46" s="21">
        <v>5504517</v>
      </c>
      <c r="G46" s="24">
        <v>5504517</v>
      </c>
    </row>
    <row r="47" spans="1:7" x14ac:dyDescent="0.2">
      <c r="A47" s="16"/>
      <c r="C47" s="20"/>
      <c r="D47" s="8"/>
      <c r="E47" s="13" t="s">
        <v>59</v>
      </c>
      <c r="F47" s="21">
        <v>-120840</v>
      </c>
      <c r="G47" s="22">
        <v>-132242</v>
      </c>
    </row>
    <row r="48" spans="1:7" x14ac:dyDescent="0.2">
      <c r="A48" s="16"/>
      <c r="C48" s="20"/>
      <c r="D48" s="8"/>
      <c r="E48" s="13" t="s">
        <v>60</v>
      </c>
      <c r="F48" s="21">
        <v>13567</v>
      </c>
      <c r="G48" s="22">
        <v>11512</v>
      </c>
    </row>
    <row r="49" spans="1:7" x14ac:dyDescent="0.2">
      <c r="A49" s="16"/>
      <c r="C49" s="20"/>
      <c r="D49" s="8"/>
      <c r="E49" s="13" t="s">
        <v>61</v>
      </c>
      <c r="F49" s="21">
        <v>-11216</v>
      </c>
      <c r="G49" s="22">
        <v>-15779</v>
      </c>
    </row>
    <row r="50" spans="1:7" x14ac:dyDescent="0.2">
      <c r="A50" s="16"/>
      <c r="C50" s="20"/>
      <c r="D50" s="8"/>
      <c r="E50" s="13" t="s">
        <v>62</v>
      </c>
      <c r="F50" s="21">
        <v>-123191</v>
      </c>
      <c r="G50" s="22">
        <v>-127975</v>
      </c>
    </row>
    <row r="51" spans="1:7" x14ac:dyDescent="0.2">
      <c r="A51" s="16"/>
      <c r="C51" s="20"/>
      <c r="D51" s="8"/>
      <c r="E51" s="13" t="s">
        <v>63</v>
      </c>
      <c r="F51" s="21">
        <v>3631</v>
      </c>
      <c r="G51" s="22">
        <v>3630</v>
      </c>
    </row>
    <row r="52" spans="1:7" x14ac:dyDescent="0.2">
      <c r="A52" s="16"/>
      <c r="C52" s="20"/>
      <c r="D52" s="8"/>
      <c r="E52" s="13" t="s">
        <v>64</v>
      </c>
      <c r="F52" s="21">
        <v>5346602</v>
      </c>
      <c r="G52" s="22">
        <v>3512410</v>
      </c>
    </row>
    <row r="53" spans="1:7" x14ac:dyDescent="0.2">
      <c r="A53" s="16"/>
      <c r="C53" s="20"/>
      <c r="D53" s="8"/>
      <c r="E53" s="13" t="s">
        <v>65</v>
      </c>
      <c r="F53" s="21">
        <v>443986</v>
      </c>
      <c r="G53" s="22">
        <v>264689</v>
      </c>
    </row>
    <row r="54" spans="1:7" x14ac:dyDescent="0.2">
      <c r="A54" s="16"/>
      <c r="C54" s="20"/>
      <c r="D54" s="8"/>
      <c r="E54" s="13" t="s">
        <v>66</v>
      </c>
      <c r="F54" s="21">
        <v>4041579</v>
      </c>
      <c r="G54" s="22">
        <v>2518254</v>
      </c>
    </row>
    <row r="55" spans="1:7" x14ac:dyDescent="0.2">
      <c r="A55" s="16"/>
      <c r="C55" s="20"/>
      <c r="D55" s="8"/>
      <c r="E55" s="13" t="s">
        <v>67</v>
      </c>
      <c r="F55" s="21">
        <v>861037</v>
      </c>
      <c r="G55" s="22">
        <v>729467</v>
      </c>
    </row>
    <row r="56" spans="1:7" x14ac:dyDescent="0.2">
      <c r="A56" s="16"/>
      <c r="C56" s="20"/>
      <c r="D56" s="8"/>
      <c r="E56" s="13" t="s">
        <v>68</v>
      </c>
      <c r="F56" s="21">
        <v>322893</v>
      </c>
      <c r="G56" s="22">
        <v>343843</v>
      </c>
    </row>
    <row r="57" spans="1:7" x14ac:dyDescent="0.2">
      <c r="A57" s="16"/>
      <c r="C57" s="20"/>
      <c r="D57" s="8"/>
      <c r="E57" s="13" t="s">
        <v>69</v>
      </c>
      <c r="F57" s="21">
        <v>322893</v>
      </c>
      <c r="G57" s="22">
        <v>343843</v>
      </c>
    </row>
    <row r="58" spans="1:7" x14ac:dyDescent="0.2">
      <c r="A58" s="16"/>
      <c r="C58" s="20"/>
      <c r="D58" s="8"/>
      <c r="E58" s="13" t="s">
        <v>70</v>
      </c>
      <c r="F58" s="21">
        <v>2548168</v>
      </c>
      <c r="G58" s="22">
        <v>2331007</v>
      </c>
    </row>
    <row r="59" spans="1:7" x14ac:dyDescent="0.2">
      <c r="A59" s="16"/>
      <c r="C59" s="20"/>
      <c r="D59" s="8"/>
      <c r="E59" s="13" t="s">
        <v>28</v>
      </c>
      <c r="F59" s="21">
        <v>9239</v>
      </c>
      <c r="G59" s="22">
        <v>5180</v>
      </c>
    </row>
    <row r="60" spans="1:7" x14ac:dyDescent="0.2">
      <c r="A60" s="16"/>
      <c r="C60" s="20"/>
      <c r="D60" s="8"/>
      <c r="E60" s="13" t="s">
        <v>71</v>
      </c>
      <c r="F60" s="21">
        <v>-4288</v>
      </c>
      <c r="G60" s="22">
        <v>-4288</v>
      </c>
    </row>
    <row r="61" spans="1:7" x14ac:dyDescent="0.2">
      <c r="A61" s="16"/>
      <c r="C61" s="20"/>
      <c r="D61" s="8"/>
      <c r="E61" s="13" t="s">
        <v>72</v>
      </c>
      <c r="F61" s="21">
        <v>2543217</v>
      </c>
      <c r="G61" s="22">
        <v>2330115</v>
      </c>
    </row>
    <row r="62" spans="1:7" x14ac:dyDescent="0.2">
      <c r="A62" s="25"/>
      <c r="B62" s="26"/>
      <c r="C62" s="27"/>
      <c r="D62" s="8"/>
      <c r="E62" s="28" t="s">
        <v>73</v>
      </c>
      <c r="F62" s="29">
        <v>405701</v>
      </c>
      <c r="G62" s="30">
        <v>367133</v>
      </c>
    </row>
    <row r="64" spans="1:7" x14ac:dyDescent="0.2">
      <c r="A64" s="66" t="s">
        <v>74</v>
      </c>
      <c r="B64" s="60"/>
      <c r="C64" s="67"/>
    </row>
    <row r="65" spans="1:10" x14ac:dyDescent="0.2">
      <c r="A65" s="31"/>
      <c r="B65" s="6">
        <v>2021</v>
      </c>
      <c r="C65" s="7">
        <v>2020</v>
      </c>
    </row>
    <row r="66" spans="1:10" x14ac:dyDescent="0.2">
      <c r="A66" s="13" t="s">
        <v>75</v>
      </c>
      <c r="B66" s="14">
        <v>23563338</v>
      </c>
      <c r="C66" s="15">
        <v>17469557</v>
      </c>
      <c r="F66" s="72" t="s">
        <v>76</v>
      </c>
      <c r="G66" s="60"/>
      <c r="H66" s="32">
        <f>((B14+C14)/2)</f>
        <v>5117288.5</v>
      </c>
    </row>
    <row r="67" spans="1:10" x14ac:dyDescent="0.2">
      <c r="A67" s="13" t="s">
        <v>77</v>
      </c>
      <c r="B67" s="14">
        <v>-16602381</v>
      </c>
      <c r="C67" s="15">
        <v>-12032050</v>
      </c>
      <c r="F67" s="71" t="s">
        <v>78</v>
      </c>
      <c r="G67" s="62"/>
      <c r="H67" s="18">
        <f>B67</f>
        <v>-16602381</v>
      </c>
    </row>
    <row r="68" spans="1:10" x14ac:dyDescent="0.2">
      <c r="A68" s="13" t="s">
        <v>79</v>
      </c>
      <c r="B68" s="14">
        <v>6960957</v>
      </c>
      <c r="C68" s="15">
        <v>5437507</v>
      </c>
      <c r="F68" s="33"/>
      <c r="G68" s="34"/>
      <c r="H68" s="35"/>
    </row>
    <row r="69" spans="1:10" x14ac:dyDescent="0.2">
      <c r="A69" s="13" t="s">
        <v>80</v>
      </c>
      <c r="B69" s="14">
        <v>-2802614</v>
      </c>
      <c r="C69" s="15">
        <v>-2621183</v>
      </c>
      <c r="F69" s="73" t="s">
        <v>81</v>
      </c>
      <c r="G69" s="74"/>
      <c r="H69" s="36">
        <f>((H66/16602381)*360)</f>
        <v>110.96142535218293</v>
      </c>
    </row>
    <row r="70" spans="1:10" x14ac:dyDescent="0.2">
      <c r="A70" s="13" t="s">
        <v>82</v>
      </c>
      <c r="B70" s="14">
        <v>-1833204</v>
      </c>
      <c r="C70" s="15">
        <v>-1506817</v>
      </c>
      <c r="F70" s="37"/>
      <c r="G70" s="37"/>
    </row>
    <row r="71" spans="1:10" x14ac:dyDescent="0.2">
      <c r="A71" s="13" t="s">
        <v>83</v>
      </c>
      <c r="B71" s="14">
        <v>-776007</v>
      </c>
      <c r="C71" s="15">
        <v>-654469</v>
      </c>
      <c r="F71" s="59" t="s">
        <v>84</v>
      </c>
      <c r="G71" s="60"/>
      <c r="H71" s="38">
        <f>B12</f>
        <v>4317393</v>
      </c>
    </row>
    <row r="72" spans="1:10" x14ac:dyDescent="0.2">
      <c r="A72" s="13" t="s">
        <v>85</v>
      </c>
      <c r="B72" s="14">
        <v>-25257</v>
      </c>
      <c r="C72" s="15">
        <v>-25551</v>
      </c>
      <c r="F72" s="61" t="s">
        <v>86</v>
      </c>
      <c r="G72" s="62"/>
      <c r="H72" s="39">
        <f>B66</f>
        <v>23563338</v>
      </c>
    </row>
    <row r="73" spans="1:10" x14ac:dyDescent="0.2">
      <c r="A73" s="13" t="s">
        <v>87</v>
      </c>
      <c r="B73" s="14">
        <v>-750750</v>
      </c>
      <c r="C73" s="15">
        <v>-628918</v>
      </c>
      <c r="F73" s="40"/>
      <c r="G73" s="41"/>
      <c r="H73" s="27"/>
    </row>
    <row r="74" spans="1:10" x14ac:dyDescent="0.2">
      <c r="A74" s="13" t="s">
        <v>88</v>
      </c>
      <c r="B74" s="14">
        <v>422154</v>
      </c>
      <c r="C74" s="15">
        <v>46369</v>
      </c>
      <c r="F74" s="57" t="s">
        <v>89</v>
      </c>
      <c r="G74" s="58"/>
      <c r="H74" s="42">
        <f>((H71/H72)*360)</f>
        <v>65.961006034034739</v>
      </c>
    </row>
    <row r="75" spans="1:10" x14ac:dyDescent="0.2">
      <c r="A75" s="13" t="s">
        <v>90</v>
      </c>
      <c r="B75" s="14">
        <v>-615557</v>
      </c>
      <c r="C75" s="15">
        <v>-510136</v>
      </c>
      <c r="F75" s="43"/>
      <c r="G75" s="41"/>
    </row>
    <row r="76" spans="1:10" ht="15.75" customHeight="1" x14ac:dyDescent="0.25">
      <c r="A76" s="13" t="s">
        <v>91</v>
      </c>
      <c r="B76" s="14">
        <v>0</v>
      </c>
      <c r="C76" s="15">
        <v>3870</v>
      </c>
      <c r="F76" s="55" t="s">
        <v>92</v>
      </c>
      <c r="G76" s="56"/>
      <c r="H76" s="44">
        <f>H74+H69</f>
        <v>176.92243138621768</v>
      </c>
    </row>
    <row r="77" spans="1:10" x14ac:dyDescent="0.2">
      <c r="A77" s="13" t="s">
        <v>93</v>
      </c>
      <c r="B77" s="14">
        <v>4158343</v>
      </c>
      <c r="C77" s="15">
        <v>2816324</v>
      </c>
    </row>
    <row r="78" spans="1:10" x14ac:dyDescent="0.2">
      <c r="A78" s="13" t="s">
        <v>94</v>
      </c>
      <c r="B78" s="14">
        <v>171693</v>
      </c>
      <c r="C78" s="15">
        <v>-69675</v>
      </c>
      <c r="F78" s="45"/>
      <c r="G78" s="45"/>
      <c r="H78" s="45"/>
      <c r="I78" s="45"/>
      <c r="J78" s="45"/>
    </row>
    <row r="79" spans="1:10" x14ac:dyDescent="0.2">
      <c r="A79" s="13" t="s">
        <v>95</v>
      </c>
      <c r="B79" s="14">
        <v>992739</v>
      </c>
      <c r="C79" s="15">
        <v>1020426</v>
      </c>
      <c r="F79" s="45"/>
      <c r="G79" s="45"/>
      <c r="H79" s="45"/>
      <c r="I79" s="45"/>
      <c r="J79" s="45"/>
    </row>
    <row r="80" spans="1:10" x14ac:dyDescent="0.2">
      <c r="A80" s="13" t="s">
        <v>96</v>
      </c>
      <c r="B80" s="14">
        <v>-821046</v>
      </c>
      <c r="C80" s="15">
        <v>-1090101</v>
      </c>
      <c r="F80" s="45"/>
      <c r="G80" s="45"/>
      <c r="H80" s="45"/>
      <c r="I80" s="45"/>
      <c r="J80" s="45"/>
    </row>
    <row r="81" spans="1:10" x14ac:dyDescent="0.2">
      <c r="A81" s="13" t="s">
        <v>97</v>
      </c>
      <c r="B81" s="14">
        <v>4330036</v>
      </c>
      <c r="C81" s="15">
        <v>2746649</v>
      </c>
      <c r="F81" s="45"/>
      <c r="G81" s="45"/>
      <c r="H81" s="45"/>
      <c r="I81" s="45"/>
      <c r="J81" s="45"/>
    </row>
    <row r="82" spans="1:10" x14ac:dyDescent="0.2">
      <c r="A82" s="13" t="s">
        <v>98</v>
      </c>
      <c r="B82" s="14">
        <v>-672556</v>
      </c>
      <c r="C82" s="15">
        <v>-350692</v>
      </c>
      <c r="F82" s="45"/>
      <c r="G82" s="45"/>
      <c r="H82" s="45"/>
      <c r="I82" s="45"/>
      <c r="J82" s="45"/>
    </row>
    <row r="83" spans="1:10" x14ac:dyDescent="0.2">
      <c r="A83" s="13" t="s">
        <v>99</v>
      </c>
      <c r="B83" s="46">
        <v>-693854</v>
      </c>
      <c r="C83" s="47">
        <v>-500450</v>
      </c>
      <c r="F83" s="45"/>
      <c r="G83" s="45"/>
      <c r="H83" s="45"/>
      <c r="I83" s="45"/>
      <c r="J83" s="45"/>
    </row>
    <row r="84" spans="1:10" x14ac:dyDescent="0.2">
      <c r="A84" s="13" t="s">
        <v>100</v>
      </c>
      <c r="B84" s="46">
        <v>21298</v>
      </c>
      <c r="C84" s="47">
        <v>149758</v>
      </c>
      <c r="F84" s="45"/>
      <c r="G84" s="45"/>
      <c r="H84" s="45"/>
      <c r="I84" s="45"/>
      <c r="J84" s="45"/>
    </row>
    <row r="85" spans="1:10" x14ac:dyDescent="0.2">
      <c r="A85" s="13" t="s">
        <v>101</v>
      </c>
      <c r="B85" s="46">
        <v>3657480</v>
      </c>
      <c r="C85" s="47">
        <v>2395957</v>
      </c>
      <c r="F85" s="45"/>
      <c r="G85" s="45"/>
      <c r="H85" s="45"/>
      <c r="I85" s="45"/>
      <c r="J85" s="45"/>
    </row>
    <row r="86" spans="1:10" x14ac:dyDescent="0.2">
      <c r="A86" s="9" t="s">
        <v>102</v>
      </c>
      <c r="B86" s="48">
        <v>3657480</v>
      </c>
      <c r="C86" s="49">
        <v>2395957</v>
      </c>
      <c r="F86" s="45"/>
      <c r="G86" s="45"/>
      <c r="H86" s="45"/>
      <c r="I86" s="45"/>
      <c r="J86" s="45"/>
    </row>
    <row r="87" spans="1:10" x14ac:dyDescent="0.2">
      <c r="A87" s="13" t="s">
        <v>103</v>
      </c>
      <c r="B87" s="21">
        <v>3585947</v>
      </c>
      <c r="C87" s="22">
        <v>2340873</v>
      </c>
      <c r="F87" s="45"/>
      <c r="G87" s="45"/>
      <c r="H87" s="45"/>
      <c r="I87" s="45"/>
      <c r="J87" s="45"/>
    </row>
    <row r="88" spans="1:10" x14ac:dyDescent="0.2">
      <c r="A88" s="13" t="s">
        <v>104</v>
      </c>
      <c r="B88" s="21">
        <v>71533</v>
      </c>
      <c r="C88" s="22">
        <v>55084</v>
      </c>
      <c r="F88" s="45"/>
      <c r="G88" s="45"/>
      <c r="H88" s="45"/>
      <c r="I88" s="45"/>
      <c r="J88" s="45"/>
    </row>
    <row r="89" spans="1:10" x14ac:dyDescent="0.2">
      <c r="A89" s="13" t="s">
        <v>105</v>
      </c>
      <c r="B89" s="21"/>
      <c r="C89" s="50"/>
      <c r="F89" s="45"/>
      <c r="G89" s="45"/>
      <c r="H89" s="45"/>
      <c r="I89" s="45"/>
      <c r="J89" s="45"/>
    </row>
    <row r="90" spans="1:10" x14ac:dyDescent="0.2">
      <c r="A90" s="13" t="s">
        <v>106</v>
      </c>
      <c r="B90" s="21"/>
      <c r="C90" s="50"/>
      <c r="F90" s="45"/>
      <c r="G90" s="45"/>
      <c r="H90" s="45"/>
      <c r="I90" s="45"/>
      <c r="J90" s="45"/>
    </row>
    <row r="91" spans="1:10" x14ac:dyDescent="0.2">
      <c r="A91" s="13" t="s">
        <v>107</v>
      </c>
      <c r="B91" s="51">
        <v>0.85458999999999996</v>
      </c>
      <c r="C91" s="52">
        <v>0.55796000000000001</v>
      </c>
      <c r="F91" s="45"/>
      <c r="G91" s="45"/>
      <c r="H91" s="45"/>
      <c r="I91" s="45"/>
      <c r="J91" s="45"/>
    </row>
    <row r="92" spans="1:10" x14ac:dyDescent="0.2">
      <c r="A92" s="13" t="s">
        <v>108</v>
      </c>
      <c r="B92" s="21"/>
      <c r="C92" s="50"/>
    </row>
    <row r="93" spans="1:10" x14ac:dyDescent="0.2">
      <c r="A93" s="28" t="s">
        <v>107</v>
      </c>
      <c r="B93" s="53">
        <v>0.85446999999999995</v>
      </c>
      <c r="C93" s="54">
        <v>0.55772999999999995</v>
      </c>
    </row>
  </sheetData>
  <mergeCells count="11">
    <mergeCell ref="C1:E1"/>
    <mergeCell ref="C2:E2"/>
    <mergeCell ref="F67:G67"/>
    <mergeCell ref="F66:G66"/>
    <mergeCell ref="F69:G69"/>
    <mergeCell ref="F76:G76"/>
    <mergeCell ref="F74:G74"/>
    <mergeCell ref="F71:G71"/>
    <mergeCell ref="F72:G72"/>
    <mergeCell ref="A4:G4"/>
    <mergeCell ref="A64:C6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56"/>
  <sheetViews>
    <sheetView tabSelected="1" zoomScale="115" zoomScaleNormal="115" workbookViewId="0">
      <selection activeCell="D12" sqref="D12"/>
    </sheetView>
  </sheetViews>
  <sheetFormatPr defaultColWidth="12.5703125" defaultRowHeight="15.75" customHeight="1" x14ac:dyDescent="0.2"/>
  <cols>
    <col min="1" max="1" width="42.7109375" customWidth="1"/>
    <col min="4" max="4" width="1.7109375" customWidth="1"/>
    <col min="5" max="5" width="30.7109375" customWidth="1"/>
    <col min="10" max="10" width="14" bestFit="1" customWidth="1"/>
  </cols>
  <sheetData>
    <row r="1" spans="1:10" ht="12.75" x14ac:dyDescent="0.2">
      <c r="A1" s="3"/>
      <c r="B1" s="3"/>
      <c r="C1" s="3"/>
      <c r="D1" s="3"/>
      <c r="E1" s="3"/>
      <c r="F1" s="3"/>
      <c r="G1" s="3"/>
    </row>
    <row r="2" spans="1:10" ht="13.5" thickBot="1" x14ac:dyDescent="0.25">
      <c r="A2" s="63" t="s">
        <v>4</v>
      </c>
      <c r="B2" s="64"/>
      <c r="C2" s="64"/>
      <c r="D2" s="64"/>
      <c r="E2" s="64"/>
      <c r="F2" s="64"/>
      <c r="G2" s="65"/>
    </row>
    <row r="3" spans="1:10" ht="12.75" x14ac:dyDescent="0.2">
      <c r="A3" s="5"/>
      <c r="B3" s="6">
        <v>2021</v>
      </c>
      <c r="C3" s="7">
        <v>2020</v>
      </c>
      <c r="D3" s="8"/>
      <c r="E3" s="5"/>
      <c r="F3" s="6">
        <v>2021</v>
      </c>
      <c r="G3" s="7">
        <v>2020</v>
      </c>
    </row>
    <row r="4" spans="1:10" ht="12.75" x14ac:dyDescent="0.2">
      <c r="A4" s="9" t="s">
        <v>5</v>
      </c>
      <c r="B4" s="10">
        <v>23932787</v>
      </c>
      <c r="C4" s="11">
        <v>19927896</v>
      </c>
      <c r="D4" s="8"/>
      <c r="E4" s="9" t="s">
        <v>6</v>
      </c>
      <c r="F4" s="10">
        <v>23932787</v>
      </c>
      <c r="G4" s="11">
        <v>19927896</v>
      </c>
    </row>
    <row r="5" spans="1:10" ht="12.75" x14ac:dyDescent="0.2">
      <c r="A5" s="9"/>
      <c r="B5" s="10"/>
      <c r="C5" s="11"/>
      <c r="D5" s="12"/>
      <c r="E5" s="13" t="s">
        <v>14</v>
      </c>
      <c r="F5" s="17">
        <f>Página2!F10</f>
        <v>2120338</v>
      </c>
      <c r="G5" s="17">
        <f>Página2!G10</f>
        <v>1249368</v>
      </c>
      <c r="H5" s="76"/>
      <c r="I5" s="75"/>
      <c r="J5" s="78"/>
    </row>
    <row r="6" spans="1:10" ht="12.75" x14ac:dyDescent="0.2">
      <c r="A6" s="13" t="s">
        <v>9</v>
      </c>
      <c r="B6" s="17">
        <f>Página2!B8+Página2!B11</f>
        <v>3217135</v>
      </c>
      <c r="C6" s="17">
        <f>Página2!C8+Página2!C11</f>
        <v>4484934</v>
      </c>
      <c r="D6" s="8"/>
      <c r="E6" s="13" t="s">
        <v>122</v>
      </c>
      <c r="F6" s="17">
        <f>Página2!F11+Página2!F8</f>
        <v>667461</v>
      </c>
      <c r="G6" s="17">
        <f>Página2!G11+Página2!G8</f>
        <v>607257</v>
      </c>
      <c r="H6" s="76"/>
      <c r="I6" s="75"/>
      <c r="J6" s="78"/>
    </row>
    <row r="7" spans="1:10" ht="12.75" x14ac:dyDescent="0.2">
      <c r="A7" s="13" t="s">
        <v>16</v>
      </c>
      <c r="B7" s="17">
        <f>Página2!B12</f>
        <v>4317393</v>
      </c>
      <c r="C7" s="17">
        <f>Página2!C12</f>
        <v>3417251</v>
      </c>
      <c r="D7" s="8"/>
      <c r="E7" s="13" t="s">
        <v>23</v>
      </c>
      <c r="F7" s="17">
        <f>Página2!F15+Página2!F19+Página2!F30</f>
        <v>7134316</v>
      </c>
      <c r="G7" s="17">
        <f>Página2!G15+Página2!G19+Página2!G30</f>
        <v>6140973</v>
      </c>
      <c r="H7" s="76"/>
      <c r="I7" s="75"/>
      <c r="J7" s="78"/>
    </row>
    <row r="8" spans="1:10" ht="12.75" x14ac:dyDescent="0.2">
      <c r="A8" s="13" t="s">
        <v>20</v>
      </c>
      <c r="B8" s="17">
        <f>Página2!B14</f>
        <v>6497048</v>
      </c>
      <c r="C8" s="17">
        <f>Página2!C14</f>
        <v>3737529</v>
      </c>
      <c r="D8" s="8"/>
      <c r="E8" s="9" t="s">
        <v>57</v>
      </c>
      <c r="F8" s="23">
        <v>14010672</v>
      </c>
      <c r="G8" s="24">
        <v>11930298</v>
      </c>
      <c r="I8" s="75"/>
      <c r="J8" s="78"/>
    </row>
    <row r="9" spans="1:10" ht="12.75" x14ac:dyDescent="0.2">
      <c r="A9" s="9" t="s">
        <v>30</v>
      </c>
      <c r="B9" s="10">
        <f>Página2!B21+Página2!B15+Página2!B17</f>
        <v>9901211</v>
      </c>
      <c r="C9" s="10">
        <f>Página2!C21+Página2!C15+Página2!C17</f>
        <v>8288182</v>
      </c>
      <c r="D9" s="8"/>
      <c r="I9" s="75"/>
      <c r="J9" s="78"/>
    </row>
    <row r="10" spans="1:10" ht="12.75" x14ac:dyDescent="0.2">
      <c r="A10" s="63"/>
      <c r="B10" s="64"/>
      <c r="C10" s="64"/>
      <c r="D10" s="64"/>
      <c r="E10" s="64"/>
      <c r="F10" s="64"/>
      <c r="G10" s="65"/>
      <c r="I10" s="75"/>
      <c r="J10" s="78"/>
    </row>
    <row r="11" spans="1:10" ht="13.5" thickBot="1" x14ac:dyDescent="0.25"/>
    <row r="12" spans="1:10" ht="13.5" thickBot="1" x14ac:dyDescent="0.25">
      <c r="A12" s="66" t="s">
        <v>74</v>
      </c>
      <c r="B12" s="60"/>
      <c r="C12" s="67"/>
      <c r="D12" s="8"/>
    </row>
    <row r="13" spans="1:10" ht="12.75" x14ac:dyDescent="0.2">
      <c r="A13" s="31"/>
      <c r="B13" s="6">
        <v>2021</v>
      </c>
      <c r="C13" s="7">
        <v>2020</v>
      </c>
      <c r="D13" s="8"/>
      <c r="E13" s="75"/>
    </row>
    <row r="14" spans="1:10" ht="12.75" x14ac:dyDescent="0.2">
      <c r="A14" s="13" t="s">
        <v>75</v>
      </c>
      <c r="B14" s="17">
        <v>23563338</v>
      </c>
      <c r="C14" s="18">
        <v>17469557</v>
      </c>
      <c r="D14" s="8"/>
      <c r="E14" s="75" t="s">
        <v>109</v>
      </c>
      <c r="F14" s="76">
        <f>B14</f>
        <v>23563338</v>
      </c>
      <c r="G14" s="76">
        <f>F14/360</f>
        <v>65453.716666666667</v>
      </c>
    </row>
    <row r="15" spans="1:10" ht="12.75" x14ac:dyDescent="0.2">
      <c r="A15" s="13" t="s">
        <v>77</v>
      </c>
      <c r="B15" s="17">
        <v>-16602381</v>
      </c>
      <c r="C15" s="18">
        <v>-12032050</v>
      </c>
      <c r="D15" s="8"/>
      <c r="E15" s="83" t="s">
        <v>131</v>
      </c>
      <c r="F15" s="76">
        <f>-B15</f>
        <v>16602381</v>
      </c>
      <c r="G15" s="76">
        <f>F15/360</f>
        <v>46117.724999999999</v>
      </c>
    </row>
    <row r="16" spans="1:10" ht="12.75" x14ac:dyDescent="0.2">
      <c r="A16" s="13" t="s">
        <v>79</v>
      </c>
      <c r="B16" s="17">
        <v>6960957</v>
      </c>
      <c r="C16" s="18">
        <v>5437507</v>
      </c>
      <c r="D16" s="8"/>
      <c r="E16" s="83" t="s">
        <v>112</v>
      </c>
      <c r="F16" s="76">
        <f>C8</f>
        <v>3737529</v>
      </c>
      <c r="G16" s="76"/>
    </row>
    <row r="17" spans="1:12" ht="12.75" x14ac:dyDescent="0.2">
      <c r="A17" s="13" t="s">
        <v>80</v>
      </c>
      <c r="B17" s="17">
        <v>-2802614</v>
      </c>
      <c r="C17" s="18">
        <v>-2621183</v>
      </c>
      <c r="D17" s="8"/>
      <c r="E17" s="83" t="s">
        <v>113</v>
      </c>
      <c r="F17" s="76">
        <f>B8</f>
        <v>6497048</v>
      </c>
      <c r="G17" s="76"/>
    </row>
    <row r="18" spans="1:12" ht="12.75" x14ac:dyDescent="0.2">
      <c r="A18" s="13" t="s">
        <v>93</v>
      </c>
      <c r="B18" s="17">
        <v>4158343</v>
      </c>
      <c r="C18" s="18">
        <v>2816324</v>
      </c>
      <c r="D18" s="8"/>
      <c r="E18" s="83" t="s">
        <v>114</v>
      </c>
      <c r="F18" s="76">
        <f>F17-F16+F15</f>
        <v>19361900</v>
      </c>
      <c r="G18" s="76">
        <f>F18/360</f>
        <v>53783.055555555555</v>
      </c>
    </row>
    <row r="19" spans="1:12" ht="12.75" x14ac:dyDescent="0.2">
      <c r="A19" s="13" t="s">
        <v>94</v>
      </c>
      <c r="B19" s="17">
        <v>171693</v>
      </c>
      <c r="C19" s="18">
        <v>-69675</v>
      </c>
      <c r="D19" s="8"/>
      <c r="E19" s="83" t="s">
        <v>132</v>
      </c>
      <c r="F19" s="76">
        <f>(F16+F17)/2</f>
        <v>5117288.5</v>
      </c>
    </row>
    <row r="20" spans="1:12" ht="12.75" x14ac:dyDescent="0.2">
      <c r="A20" s="13" t="s">
        <v>95</v>
      </c>
      <c r="B20" s="17">
        <v>992739</v>
      </c>
      <c r="C20" s="18">
        <v>1020426</v>
      </c>
      <c r="D20" s="8"/>
      <c r="E20" s="83" t="s">
        <v>136</v>
      </c>
      <c r="F20" s="76">
        <f>B7</f>
        <v>4317393</v>
      </c>
    </row>
    <row r="21" spans="1:12" ht="12.75" x14ac:dyDescent="0.2">
      <c r="A21" s="13" t="s">
        <v>96</v>
      </c>
      <c r="B21" s="17">
        <v>-821046</v>
      </c>
      <c r="C21" s="18">
        <v>-1090101</v>
      </c>
      <c r="D21" s="8"/>
      <c r="E21" s="83" t="s">
        <v>111</v>
      </c>
      <c r="F21" s="76">
        <f>F5</f>
        <v>2120338</v>
      </c>
    </row>
    <row r="22" spans="1:12" ht="12.75" x14ac:dyDescent="0.2">
      <c r="A22" s="13" t="s">
        <v>97</v>
      </c>
      <c r="B22" s="17">
        <v>4330036</v>
      </c>
      <c r="C22" s="18">
        <v>2746649</v>
      </c>
      <c r="D22" s="8"/>
      <c r="E22" s="83" t="s">
        <v>133</v>
      </c>
      <c r="F22" s="84">
        <f>F19/G15</f>
        <v>110.96142535218293</v>
      </c>
    </row>
    <row r="23" spans="1:12" ht="12.75" x14ac:dyDescent="0.2">
      <c r="A23" s="13" t="s">
        <v>98</v>
      </c>
      <c r="B23" s="17">
        <v>-672556</v>
      </c>
      <c r="C23" s="18">
        <v>-350692</v>
      </c>
      <c r="D23" s="8"/>
      <c r="E23" s="83" t="s">
        <v>134</v>
      </c>
      <c r="F23" s="84">
        <f>F20/G14</f>
        <v>65.961006034034739</v>
      </c>
    </row>
    <row r="24" spans="1:12" ht="13.5" thickBot="1" x14ac:dyDescent="0.25">
      <c r="A24" s="9" t="s">
        <v>102</v>
      </c>
      <c r="B24" s="48">
        <v>3657480</v>
      </c>
      <c r="C24" s="49">
        <v>2395957</v>
      </c>
      <c r="D24" s="8"/>
      <c r="E24" s="83" t="s">
        <v>135</v>
      </c>
      <c r="F24" s="84">
        <f>F21/G18</f>
        <v>39.423903645819884</v>
      </c>
    </row>
    <row r="25" spans="1:12" ht="12.75" x14ac:dyDescent="0.2">
      <c r="A25" s="66"/>
      <c r="B25" s="60"/>
      <c r="C25" s="67"/>
      <c r="D25" s="8"/>
    </row>
    <row r="26" spans="1:12" ht="12.75" x14ac:dyDescent="0.2">
      <c r="B26" s="82"/>
      <c r="H26" s="75" t="s">
        <v>146</v>
      </c>
      <c r="J26" s="84">
        <f>K28+I29-G28</f>
        <v>137.4985277403978</v>
      </c>
      <c r="K26" s="85" t="s">
        <v>147</v>
      </c>
    </row>
    <row r="27" spans="1:12" ht="12.75" x14ac:dyDescent="0.2">
      <c r="F27" s="75" t="s">
        <v>137</v>
      </c>
      <c r="H27" s="75" t="s">
        <v>139</v>
      </c>
      <c r="J27" s="75" t="s">
        <v>138</v>
      </c>
      <c r="L27" s="75" t="s">
        <v>142</v>
      </c>
    </row>
    <row r="28" spans="1:12" ht="12.75" x14ac:dyDescent="0.2">
      <c r="F28" s="75" t="s">
        <v>143</v>
      </c>
      <c r="G28" s="84">
        <f>F24</f>
        <v>39.423903645819884</v>
      </c>
      <c r="H28" s="85" t="s">
        <v>140</v>
      </c>
      <c r="J28" s="75" t="s">
        <v>143</v>
      </c>
      <c r="K28" s="84">
        <f>F23</f>
        <v>65.961006034034739</v>
      </c>
    </row>
    <row r="29" spans="1:12" ht="12.75" x14ac:dyDescent="0.2">
      <c r="F29" s="75" t="s">
        <v>141</v>
      </c>
      <c r="I29" s="84">
        <f>F22</f>
        <v>110.96142535218293</v>
      </c>
      <c r="J29" s="85" t="s">
        <v>140</v>
      </c>
      <c r="L29" s="85" t="s">
        <v>140</v>
      </c>
    </row>
    <row r="30" spans="1:12" ht="12.75" x14ac:dyDescent="0.2">
      <c r="A30" s="75" t="s">
        <v>123</v>
      </c>
      <c r="B30" s="76">
        <f>F7+F8</f>
        <v>21144988</v>
      </c>
      <c r="C30" s="76">
        <f>G7+G8</f>
        <v>18071271</v>
      </c>
    </row>
    <row r="31" spans="1:12" ht="12.75" x14ac:dyDescent="0.2">
      <c r="A31" s="75" t="s">
        <v>124</v>
      </c>
      <c r="B31" s="76">
        <f>B9</f>
        <v>9901211</v>
      </c>
      <c r="C31" s="76">
        <f>C9</f>
        <v>8288182</v>
      </c>
      <c r="F31" s="75" t="s">
        <v>144</v>
      </c>
      <c r="I31" s="84">
        <f>I29+K28</f>
        <v>176.92243138621768</v>
      </c>
      <c r="J31" s="85" t="s">
        <v>145</v>
      </c>
    </row>
    <row r="32" spans="1:12" ht="12.75" x14ac:dyDescent="0.2">
      <c r="A32" s="75" t="s">
        <v>125</v>
      </c>
      <c r="B32" s="76">
        <f>B30-B31</f>
        <v>11243777</v>
      </c>
      <c r="C32" s="76">
        <f>C30-C31</f>
        <v>9783089</v>
      </c>
    </row>
    <row r="33" spans="1:3" ht="12.75" x14ac:dyDescent="0.2">
      <c r="A33" s="75" t="s">
        <v>128</v>
      </c>
      <c r="B33" s="76">
        <f>B6</f>
        <v>3217135</v>
      </c>
      <c r="C33" s="76">
        <f>C6</f>
        <v>4484934</v>
      </c>
    </row>
    <row r="34" spans="1:3" ht="12.75" x14ac:dyDescent="0.2">
      <c r="A34" s="75" t="s">
        <v>126</v>
      </c>
      <c r="B34" s="76">
        <f>B7+B8</f>
        <v>10814441</v>
      </c>
      <c r="C34" s="76">
        <f>C7+C8</f>
        <v>7154780</v>
      </c>
    </row>
    <row r="35" spans="1:3" ht="12.75" x14ac:dyDescent="0.2">
      <c r="A35" s="75" t="s">
        <v>127</v>
      </c>
      <c r="B35" s="76">
        <f>F5+F6</f>
        <v>2787799</v>
      </c>
      <c r="C35" s="76">
        <f>G5+G6</f>
        <v>1856625</v>
      </c>
    </row>
    <row r="36" spans="1:3" ht="12.75" x14ac:dyDescent="0.2">
      <c r="A36" s="75" t="s">
        <v>130</v>
      </c>
      <c r="B36" s="76">
        <f>B34-B35</f>
        <v>8026642</v>
      </c>
      <c r="C36" s="76">
        <f>C34-C35</f>
        <v>5298155</v>
      </c>
    </row>
    <row r="37" spans="1:3" ht="12.75" x14ac:dyDescent="0.2"/>
    <row r="38" spans="1:3" ht="12.75" x14ac:dyDescent="0.2">
      <c r="A38" s="75" t="s">
        <v>123</v>
      </c>
      <c r="B38" s="76">
        <f>B30</f>
        <v>21144988</v>
      </c>
      <c r="C38" s="76">
        <f>C30</f>
        <v>18071271</v>
      </c>
    </row>
    <row r="39" spans="1:3" ht="15.75" customHeight="1" x14ac:dyDescent="0.2">
      <c r="A39" s="75" t="s">
        <v>124</v>
      </c>
      <c r="B39" s="76">
        <f>B31</f>
        <v>9901211</v>
      </c>
      <c r="C39" s="76">
        <f>C31</f>
        <v>8288182</v>
      </c>
    </row>
    <row r="40" spans="1:3" ht="12.75" x14ac:dyDescent="0.2">
      <c r="A40" s="75" t="s">
        <v>125</v>
      </c>
      <c r="B40" s="76">
        <f>B32</f>
        <v>11243777</v>
      </c>
      <c r="C40" s="76">
        <f>C32</f>
        <v>9783089</v>
      </c>
    </row>
    <row r="41" spans="1:3" ht="12.75" x14ac:dyDescent="0.2">
      <c r="A41" s="75" t="s">
        <v>128</v>
      </c>
      <c r="B41" s="76">
        <f>B33</f>
        <v>3217135</v>
      </c>
      <c r="C41" s="76">
        <f>C33</f>
        <v>4484934</v>
      </c>
    </row>
    <row r="42" spans="1:3" ht="12.75" x14ac:dyDescent="0.2">
      <c r="A42" s="75" t="s">
        <v>129</v>
      </c>
      <c r="B42" s="76">
        <f>B40-B41</f>
        <v>8026642</v>
      </c>
      <c r="C42" s="76">
        <f>C40-C41</f>
        <v>5298155</v>
      </c>
    </row>
    <row r="43" spans="1:3" ht="12.75" x14ac:dyDescent="0.2"/>
    <row r="44" spans="1:3" ht="12.75" x14ac:dyDescent="0.2"/>
    <row r="45" spans="1:3" ht="12.75" x14ac:dyDescent="0.2"/>
    <row r="46" spans="1:3" ht="12.75" x14ac:dyDescent="0.2"/>
    <row r="47" spans="1:3" ht="12.75" x14ac:dyDescent="0.2"/>
    <row r="48" spans="1:3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</sheetData>
  <mergeCells count="4">
    <mergeCell ref="A10:G10"/>
    <mergeCell ref="A25:C25"/>
    <mergeCell ref="A2:G2"/>
    <mergeCell ref="A12:C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Página2</vt:lpstr>
      <vt:lpstr>Resumido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Carlos Alberto Gabrielli Barreto Campello</cp:lastModifiedBy>
  <dcterms:modified xsi:type="dcterms:W3CDTF">2023-08-28T11:24:15Z</dcterms:modified>
</cp:coreProperties>
</file>