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flavi\OneDrive\Documentos\universidades\USP\PCC 3332\canteiro de obras\"/>
    </mc:Choice>
  </mc:AlternateContent>
  <xr:revisionPtr revIDLastSave="0" documentId="13_ncr:1_{3CE3C164-595B-4750-B302-DE9632D27DF7}" xr6:coauthVersionLast="47" xr6:coauthVersionMax="47" xr10:uidLastSave="{00000000-0000-0000-0000-000000000000}"/>
  <bookViews>
    <workbookView xWindow="-90" yWindow="-90" windowWidth="19380" windowHeight="10380" activeTab="1" xr2:uid="{00000000-000D-0000-FFFF-FFFF00000000}"/>
  </bookViews>
  <sheets>
    <sheet name="original" sheetId="1" r:id="rId1"/>
    <sheet name="Planilh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7" i="3" l="1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B107" i="3"/>
  <c r="A94" i="3"/>
  <c r="A95" i="3"/>
  <c r="A96" i="3"/>
  <c r="A93" i="3"/>
  <c r="H90" i="3"/>
  <c r="H98" i="3" s="1"/>
  <c r="B88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B76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B75" i="3"/>
  <c r="S73" i="3"/>
  <c r="C66" i="3"/>
  <c r="C71" i="3" s="1"/>
  <c r="C97" i="3" s="1"/>
  <c r="D66" i="3"/>
  <c r="D71" i="3" s="1"/>
  <c r="D97" i="3" s="1"/>
  <c r="E66" i="3"/>
  <c r="E71" i="3" s="1"/>
  <c r="E97" i="3" s="1"/>
  <c r="F66" i="3"/>
  <c r="F71" i="3" s="1"/>
  <c r="G66" i="3"/>
  <c r="G71" i="3" s="1"/>
  <c r="H66" i="3"/>
  <c r="H71" i="3" s="1"/>
  <c r="I66" i="3"/>
  <c r="I71" i="3" s="1"/>
  <c r="J66" i="3"/>
  <c r="J71" i="3" s="1"/>
  <c r="J97" i="3" s="1"/>
  <c r="K66" i="3"/>
  <c r="K71" i="3" s="1"/>
  <c r="L66" i="3"/>
  <c r="L71" i="3" s="1"/>
  <c r="M66" i="3"/>
  <c r="M71" i="3" s="1"/>
  <c r="N66" i="3"/>
  <c r="N71" i="3" s="1"/>
  <c r="N97" i="3" s="1"/>
  <c r="O66" i="3"/>
  <c r="O71" i="3" s="1"/>
  <c r="O97" i="3" s="1"/>
  <c r="P66" i="3"/>
  <c r="P71" i="3" s="1"/>
  <c r="P97" i="3" s="1"/>
  <c r="Q66" i="3"/>
  <c r="Q71" i="3" s="1"/>
  <c r="Q97" i="3" s="1"/>
  <c r="R66" i="3"/>
  <c r="R71" i="3" s="1"/>
  <c r="S66" i="3"/>
  <c r="S71" i="3" s="1"/>
  <c r="C67" i="3"/>
  <c r="C72" i="3" s="1"/>
  <c r="D67" i="3"/>
  <c r="D72" i="3" s="1"/>
  <c r="E67" i="3"/>
  <c r="E72" i="3" s="1"/>
  <c r="F67" i="3"/>
  <c r="F72" i="3" s="1"/>
  <c r="G67" i="3"/>
  <c r="G72" i="3" s="1"/>
  <c r="H67" i="3"/>
  <c r="H72" i="3" s="1"/>
  <c r="I67" i="3"/>
  <c r="I72" i="3" s="1"/>
  <c r="J67" i="3"/>
  <c r="J72" i="3" s="1"/>
  <c r="K67" i="3"/>
  <c r="K72" i="3" s="1"/>
  <c r="L67" i="3"/>
  <c r="L72" i="3" s="1"/>
  <c r="M67" i="3"/>
  <c r="M72" i="3" s="1"/>
  <c r="N67" i="3"/>
  <c r="N72" i="3" s="1"/>
  <c r="O67" i="3"/>
  <c r="O72" i="3" s="1"/>
  <c r="P67" i="3"/>
  <c r="P72" i="3" s="1"/>
  <c r="Q67" i="3"/>
  <c r="Q72" i="3" s="1"/>
  <c r="R67" i="3"/>
  <c r="R72" i="3" s="1"/>
  <c r="S67" i="3"/>
  <c r="S72" i="3" s="1"/>
  <c r="C68" i="3"/>
  <c r="C73" i="3" s="1"/>
  <c r="D68" i="3"/>
  <c r="D73" i="3" s="1"/>
  <c r="E68" i="3"/>
  <c r="E73" i="3" s="1"/>
  <c r="F68" i="3"/>
  <c r="F73" i="3" s="1"/>
  <c r="G68" i="3"/>
  <c r="G73" i="3" s="1"/>
  <c r="H68" i="3"/>
  <c r="H73" i="3" s="1"/>
  <c r="H97" i="3" s="1"/>
  <c r="I68" i="3"/>
  <c r="I73" i="3" s="1"/>
  <c r="J68" i="3"/>
  <c r="J73" i="3" s="1"/>
  <c r="K68" i="3"/>
  <c r="K73" i="3" s="1"/>
  <c r="L68" i="3"/>
  <c r="L73" i="3" s="1"/>
  <c r="M68" i="3"/>
  <c r="M73" i="3" s="1"/>
  <c r="N68" i="3"/>
  <c r="N73" i="3" s="1"/>
  <c r="O68" i="3"/>
  <c r="O73" i="3" s="1"/>
  <c r="P68" i="3"/>
  <c r="P73" i="3" s="1"/>
  <c r="Q68" i="3"/>
  <c r="Q73" i="3" s="1"/>
  <c r="R68" i="3"/>
  <c r="R73" i="3" s="1"/>
  <c r="S68" i="3"/>
  <c r="B67" i="3"/>
  <c r="B72" i="3" s="1"/>
  <c r="B97" i="3" s="1"/>
  <c r="B68" i="3"/>
  <c r="B73" i="3" s="1"/>
  <c r="B66" i="3"/>
  <c r="B71" i="3" s="1"/>
  <c r="P1" i="3"/>
  <c r="P2" i="3" s="1"/>
  <c r="P3" i="3" s="1"/>
  <c r="Q1" i="3"/>
  <c r="Q2" i="3" s="1"/>
  <c r="R1" i="3"/>
  <c r="R2" i="3" s="1"/>
  <c r="S1" i="3"/>
  <c r="S2" i="3" s="1"/>
  <c r="P4" i="3"/>
  <c r="P5" i="3" s="1"/>
  <c r="P6" i="3" s="1"/>
  <c r="P48" i="3" s="1"/>
  <c r="Q4" i="3"/>
  <c r="Q5" i="3" s="1"/>
  <c r="Q6" i="3" s="1"/>
  <c r="Q48" i="3" s="1"/>
  <c r="R4" i="3"/>
  <c r="R5" i="3" s="1"/>
  <c r="R6" i="3" s="1"/>
  <c r="R48" i="3" s="1"/>
  <c r="S4" i="3"/>
  <c r="S5" i="3" s="1"/>
  <c r="S6" i="3" s="1"/>
  <c r="S48" i="3" s="1"/>
  <c r="B1" i="3"/>
  <c r="B2" i="3" s="1"/>
  <c r="B3" i="3" s="1"/>
  <c r="C1" i="3"/>
  <c r="C2" i="3" s="1"/>
  <c r="C3" i="3" s="1"/>
  <c r="D1" i="3"/>
  <c r="D2" i="3" s="1"/>
  <c r="E1" i="3"/>
  <c r="E2" i="3" s="1"/>
  <c r="F1" i="3"/>
  <c r="F2" i="3" s="1"/>
  <c r="F3" i="3" s="1"/>
  <c r="G1" i="3"/>
  <c r="G2" i="3" s="1"/>
  <c r="H1" i="3"/>
  <c r="H2" i="3" s="1"/>
  <c r="H3" i="3" s="1"/>
  <c r="I1" i="3"/>
  <c r="I2" i="3" s="1"/>
  <c r="J1" i="3"/>
  <c r="J2" i="3" s="1"/>
  <c r="J3" i="3" s="1"/>
  <c r="K1" i="3"/>
  <c r="K2" i="3" s="1"/>
  <c r="K3" i="3" s="1"/>
  <c r="L1" i="3"/>
  <c r="L2" i="3" s="1"/>
  <c r="L3" i="3" s="1"/>
  <c r="M1" i="3"/>
  <c r="M2" i="3" s="1"/>
  <c r="M3" i="3" s="1"/>
  <c r="N1" i="3"/>
  <c r="N2" i="3" s="1"/>
  <c r="N3" i="3" s="1"/>
  <c r="O1" i="3"/>
  <c r="O2" i="3" s="1"/>
  <c r="O3" i="3" s="1"/>
  <c r="B4" i="3"/>
  <c r="B5" i="3" s="1"/>
  <c r="B6" i="3" s="1"/>
  <c r="C4" i="3"/>
  <c r="C5" i="3" s="1"/>
  <c r="C47" i="3" s="1"/>
  <c r="D4" i="3"/>
  <c r="D5" i="3" s="1"/>
  <c r="D47" i="3" s="1"/>
  <c r="E4" i="3"/>
  <c r="E5" i="3" s="1"/>
  <c r="E6" i="3" s="1"/>
  <c r="E48" i="3" s="1"/>
  <c r="F4" i="3"/>
  <c r="F5" i="3" s="1"/>
  <c r="F6" i="3" s="1"/>
  <c r="F48" i="3" s="1"/>
  <c r="G4" i="3"/>
  <c r="G5" i="3" s="1"/>
  <c r="G6" i="3" s="1"/>
  <c r="G48" i="3" s="1"/>
  <c r="H4" i="3"/>
  <c r="I4" i="3"/>
  <c r="I5" i="3" s="1"/>
  <c r="I6" i="3" s="1"/>
  <c r="I48" i="3" s="1"/>
  <c r="J4" i="3"/>
  <c r="J5" i="3" s="1"/>
  <c r="J47" i="3" s="1"/>
  <c r="K4" i="3"/>
  <c r="L4" i="3"/>
  <c r="L5" i="3" s="1"/>
  <c r="L6" i="3" s="1"/>
  <c r="L48" i="3" s="1"/>
  <c r="M4" i="3"/>
  <c r="M5" i="3" s="1"/>
  <c r="M6" i="3" s="1"/>
  <c r="M48" i="3" s="1"/>
  <c r="N4" i="3"/>
  <c r="N5" i="3" s="1"/>
  <c r="N47" i="3" s="1"/>
  <c r="O4" i="3"/>
  <c r="O5" i="3" s="1"/>
  <c r="O47" i="3" s="1"/>
  <c r="A4" i="3"/>
  <c r="A1" i="3"/>
  <c r="B19" i="3"/>
  <c r="B18" i="3"/>
  <c r="D10" i="3" s="1"/>
  <c r="C10" i="3"/>
  <c r="B10" i="3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B94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B93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B85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B84" i="1"/>
  <c r="A86" i="1"/>
  <c r="H25" i="1"/>
  <c r="H30" i="1" s="1"/>
  <c r="C30" i="1"/>
  <c r="D30" i="1"/>
  <c r="E30" i="1"/>
  <c r="F30" i="1"/>
  <c r="G30" i="1"/>
  <c r="B30" i="1"/>
  <c r="C28" i="1"/>
  <c r="C31" i="1" s="1"/>
  <c r="D28" i="1"/>
  <c r="D31" i="1" s="1"/>
  <c r="E28" i="1"/>
  <c r="E31" i="1" s="1"/>
  <c r="F28" i="1"/>
  <c r="F31" i="1" s="1"/>
  <c r="G28" i="1"/>
  <c r="G31" i="1" s="1"/>
  <c r="H28" i="1"/>
  <c r="I28" i="1"/>
  <c r="J28" i="1"/>
  <c r="K28" i="1"/>
  <c r="L28" i="1"/>
  <c r="M28" i="1"/>
  <c r="N28" i="1"/>
  <c r="O28" i="1"/>
  <c r="P28" i="1"/>
  <c r="Q28" i="1"/>
  <c r="R28" i="1"/>
  <c r="S28" i="1"/>
  <c r="B28" i="1"/>
  <c r="B31" i="1" s="1"/>
  <c r="U65" i="1"/>
  <c r="U66" i="1" s="1"/>
  <c r="U67" i="1" s="1"/>
  <c r="U68" i="1" s="1"/>
  <c r="U69" i="1" s="1"/>
  <c r="U70" i="1" s="1"/>
  <c r="U71" i="1" s="1"/>
  <c r="U72" i="1" s="1"/>
  <c r="U73" i="1" s="1"/>
  <c r="C64" i="1"/>
  <c r="W64" i="1" s="1"/>
  <c r="D64" i="1"/>
  <c r="X64" i="1" s="1"/>
  <c r="E64" i="1"/>
  <c r="Y64" i="1" s="1"/>
  <c r="F64" i="1"/>
  <c r="Z64" i="1" s="1"/>
  <c r="G64" i="1"/>
  <c r="AA64" i="1" s="1"/>
  <c r="B64" i="1"/>
  <c r="V64" i="1" s="1"/>
  <c r="A65" i="1"/>
  <c r="B65" i="1" s="1"/>
  <c r="V65" i="1" s="1"/>
  <c r="M97" i="3" l="1"/>
  <c r="L97" i="3"/>
  <c r="S83" i="3"/>
  <c r="K97" i="3"/>
  <c r="G83" i="3"/>
  <c r="E83" i="3"/>
  <c r="I97" i="3"/>
  <c r="K90" i="3"/>
  <c r="K98" i="3" s="1"/>
  <c r="R90" i="3"/>
  <c r="R98" i="3" s="1"/>
  <c r="S97" i="3"/>
  <c r="G97" i="3"/>
  <c r="M90" i="3"/>
  <c r="M98" i="3" s="1"/>
  <c r="R97" i="3"/>
  <c r="F97" i="3"/>
  <c r="L90" i="3"/>
  <c r="L98" i="3" s="1"/>
  <c r="J90" i="3"/>
  <c r="J98" i="3" s="1"/>
  <c r="I90" i="3"/>
  <c r="I98" i="3" s="1"/>
  <c r="B90" i="3"/>
  <c r="B98" i="3" s="1"/>
  <c r="S90" i="3"/>
  <c r="S98" i="3" s="1"/>
  <c r="G90" i="3"/>
  <c r="G98" i="3" s="1"/>
  <c r="F90" i="3"/>
  <c r="F98" i="3" s="1"/>
  <c r="S84" i="3"/>
  <c r="S99" i="3" s="1"/>
  <c r="Q90" i="3"/>
  <c r="Q98" i="3" s="1"/>
  <c r="E90" i="3"/>
  <c r="E98" i="3" s="1"/>
  <c r="N84" i="3"/>
  <c r="P90" i="3"/>
  <c r="P98" i="3" s="1"/>
  <c r="D90" i="3"/>
  <c r="D98" i="3" s="1"/>
  <c r="M84" i="3"/>
  <c r="O90" i="3"/>
  <c r="O98" i="3" s="1"/>
  <c r="C90" i="3"/>
  <c r="C98" i="3" s="1"/>
  <c r="L84" i="3"/>
  <c r="N90" i="3"/>
  <c r="N98" i="3" s="1"/>
  <c r="F83" i="3"/>
  <c r="K84" i="3"/>
  <c r="P83" i="3"/>
  <c r="P99" i="3" s="1"/>
  <c r="D83" i="3"/>
  <c r="D99" i="3" s="1"/>
  <c r="R83" i="3"/>
  <c r="R99" i="3" s="1"/>
  <c r="J84" i="3"/>
  <c r="O83" i="3"/>
  <c r="C83" i="3"/>
  <c r="Q83" i="3"/>
  <c r="B83" i="3"/>
  <c r="I84" i="3"/>
  <c r="N83" i="3"/>
  <c r="B84" i="3"/>
  <c r="H84" i="3"/>
  <c r="M83" i="3"/>
  <c r="M99" i="3" s="1"/>
  <c r="G84" i="3"/>
  <c r="G99" i="3" s="1"/>
  <c r="L83" i="3"/>
  <c r="L99" i="3" s="1"/>
  <c r="R84" i="3"/>
  <c r="F84" i="3"/>
  <c r="K83" i="3"/>
  <c r="Q84" i="3"/>
  <c r="E84" i="3"/>
  <c r="E99" i="3" s="1"/>
  <c r="J83" i="3"/>
  <c r="J99" i="3" s="1"/>
  <c r="P84" i="3"/>
  <c r="D84" i="3"/>
  <c r="I83" i="3"/>
  <c r="I99" i="3" s="1"/>
  <c r="O84" i="3"/>
  <c r="C84" i="3"/>
  <c r="H83" i="3"/>
  <c r="H99" i="3" s="1"/>
  <c r="B47" i="3"/>
  <c r="Q47" i="3"/>
  <c r="Q54" i="3" s="1"/>
  <c r="Q96" i="3" s="1"/>
  <c r="B44" i="3"/>
  <c r="M47" i="3"/>
  <c r="M54" i="3" s="1"/>
  <c r="M96" i="3" s="1"/>
  <c r="G47" i="3"/>
  <c r="G54" i="3" s="1"/>
  <c r="G96" i="3" s="1"/>
  <c r="E47" i="3"/>
  <c r="E54" i="3" s="1"/>
  <c r="E96" i="3" s="1"/>
  <c r="L47" i="3"/>
  <c r="L54" i="3" s="1"/>
  <c r="L96" i="3" s="1"/>
  <c r="B48" i="3"/>
  <c r="I47" i="3"/>
  <c r="I54" i="3" s="1"/>
  <c r="I96" i="3" s="1"/>
  <c r="S47" i="3"/>
  <c r="S54" i="3" s="1"/>
  <c r="S96" i="3" s="1"/>
  <c r="R47" i="3"/>
  <c r="R54" i="3" s="1"/>
  <c r="R96" i="3" s="1"/>
  <c r="F47" i="3"/>
  <c r="F54" i="3" s="1"/>
  <c r="F96" i="3" s="1"/>
  <c r="P47" i="3"/>
  <c r="P54" i="3" s="1"/>
  <c r="P96" i="3" s="1"/>
  <c r="P44" i="3"/>
  <c r="S43" i="3"/>
  <c r="R43" i="3"/>
  <c r="Q43" i="3"/>
  <c r="F44" i="3"/>
  <c r="E43" i="3"/>
  <c r="B43" i="3"/>
  <c r="D43" i="3"/>
  <c r="N43" i="3"/>
  <c r="M43" i="3"/>
  <c r="M44" i="3"/>
  <c r="J43" i="3"/>
  <c r="L44" i="3"/>
  <c r="I43" i="3"/>
  <c r="G43" i="3"/>
  <c r="L43" i="3"/>
  <c r="F43" i="3"/>
  <c r="F53" i="3" s="1"/>
  <c r="F95" i="3" s="1"/>
  <c r="P43" i="3"/>
  <c r="O43" i="3"/>
  <c r="C43" i="3"/>
  <c r="F36" i="3"/>
  <c r="F40" i="3" s="1"/>
  <c r="G24" i="3"/>
  <c r="I35" i="3"/>
  <c r="I39" i="3" s="1"/>
  <c r="R24" i="3"/>
  <c r="D35" i="3"/>
  <c r="D39" i="3" s="1"/>
  <c r="P36" i="3"/>
  <c r="P40" i="3" s="1"/>
  <c r="Q35" i="3"/>
  <c r="Q39" i="3" s="1"/>
  <c r="B36" i="3"/>
  <c r="B40" i="3" s="1"/>
  <c r="L36" i="3"/>
  <c r="L40" i="3" s="1"/>
  <c r="O35" i="3"/>
  <c r="O39" i="3" s="1"/>
  <c r="M36" i="3"/>
  <c r="M40" i="3" s="1"/>
  <c r="N35" i="3"/>
  <c r="N39" i="3" s="1"/>
  <c r="M35" i="3"/>
  <c r="M39" i="3" s="1"/>
  <c r="L35" i="3"/>
  <c r="L39" i="3" s="1"/>
  <c r="J35" i="3"/>
  <c r="J39" i="3" s="1"/>
  <c r="S24" i="3"/>
  <c r="E35" i="3"/>
  <c r="E39" i="3" s="1"/>
  <c r="C35" i="3"/>
  <c r="C39" i="3" s="1"/>
  <c r="B24" i="3"/>
  <c r="B25" i="3"/>
  <c r="S35" i="3"/>
  <c r="S39" i="3" s="1"/>
  <c r="G35" i="3"/>
  <c r="G39" i="3" s="1"/>
  <c r="B35" i="3"/>
  <c r="B39" i="3" s="1"/>
  <c r="R35" i="3"/>
  <c r="R39" i="3" s="1"/>
  <c r="F35" i="3"/>
  <c r="F39" i="3" s="1"/>
  <c r="F52" i="3" s="1"/>
  <c r="F94" i="3" s="1"/>
  <c r="P35" i="3"/>
  <c r="P39" i="3" s="1"/>
  <c r="P25" i="3"/>
  <c r="M25" i="3"/>
  <c r="L25" i="3"/>
  <c r="M24" i="3"/>
  <c r="F25" i="3"/>
  <c r="E3" i="3"/>
  <c r="E44" i="3" s="1"/>
  <c r="E24" i="3"/>
  <c r="N6" i="3"/>
  <c r="N24" i="3"/>
  <c r="D3" i="3"/>
  <c r="D24" i="3"/>
  <c r="Q3" i="3"/>
  <c r="Q44" i="3" s="1"/>
  <c r="Q24" i="3"/>
  <c r="I3" i="3"/>
  <c r="I44" i="3" s="1"/>
  <c r="I24" i="3"/>
  <c r="L24" i="3"/>
  <c r="J24" i="3"/>
  <c r="J6" i="3"/>
  <c r="H5" i="3"/>
  <c r="F24" i="3"/>
  <c r="P24" i="3"/>
  <c r="O24" i="3"/>
  <c r="C24" i="3"/>
  <c r="D6" i="3"/>
  <c r="D48" i="3" s="1"/>
  <c r="D54" i="3" s="1"/>
  <c r="D96" i="3" s="1"/>
  <c r="C6" i="3"/>
  <c r="K5" i="3"/>
  <c r="G3" i="3"/>
  <c r="G44" i="3" s="1"/>
  <c r="O6" i="3"/>
  <c r="S3" i="3"/>
  <c r="S44" i="3" s="1"/>
  <c r="R3" i="3"/>
  <c r="R44" i="3" s="1"/>
  <c r="F10" i="3"/>
  <c r="F13" i="3" s="1"/>
  <c r="A87" i="1"/>
  <c r="D65" i="1"/>
  <c r="X65" i="1" s="1"/>
  <c r="G65" i="1"/>
  <c r="AA65" i="1" s="1"/>
  <c r="C65" i="1"/>
  <c r="W65" i="1" s="1"/>
  <c r="A66" i="1"/>
  <c r="H64" i="1"/>
  <c r="AB64" i="1" s="1"/>
  <c r="E65" i="1"/>
  <c r="Y65" i="1" s="1"/>
  <c r="F65" i="1"/>
  <c r="Z65" i="1" s="1"/>
  <c r="H65" i="1"/>
  <c r="AB65" i="1" s="1"/>
  <c r="H31" i="1"/>
  <c r="B43" i="1"/>
  <c r="C43" i="1"/>
  <c r="D43" i="1"/>
  <c r="E43" i="1"/>
  <c r="F43" i="1"/>
  <c r="G43" i="1"/>
  <c r="U41" i="1"/>
  <c r="T14" i="1"/>
  <c r="T15" i="1"/>
  <c r="J37" i="1" s="1"/>
  <c r="T16" i="1"/>
  <c r="L38" i="1" s="1"/>
  <c r="T17" i="1"/>
  <c r="N39" i="1" s="1"/>
  <c r="T18" i="1"/>
  <c r="T19" i="1"/>
  <c r="T13" i="1"/>
  <c r="B8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B20" i="1"/>
  <c r="I25" i="1"/>
  <c r="J25" i="1"/>
  <c r="K25" i="1"/>
  <c r="L25" i="1"/>
  <c r="M25" i="1"/>
  <c r="N25" i="1"/>
  <c r="O25" i="1"/>
  <c r="P25" i="1"/>
  <c r="Q25" i="1"/>
  <c r="R25" i="1"/>
  <c r="S25" i="1"/>
  <c r="O99" i="3" l="1"/>
  <c r="F99" i="3"/>
  <c r="N99" i="3"/>
  <c r="B99" i="3"/>
  <c r="Q99" i="3"/>
  <c r="K99" i="3"/>
  <c r="C99" i="3"/>
  <c r="B53" i="3"/>
  <c r="B95" i="3" s="1"/>
  <c r="R53" i="3"/>
  <c r="R95" i="3" s="1"/>
  <c r="B54" i="3"/>
  <c r="B96" i="3" s="1"/>
  <c r="E53" i="3"/>
  <c r="E95" i="3" s="1"/>
  <c r="J25" i="3"/>
  <c r="J32" i="3" s="1"/>
  <c r="J48" i="3"/>
  <c r="J54" i="3" s="1"/>
  <c r="J96" i="3" s="1"/>
  <c r="O25" i="3"/>
  <c r="O28" i="3" s="1"/>
  <c r="O48" i="3"/>
  <c r="O54" i="3" s="1"/>
  <c r="O96" i="3" s="1"/>
  <c r="K43" i="3"/>
  <c r="K47" i="3"/>
  <c r="C25" i="3"/>
  <c r="C32" i="3" s="1"/>
  <c r="C48" i="3"/>
  <c r="C54" i="3" s="1"/>
  <c r="C96" i="3" s="1"/>
  <c r="Q53" i="3"/>
  <c r="Q95" i="3" s="1"/>
  <c r="L52" i="3"/>
  <c r="L94" i="3" s="1"/>
  <c r="D44" i="3"/>
  <c r="D53" i="3" s="1"/>
  <c r="D95" i="3" s="1"/>
  <c r="H43" i="3"/>
  <c r="H47" i="3"/>
  <c r="N25" i="3"/>
  <c r="N28" i="3" s="1"/>
  <c r="N48" i="3"/>
  <c r="N54" i="3" s="1"/>
  <c r="N96" i="3" s="1"/>
  <c r="P53" i="3"/>
  <c r="P95" i="3" s="1"/>
  <c r="S53" i="3"/>
  <c r="S95" i="3" s="1"/>
  <c r="M52" i="3"/>
  <c r="M94" i="3" s="1"/>
  <c r="I53" i="3"/>
  <c r="I95" i="3" s="1"/>
  <c r="P52" i="3"/>
  <c r="P94" i="3" s="1"/>
  <c r="M53" i="3"/>
  <c r="M95" i="3" s="1"/>
  <c r="B52" i="3"/>
  <c r="B94" i="3" s="1"/>
  <c r="L53" i="3"/>
  <c r="L95" i="3" s="1"/>
  <c r="G53" i="3"/>
  <c r="G95" i="3" s="1"/>
  <c r="N44" i="3"/>
  <c r="N53" i="3" s="1"/>
  <c r="N95" i="3" s="1"/>
  <c r="J44" i="3"/>
  <c r="J53" i="3" s="1"/>
  <c r="J95" i="3" s="1"/>
  <c r="C44" i="3"/>
  <c r="C53" i="3" s="1"/>
  <c r="C95" i="3" s="1"/>
  <c r="O44" i="3"/>
  <c r="O53" i="3" s="1"/>
  <c r="O95" i="3" s="1"/>
  <c r="P31" i="3"/>
  <c r="P27" i="3"/>
  <c r="C31" i="3"/>
  <c r="C27" i="3"/>
  <c r="N31" i="3"/>
  <c r="N27" i="3"/>
  <c r="B32" i="3"/>
  <c r="B28" i="3"/>
  <c r="O31" i="3"/>
  <c r="O27" i="3"/>
  <c r="J31" i="3"/>
  <c r="J27" i="3"/>
  <c r="F32" i="3"/>
  <c r="F28" i="3"/>
  <c r="B31" i="3"/>
  <c r="B27" i="3"/>
  <c r="F31" i="3"/>
  <c r="F27" i="3"/>
  <c r="L31" i="3"/>
  <c r="L27" i="3"/>
  <c r="I31" i="3"/>
  <c r="I27" i="3"/>
  <c r="L32" i="3"/>
  <c r="L28" i="3"/>
  <c r="M31" i="3"/>
  <c r="M27" i="3"/>
  <c r="M32" i="3"/>
  <c r="M28" i="3"/>
  <c r="S31" i="3"/>
  <c r="S27" i="3"/>
  <c r="R31" i="3"/>
  <c r="R27" i="3"/>
  <c r="D31" i="3"/>
  <c r="D27" i="3"/>
  <c r="E31" i="3"/>
  <c r="E27" i="3"/>
  <c r="O32" i="3"/>
  <c r="Q31" i="3"/>
  <c r="Q27" i="3"/>
  <c r="P32" i="3"/>
  <c r="P28" i="3"/>
  <c r="G31" i="3"/>
  <c r="G27" i="3"/>
  <c r="D36" i="3"/>
  <c r="D40" i="3" s="1"/>
  <c r="D52" i="3" s="1"/>
  <c r="D94" i="3" s="1"/>
  <c r="E25" i="3"/>
  <c r="E36" i="3"/>
  <c r="E40" i="3" s="1"/>
  <c r="E52" i="3" s="1"/>
  <c r="E94" i="3" s="1"/>
  <c r="S25" i="3"/>
  <c r="S36" i="3"/>
  <c r="S40" i="3" s="1"/>
  <c r="S52" i="3" s="1"/>
  <c r="S94" i="3" s="1"/>
  <c r="K6" i="3"/>
  <c r="K35" i="3"/>
  <c r="K39" i="3" s="1"/>
  <c r="I25" i="3"/>
  <c r="I36" i="3"/>
  <c r="I40" i="3" s="1"/>
  <c r="I52" i="3" s="1"/>
  <c r="I94" i="3" s="1"/>
  <c r="H6" i="3"/>
  <c r="H35" i="3"/>
  <c r="H39" i="3" s="1"/>
  <c r="G25" i="3"/>
  <c r="G36" i="3"/>
  <c r="G40" i="3" s="1"/>
  <c r="G52" i="3" s="1"/>
  <c r="G94" i="3" s="1"/>
  <c r="C36" i="3"/>
  <c r="C40" i="3" s="1"/>
  <c r="C52" i="3" s="1"/>
  <c r="C94" i="3" s="1"/>
  <c r="Q25" i="3"/>
  <c r="Q36" i="3"/>
  <c r="Q40" i="3" s="1"/>
  <c r="Q52" i="3" s="1"/>
  <c r="Q94" i="3" s="1"/>
  <c r="N36" i="3"/>
  <c r="N40" i="3" s="1"/>
  <c r="N52" i="3" s="1"/>
  <c r="N94" i="3" s="1"/>
  <c r="J36" i="3"/>
  <c r="J40" i="3" s="1"/>
  <c r="J52" i="3" s="1"/>
  <c r="J94" i="3" s="1"/>
  <c r="R25" i="3"/>
  <c r="R36" i="3"/>
  <c r="R40" i="3" s="1"/>
  <c r="R52" i="3" s="1"/>
  <c r="R94" i="3" s="1"/>
  <c r="O36" i="3"/>
  <c r="O40" i="3" s="1"/>
  <c r="O52" i="3" s="1"/>
  <c r="O94" i="3" s="1"/>
  <c r="K24" i="3"/>
  <c r="D25" i="3"/>
  <c r="H24" i="3"/>
  <c r="A88" i="1"/>
  <c r="Q40" i="1"/>
  <c r="D66" i="1"/>
  <c r="X66" i="1" s="1"/>
  <c r="H66" i="1"/>
  <c r="AB66" i="1" s="1"/>
  <c r="A67" i="1"/>
  <c r="N67" i="1" s="1"/>
  <c r="AH67" i="1" s="1"/>
  <c r="C66" i="1"/>
  <c r="W66" i="1" s="1"/>
  <c r="G66" i="1"/>
  <c r="AA66" i="1" s="1"/>
  <c r="E66" i="1"/>
  <c r="Y66" i="1" s="1"/>
  <c r="B66" i="1"/>
  <c r="V66" i="1" s="1"/>
  <c r="F66" i="1"/>
  <c r="Z66" i="1" s="1"/>
  <c r="O38" i="1"/>
  <c r="O66" i="1"/>
  <c r="AI66" i="1" s="1"/>
  <c r="O30" i="1"/>
  <c r="O31" i="1"/>
  <c r="O65" i="1"/>
  <c r="AI65" i="1" s="1"/>
  <c r="O67" i="1"/>
  <c r="AI67" i="1" s="1"/>
  <c r="O64" i="1"/>
  <c r="AI64" i="1" s="1"/>
  <c r="R30" i="1"/>
  <c r="R31" i="1"/>
  <c r="R65" i="1"/>
  <c r="AL65" i="1" s="1"/>
  <c r="R64" i="1"/>
  <c r="AL64" i="1" s="1"/>
  <c r="R66" i="1"/>
  <c r="AL66" i="1" s="1"/>
  <c r="N30" i="1"/>
  <c r="N31" i="1"/>
  <c r="N65" i="1"/>
  <c r="AH65" i="1" s="1"/>
  <c r="N64" i="1"/>
  <c r="AH64" i="1" s="1"/>
  <c r="N66" i="1"/>
  <c r="AH66" i="1" s="1"/>
  <c r="J30" i="1"/>
  <c r="J31" i="1"/>
  <c r="J65" i="1"/>
  <c r="AD65" i="1" s="1"/>
  <c r="J64" i="1"/>
  <c r="AD64" i="1" s="1"/>
  <c r="J66" i="1"/>
  <c r="AD66" i="1" s="1"/>
  <c r="K66" i="1"/>
  <c r="AE66" i="1" s="1"/>
  <c r="K30" i="1"/>
  <c r="K31" i="1"/>
  <c r="K65" i="1"/>
  <c r="AE65" i="1" s="1"/>
  <c r="K64" i="1"/>
  <c r="AE64" i="1" s="1"/>
  <c r="Q31" i="1"/>
  <c r="Q65" i="1"/>
  <c r="AK65" i="1" s="1"/>
  <c r="Q67" i="1"/>
  <c r="AK67" i="1" s="1"/>
  <c r="Q64" i="1"/>
  <c r="AK64" i="1" s="1"/>
  <c r="Q66" i="1"/>
  <c r="AK66" i="1" s="1"/>
  <c r="Q30" i="1"/>
  <c r="M31" i="1"/>
  <c r="M65" i="1"/>
  <c r="AG65" i="1" s="1"/>
  <c r="M64" i="1"/>
  <c r="AG64" i="1" s="1"/>
  <c r="M66" i="1"/>
  <c r="AG66" i="1" s="1"/>
  <c r="M30" i="1"/>
  <c r="I31" i="1"/>
  <c r="I65" i="1"/>
  <c r="AC65" i="1" s="1"/>
  <c r="I67" i="1"/>
  <c r="AC67" i="1" s="1"/>
  <c r="I64" i="1"/>
  <c r="AC64" i="1" s="1"/>
  <c r="I66" i="1"/>
  <c r="AC66" i="1" s="1"/>
  <c r="I30" i="1"/>
  <c r="P64" i="1"/>
  <c r="AJ64" i="1" s="1"/>
  <c r="P66" i="1"/>
  <c r="AJ66" i="1" s="1"/>
  <c r="P30" i="1"/>
  <c r="P31" i="1"/>
  <c r="P65" i="1"/>
  <c r="AJ65" i="1" s="1"/>
  <c r="P67" i="1"/>
  <c r="AJ67" i="1" s="1"/>
  <c r="L66" i="1"/>
  <c r="AF66" i="1" s="1"/>
  <c r="L64" i="1"/>
  <c r="AF64" i="1" s="1"/>
  <c r="L30" i="1"/>
  <c r="L31" i="1"/>
  <c r="L65" i="1"/>
  <c r="AF65" i="1" s="1"/>
  <c r="S66" i="1"/>
  <c r="AM66" i="1" s="1"/>
  <c r="S30" i="1"/>
  <c r="S64" i="1"/>
  <c r="AM64" i="1" s="1"/>
  <c r="S31" i="1"/>
  <c r="S65" i="1"/>
  <c r="AM65" i="1" s="1"/>
  <c r="S67" i="1"/>
  <c r="AM67" i="1" s="1"/>
  <c r="K38" i="1"/>
  <c r="M37" i="1"/>
  <c r="Q39" i="1"/>
  <c r="Q43" i="1" s="1"/>
  <c r="I37" i="1"/>
  <c r="I43" i="1" s="1"/>
  <c r="M39" i="1"/>
  <c r="S40" i="1"/>
  <c r="H37" i="1"/>
  <c r="L37" i="1"/>
  <c r="N38" i="1"/>
  <c r="J39" i="1"/>
  <c r="P39" i="1"/>
  <c r="L39" i="1"/>
  <c r="R40" i="1"/>
  <c r="O37" i="1"/>
  <c r="K37" i="1"/>
  <c r="J38" i="1"/>
  <c r="M38" i="1"/>
  <c r="S39" i="1"/>
  <c r="S43" i="1" s="1"/>
  <c r="O39" i="1"/>
  <c r="K39" i="1"/>
  <c r="N37" i="1"/>
  <c r="P38" i="1"/>
  <c r="R39" i="1"/>
  <c r="U25" i="1"/>
  <c r="N32" i="3" l="1"/>
  <c r="N51" i="3" s="1"/>
  <c r="J28" i="3"/>
  <c r="J51" i="3"/>
  <c r="H44" i="3"/>
  <c r="H53" i="3" s="1"/>
  <c r="H95" i="3" s="1"/>
  <c r="H48" i="3"/>
  <c r="H54" i="3" s="1"/>
  <c r="H96" i="3" s="1"/>
  <c r="K44" i="3"/>
  <c r="K53" i="3" s="1"/>
  <c r="K95" i="3" s="1"/>
  <c r="K48" i="3"/>
  <c r="K54" i="3" s="1"/>
  <c r="K96" i="3" s="1"/>
  <c r="C28" i="3"/>
  <c r="C51" i="3"/>
  <c r="F51" i="3"/>
  <c r="O51" i="3"/>
  <c r="B51" i="3"/>
  <c r="M51" i="3"/>
  <c r="P51" i="3"/>
  <c r="L51" i="3"/>
  <c r="I32" i="3"/>
  <c r="I51" i="3" s="1"/>
  <c r="I28" i="3"/>
  <c r="S32" i="3"/>
  <c r="S51" i="3" s="1"/>
  <c r="S28" i="3"/>
  <c r="Q32" i="3"/>
  <c r="Q51" i="3" s="1"/>
  <c r="Q28" i="3"/>
  <c r="R32" i="3"/>
  <c r="R51" i="3" s="1"/>
  <c r="R28" i="3"/>
  <c r="E32" i="3"/>
  <c r="E51" i="3" s="1"/>
  <c r="E28" i="3"/>
  <c r="H31" i="3"/>
  <c r="H27" i="3"/>
  <c r="G32" i="3"/>
  <c r="G51" i="3" s="1"/>
  <c r="G28" i="3"/>
  <c r="K31" i="3"/>
  <c r="K27" i="3"/>
  <c r="D32" i="3"/>
  <c r="D51" i="3" s="1"/>
  <c r="D28" i="3"/>
  <c r="K25" i="3"/>
  <c r="K36" i="3"/>
  <c r="K40" i="3" s="1"/>
  <c r="K52" i="3" s="1"/>
  <c r="K94" i="3" s="1"/>
  <c r="H25" i="3"/>
  <c r="H36" i="3"/>
  <c r="H40" i="3" s="1"/>
  <c r="H52" i="3" s="1"/>
  <c r="H94" i="3" s="1"/>
  <c r="K67" i="1"/>
  <c r="AE67" i="1" s="1"/>
  <c r="M67" i="1"/>
  <c r="AG67" i="1" s="1"/>
  <c r="L67" i="1"/>
  <c r="AF67" i="1" s="1"/>
  <c r="R67" i="1"/>
  <c r="AL67" i="1" s="1"/>
  <c r="J67" i="1"/>
  <c r="AD67" i="1" s="1"/>
  <c r="A89" i="1"/>
  <c r="R43" i="1"/>
  <c r="A68" i="1"/>
  <c r="E67" i="1"/>
  <c r="Y67" i="1" s="1"/>
  <c r="D67" i="1"/>
  <c r="X67" i="1" s="1"/>
  <c r="H67" i="1"/>
  <c r="AB67" i="1" s="1"/>
  <c r="B67" i="1"/>
  <c r="V67" i="1" s="1"/>
  <c r="F67" i="1"/>
  <c r="Z67" i="1" s="1"/>
  <c r="C67" i="1"/>
  <c r="W67" i="1" s="1"/>
  <c r="G67" i="1"/>
  <c r="AA67" i="1" s="1"/>
  <c r="U39" i="1"/>
  <c r="K43" i="1"/>
  <c r="M43" i="1"/>
  <c r="P43" i="1"/>
  <c r="U40" i="1"/>
  <c r="O43" i="1"/>
  <c r="J43" i="1"/>
  <c r="N43" i="1"/>
  <c r="L43" i="1"/>
  <c r="U38" i="1"/>
  <c r="H43" i="1"/>
  <c r="U37" i="1"/>
  <c r="M56" i="3" l="1"/>
  <c r="M93" i="3"/>
  <c r="M101" i="3" s="1"/>
  <c r="S56" i="3"/>
  <c r="S93" i="3"/>
  <c r="S101" i="3" s="1"/>
  <c r="E56" i="3"/>
  <c r="E93" i="3"/>
  <c r="E101" i="3" s="1"/>
  <c r="R56" i="3"/>
  <c r="R93" i="3"/>
  <c r="R101" i="3" s="1"/>
  <c r="D56" i="3"/>
  <c r="D93" i="3"/>
  <c r="D101" i="3" s="1"/>
  <c r="B56" i="3"/>
  <c r="B93" i="3"/>
  <c r="B101" i="3" s="1"/>
  <c r="F56" i="3"/>
  <c r="F93" i="3"/>
  <c r="F101" i="3" s="1"/>
  <c r="O56" i="3"/>
  <c r="O93" i="3"/>
  <c r="O101" i="3" s="1"/>
  <c r="C56" i="3"/>
  <c r="C93" i="3"/>
  <c r="C101" i="3" s="1"/>
  <c r="G56" i="3"/>
  <c r="G93" i="3"/>
  <c r="G101" i="3" s="1"/>
  <c r="L56" i="3"/>
  <c r="L93" i="3"/>
  <c r="L101" i="3" s="1"/>
  <c r="I56" i="3"/>
  <c r="I93" i="3"/>
  <c r="I101" i="3" s="1"/>
  <c r="P56" i="3"/>
  <c r="P93" i="3"/>
  <c r="P101" i="3" s="1"/>
  <c r="J56" i="3"/>
  <c r="J93" i="3"/>
  <c r="J101" i="3" s="1"/>
  <c r="Q56" i="3"/>
  <c r="Q93" i="3"/>
  <c r="Q101" i="3" s="1"/>
  <c r="N56" i="3"/>
  <c r="N93" i="3"/>
  <c r="N101" i="3" s="1"/>
  <c r="H32" i="3"/>
  <c r="H51" i="3" s="1"/>
  <c r="H28" i="3"/>
  <c r="K32" i="3"/>
  <c r="K51" i="3" s="1"/>
  <c r="K28" i="3"/>
  <c r="A90" i="1"/>
  <c r="A69" i="1"/>
  <c r="B68" i="1"/>
  <c r="V68" i="1" s="1"/>
  <c r="F68" i="1"/>
  <c r="Z68" i="1" s="1"/>
  <c r="E68" i="1"/>
  <c r="Y68" i="1" s="1"/>
  <c r="C68" i="1"/>
  <c r="W68" i="1" s="1"/>
  <c r="G68" i="1"/>
  <c r="AA68" i="1" s="1"/>
  <c r="D68" i="1"/>
  <c r="X68" i="1" s="1"/>
  <c r="H68" i="1"/>
  <c r="AB68" i="1" s="1"/>
  <c r="P68" i="1"/>
  <c r="AJ68" i="1" s="1"/>
  <c r="Q68" i="1"/>
  <c r="AK68" i="1" s="1"/>
  <c r="M68" i="1"/>
  <c r="AG68" i="1" s="1"/>
  <c r="I68" i="1"/>
  <c r="AC68" i="1" s="1"/>
  <c r="O68" i="1"/>
  <c r="AI68" i="1" s="1"/>
  <c r="R68" i="1"/>
  <c r="AL68" i="1" s="1"/>
  <c r="N68" i="1"/>
  <c r="AH68" i="1" s="1"/>
  <c r="J68" i="1"/>
  <c r="AD68" i="1" s="1"/>
  <c r="K68" i="1"/>
  <c r="AE68" i="1" s="1"/>
  <c r="L68" i="1"/>
  <c r="AF68" i="1" s="1"/>
  <c r="S68" i="1"/>
  <c r="AM68" i="1" s="1"/>
  <c r="U43" i="1"/>
  <c r="K56" i="3" l="1"/>
  <c r="K93" i="3"/>
  <c r="K101" i="3" s="1"/>
  <c r="H56" i="3"/>
  <c r="H93" i="3"/>
  <c r="H101" i="3" s="1"/>
  <c r="A91" i="1"/>
  <c r="A70" i="1"/>
  <c r="C69" i="1"/>
  <c r="W69" i="1" s="1"/>
  <c r="G69" i="1"/>
  <c r="AA69" i="1" s="1"/>
  <c r="B69" i="1"/>
  <c r="V69" i="1" s="1"/>
  <c r="F69" i="1"/>
  <c r="Z69" i="1" s="1"/>
  <c r="D69" i="1"/>
  <c r="X69" i="1" s="1"/>
  <c r="H69" i="1"/>
  <c r="AB69" i="1" s="1"/>
  <c r="E69" i="1"/>
  <c r="Y69" i="1" s="1"/>
  <c r="L69" i="1"/>
  <c r="AF69" i="1" s="1"/>
  <c r="Q69" i="1"/>
  <c r="AK69" i="1" s="1"/>
  <c r="M69" i="1"/>
  <c r="AG69" i="1" s="1"/>
  <c r="I69" i="1"/>
  <c r="AC69" i="1" s="1"/>
  <c r="O69" i="1"/>
  <c r="AI69" i="1" s="1"/>
  <c r="R69" i="1"/>
  <c r="AL69" i="1" s="1"/>
  <c r="N69" i="1"/>
  <c r="AH69" i="1" s="1"/>
  <c r="J69" i="1"/>
  <c r="AD69" i="1" s="1"/>
  <c r="K69" i="1"/>
  <c r="AE69" i="1" s="1"/>
  <c r="P69" i="1"/>
  <c r="AJ69" i="1" s="1"/>
  <c r="S69" i="1"/>
  <c r="AM69" i="1" s="1"/>
  <c r="A92" i="1" l="1"/>
  <c r="D70" i="1"/>
  <c r="X70" i="1" s="1"/>
  <c r="H70" i="1"/>
  <c r="AB70" i="1" s="1"/>
  <c r="C70" i="1"/>
  <c r="W70" i="1" s="1"/>
  <c r="G70" i="1"/>
  <c r="AA70" i="1" s="1"/>
  <c r="E70" i="1"/>
  <c r="Y70" i="1" s="1"/>
  <c r="A71" i="1"/>
  <c r="B70" i="1"/>
  <c r="V70" i="1" s="1"/>
  <c r="F70" i="1"/>
  <c r="Z70" i="1" s="1"/>
  <c r="O70" i="1"/>
  <c r="AI70" i="1" s="1"/>
  <c r="R70" i="1"/>
  <c r="AL70" i="1" s="1"/>
  <c r="N70" i="1"/>
  <c r="AH70" i="1" s="1"/>
  <c r="J70" i="1"/>
  <c r="AD70" i="1" s="1"/>
  <c r="K70" i="1"/>
  <c r="AE70" i="1" s="1"/>
  <c r="L70" i="1"/>
  <c r="AF70" i="1" s="1"/>
  <c r="P70" i="1"/>
  <c r="AJ70" i="1" s="1"/>
  <c r="Q70" i="1"/>
  <c r="AK70" i="1" s="1"/>
  <c r="M70" i="1"/>
  <c r="AG70" i="1" s="1"/>
  <c r="I70" i="1"/>
  <c r="AC70" i="1" s="1"/>
  <c r="S70" i="1"/>
  <c r="AM70" i="1" s="1"/>
  <c r="A93" i="1" l="1"/>
  <c r="E71" i="1"/>
  <c r="Y71" i="1" s="1"/>
  <c r="D71" i="1"/>
  <c r="X71" i="1" s="1"/>
  <c r="H71" i="1"/>
  <c r="AB71" i="1" s="1"/>
  <c r="B71" i="1"/>
  <c r="V71" i="1" s="1"/>
  <c r="F71" i="1"/>
  <c r="Z71" i="1" s="1"/>
  <c r="C71" i="1"/>
  <c r="W71" i="1" s="1"/>
  <c r="G71" i="1"/>
  <c r="AA71" i="1" s="1"/>
  <c r="A72" i="1"/>
  <c r="S71" i="1"/>
  <c r="AM71" i="1" s="1"/>
  <c r="P71" i="1"/>
  <c r="AJ71" i="1" s="1"/>
  <c r="L71" i="1"/>
  <c r="AF71" i="1" s="1"/>
  <c r="Q71" i="1"/>
  <c r="AK71" i="1" s="1"/>
  <c r="M71" i="1"/>
  <c r="AG71" i="1" s="1"/>
  <c r="I71" i="1"/>
  <c r="AC71" i="1" s="1"/>
  <c r="O71" i="1"/>
  <c r="AI71" i="1" s="1"/>
  <c r="R71" i="1"/>
  <c r="AL71" i="1" s="1"/>
  <c r="N71" i="1"/>
  <c r="AH71" i="1" s="1"/>
  <c r="J71" i="1"/>
  <c r="AD71" i="1" s="1"/>
  <c r="K71" i="1"/>
  <c r="AE71" i="1" s="1"/>
  <c r="A94" i="1" l="1"/>
  <c r="A73" i="1"/>
  <c r="B72" i="1"/>
  <c r="V72" i="1" s="1"/>
  <c r="F72" i="1"/>
  <c r="Z72" i="1" s="1"/>
  <c r="E72" i="1"/>
  <c r="Y72" i="1" s="1"/>
  <c r="C72" i="1"/>
  <c r="W72" i="1" s="1"/>
  <c r="G72" i="1"/>
  <c r="AA72" i="1" s="1"/>
  <c r="D72" i="1"/>
  <c r="X72" i="1" s="1"/>
  <c r="H72" i="1"/>
  <c r="AB72" i="1" s="1"/>
  <c r="Q72" i="1"/>
  <c r="AK72" i="1" s="1"/>
  <c r="M72" i="1"/>
  <c r="AG72" i="1" s="1"/>
  <c r="O72" i="1"/>
  <c r="AI72" i="1" s="1"/>
  <c r="R72" i="1"/>
  <c r="AL72" i="1" s="1"/>
  <c r="N72" i="1"/>
  <c r="AH72" i="1" s="1"/>
  <c r="J72" i="1"/>
  <c r="AD72" i="1" s="1"/>
  <c r="K72" i="1"/>
  <c r="AE72" i="1" s="1"/>
  <c r="L72" i="1"/>
  <c r="AF72" i="1" s="1"/>
  <c r="S72" i="1"/>
  <c r="AM72" i="1" s="1"/>
  <c r="P72" i="1"/>
  <c r="AJ72" i="1" s="1"/>
  <c r="I72" i="1"/>
  <c r="AC72" i="1" s="1"/>
  <c r="C73" i="1" l="1"/>
  <c r="G73" i="1"/>
  <c r="B73" i="1"/>
  <c r="F73" i="1"/>
  <c r="D73" i="1"/>
  <c r="H73" i="1"/>
  <c r="E73" i="1"/>
  <c r="O73" i="1"/>
  <c r="R73" i="1"/>
  <c r="N73" i="1"/>
  <c r="J73" i="1"/>
  <c r="K73" i="1"/>
  <c r="P73" i="1"/>
  <c r="L73" i="1"/>
  <c r="Q73" i="1"/>
  <c r="M73" i="1"/>
  <c r="I73" i="1"/>
  <c r="S73" i="1"/>
  <c r="AA73" i="1" l="1"/>
  <c r="G63" i="1"/>
  <c r="AB73" i="1"/>
  <c r="H63" i="1"/>
  <c r="AG73" i="1"/>
  <c r="M63" i="1"/>
  <c r="AC73" i="1"/>
  <c r="I63" i="1"/>
  <c r="AK73" i="1"/>
  <c r="Q63" i="1"/>
  <c r="AF73" i="1"/>
  <c r="L63" i="1"/>
  <c r="AE73" i="1"/>
  <c r="K63" i="1"/>
  <c r="X73" i="1"/>
  <c r="D63" i="1"/>
  <c r="Z73" i="1"/>
  <c r="F63" i="1"/>
  <c r="AJ73" i="1"/>
  <c r="P63" i="1"/>
  <c r="W73" i="1"/>
  <c r="C63" i="1"/>
  <c r="AD73" i="1"/>
  <c r="J63" i="1"/>
  <c r="AH73" i="1"/>
  <c r="N63" i="1"/>
  <c r="AM73" i="1"/>
  <c r="S63" i="1"/>
  <c r="V73" i="1"/>
  <c r="B63" i="1"/>
  <c r="AL73" i="1"/>
  <c r="R63" i="1"/>
  <c r="AI73" i="1"/>
  <c r="O63" i="1"/>
  <c r="Y73" i="1"/>
  <c r="E63" i="1"/>
</calcChain>
</file>

<file path=xl/sharedStrings.xml><?xml version="1.0" encoding="utf-8"?>
<sst xmlns="http://schemas.openxmlformats.org/spreadsheetml/2006/main" count="160" uniqueCount="104">
  <si>
    <t>instalaçõs provisórias</t>
  </si>
  <si>
    <t>movimento de terra</t>
  </si>
  <si>
    <t>pista</t>
  </si>
  <si>
    <t>pátio</t>
  </si>
  <si>
    <t>pátio de aeronaves</t>
  </si>
  <si>
    <t>estacionamento</t>
  </si>
  <si>
    <t>acessos</t>
  </si>
  <si>
    <t>Mês</t>
  </si>
  <si>
    <t>pessoas</t>
  </si>
  <si>
    <t>concreto</t>
  </si>
  <si>
    <t>terminal de passageiros + ETE</t>
  </si>
  <si>
    <t>cimprimento</t>
  </si>
  <si>
    <t>largura</t>
  </si>
  <si>
    <t>espessura</t>
  </si>
  <si>
    <t>m²</t>
  </si>
  <si>
    <t>Kg/m³</t>
  </si>
  <si>
    <t>m³/m²</t>
  </si>
  <si>
    <t>área de estacionamento</t>
  </si>
  <si>
    <t>demanda de área</t>
  </si>
  <si>
    <t>m²/vaga</t>
  </si>
  <si>
    <t>vagas</t>
  </si>
  <si>
    <t xml:space="preserve">terminal de passageiros </t>
  </si>
  <si>
    <t>alojamento</t>
  </si>
  <si>
    <t>pessoas/quarto</t>
  </si>
  <si>
    <t>diretos</t>
  </si>
  <si>
    <t>indiretos</t>
  </si>
  <si>
    <t>pista principal</t>
  </si>
  <si>
    <t>secundária</t>
  </si>
  <si>
    <t>espessura equivalente</t>
  </si>
  <si>
    <t>demanda de água</t>
  </si>
  <si>
    <t>demanda por água</t>
  </si>
  <si>
    <t>l/dia</t>
  </si>
  <si>
    <t>pessoas alojadas</t>
  </si>
  <si>
    <t>funcionários</t>
  </si>
  <si>
    <t>Consumo humano</t>
  </si>
  <si>
    <t>central de concreto</t>
  </si>
  <si>
    <t>Água</t>
  </si>
  <si>
    <t>Banheiros</t>
  </si>
  <si>
    <t>Vestiário</t>
  </si>
  <si>
    <t>Bebedouros</t>
  </si>
  <si>
    <t>chuveiros</t>
  </si>
  <si>
    <t>Central de concreto</t>
  </si>
  <si>
    <t>Escritório</t>
  </si>
  <si>
    <t>m²/posição</t>
  </si>
  <si>
    <t>Agregados graúdo</t>
  </si>
  <si>
    <t>molhar solo</t>
  </si>
  <si>
    <t>não hospedado</t>
  </si>
  <si>
    <t>l/pessoa/dia</t>
  </si>
  <si>
    <t>premissa</t>
  </si>
  <si>
    <t>dias</t>
  </si>
  <si>
    <t>Consumo de concreto</t>
  </si>
  <si>
    <t>l/m3</t>
  </si>
  <si>
    <t>produzido na obra</t>
  </si>
  <si>
    <t>repetições</t>
  </si>
  <si>
    <t>vezes/dia</t>
  </si>
  <si>
    <t>Consumo de água para bate-poeira</t>
  </si>
  <si>
    <t>l/m²</t>
  </si>
  <si>
    <t>área</t>
  </si>
  <si>
    <t>total</t>
  </si>
  <si>
    <t>m³</t>
  </si>
  <si>
    <t>pipa</t>
  </si>
  <si>
    <t>viagens</t>
  </si>
  <si>
    <t>unidades</t>
  </si>
  <si>
    <t>hospedado (30%)</t>
  </si>
  <si>
    <t>funcionário/banheiro</t>
  </si>
  <si>
    <t>Homens</t>
  </si>
  <si>
    <t>Homens (50%)</t>
  </si>
  <si>
    <t>mulheres (50%)</t>
  </si>
  <si>
    <t>Homens (90%)</t>
  </si>
  <si>
    <t>mulheres (10%)</t>
  </si>
  <si>
    <t>Mulheres</t>
  </si>
  <si>
    <t>m²/bacia</t>
  </si>
  <si>
    <t>Banheiro</t>
  </si>
  <si>
    <t>Móvel - homens</t>
  </si>
  <si>
    <t>Móvel - mulheres</t>
  </si>
  <si>
    <t>chuveiro</t>
  </si>
  <si>
    <t>m²/chuveiro</t>
  </si>
  <si>
    <t>m²/funcionário</t>
  </si>
  <si>
    <t>área de vivência</t>
  </si>
  <si>
    <t>banheiros</t>
  </si>
  <si>
    <t>vestiário</t>
  </si>
  <si>
    <t>Alojamento</t>
  </si>
  <si>
    <t>agregado miúdo</t>
  </si>
  <si>
    <t>cimento</t>
  </si>
  <si>
    <t>kg/m³</t>
  </si>
  <si>
    <t>histograma</t>
  </si>
  <si>
    <t xml:space="preserve">estoque </t>
  </si>
  <si>
    <t>áreas</t>
  </si>
  <si>
    <t>caminhões betoneira</t>
  </si>
  <si>
    <t>horas</t>
  </si>
  <si>
    <t>histograma de caminhões</t>
  </si>
  <si>
    <t>histograma de concreto comprado fora</t>
  </si>
  <si>
    <t>nível médio (60%)</t>
  </si>
  <si>
    <t>Nível superior (40%)</t>
  </si>
  <si>
    <t>médio</t>
  </si>
  <si>
    <t>superior</t>
  </si>
  <si>
    <t>Refeitório</t>
  </si>
  <si>
    <t>espaço/posição</t>
  </si>
  <si>
    <t>divisões</t>
  </si>
  <si>
    <t>escritório</t>
  </si>
  <si>
    <t>estimativa de custo</t>
  </si>
  <si>
    <t>vivência</t>
  </si>
  <si>
    <t>R$/m²</t>
  </si>
  <si>
    <t>escritório/alojamento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</si>
</sst>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9" fontId="0" fillId="0" borderId="0" xfId="0" applyNumberFormat="1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histograma de pessoas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original!$B$25:$S$25</c:f>
              <c:numCache>
                <c:formatCode>General</c:formatCode>
                <c:ptCount val="18"/>
                <c:pt idx="0">
                  <c:v>100</c:v>
                </c:pt>
                <c:pt idx="1">
                  <c:v>150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450</c:v>
                </c:pt>
                <c:pt idx="7">
                  <c:v>450</c:v>
                </c:pt>
                <c:pt idx="8">
                  <c:v>1800</c:v>
                </c:pt>
                <c:pt idx="9">
                  <c:v>1800</c:v>
                </c:pt>
                <c:pt idx="10">
                  <c:v>1800</c:v>
                </c:pt>
                <c:pt idx="11">
                  <c:v>1800</c:v>
                </c:pt>
                <c:pt idx="12">
                  <c:v>1800</c:v>
                </c:pt>
                <c:pt idx="13">
                  <c:v>2400</c:v>
                </c:pt>
                <c:pt idx="14">
                  <c:v>1950</c:v>
                </c:pt>
                <c:pt idx="15">
                  <c:v>1950</c:v>
                </c:pt>
                <c:pt idx="16">
                  <c:v>1500</c:v>
                </c:pt>
                <c:pt idx="17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0-42F5-8AE5-AC6D0F5AE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935904"/>
        <c:axId val="395932952"/>
      </c:barChart>
      <c:catAx>
        <c:axId val="395935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5932952"/>
        <c:crosses val="autoZero"/>
        <c:auto val="1"/>
        <c:lblAlgn val="ctr"/>
        <c:lblOffset val="100"/>
        <c:noMultiLvlLbl val="0"/>
      </c:catAx>
      <c:valAx>
        <c:axId val="39593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593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concreto (m³)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original!$B$43:$S$43</c:f>
              <c:numCache>
                <c:formatCode>General</c:formatCode>
                <c:ptCount val="18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6946.875</c:v>
                </c:pt>
                <c:pt idx="7" formatCode="0">
                  <c:v>6946.875</c:v>
                </c:pt>
                <c:pt idx="8">
                  <c:v>17473.660714285714</c:v>
                </c:pt>
                <c:pt idx="9">
                  <c:v>17473.660714285714</c:v>
                </c:pt>
                <c:pt idx="10">
                  <c:v>17473.660714285714</c:v>
                </c:pt>
                <c:pt idx="11">
                  <c:v>17473.660714285714</c:v>
                </c:pt>
                <c:pt idx="12">
                  <c:v>17473.660714285714</c:v>
                </c:pt>
                <c:pt idx="13">
                  <c:v>17973.660714285714</c:v>
                </c:pt>
                <c:pt idx="14">
                  <c:v>11026.785714285714</c:v>
                </c:pt>
                <c:pt idx="15">
                  <c:v>19750</c:v>
                </c:pt>
                <c:pt idx="16">
                  <c:v>19750</c:v>
                </c:pt>
                <c:pt idx="17">
                  <c:v>19750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A-4497-9EA1-5E4A05663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073384"/>
        <c:axId val="402074368"/>
      </c:barChart>
      <c:catAx>
        <c:axId val="402073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074368"/>
        <c:crosses val="autoZero"/>
        <c:auto val="1"/>
        <c:lblAlgn val="ctr"/>
        <c:lblOffset val="100"/>
        <c:noMultiLvlLbl val="0"/>
      </c:catAx>
      <c:valAx>
        <c:axId val="40207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2073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6614608671095873"/>
          <c:y val="0.1705286738967603"/>
          <c:w val="0.81914442726446257"/>
          <c:h val="0.6253182639810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original!$A$30</c:f>
              <c:strCache>
                <c:ptCount val="1"/>
                <c:pt idx="0">
                  <c:v>indiretos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original!$B$30:$S$30</c:f>
              <c:numCache>
                <c:formatCode>General</c:formatCode>
                <c:ptCount val="18"/>
                <c:pt idx="0">
                  <c:v>70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120</c:v>
                </c:pt>
                <c:pt idx="14">
                  <c:v>97.5</c:v>
                </c:pt>
                <c:pt idx="15">
                  <c:v>97.5</c:v>
                </c:pt>
                <c:pt idx="16">
                  <c:v>75</c:v>
                </c:pt>
                <c:pt idx="1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D-4072-A794-1F14C7E13FB9}"/>
            </c:ext>
          </c:extLst>
        </c:ser>
        <c:ser>
          <c:idx val="1"/>
          <c:order val="1"/>
          <c:tx>
            <c:strRef>
              <c:f>original!$A$31</c:f>
              <c:strCache>
                <c:ptCount val="1"/>
                <c:pt idx="0">
                  <c:v>diretos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original!$B$31:$S$31</c:f>
              <c:numCache>
                <c:formatCode>General</c:formatCode>
                <c:ptCount val="18"/>
                <c:pt idx="0">
                  <c:v>30.000000000000004</c:v>
                </c:pt>
                <c:pt idx="1">
                  <c:v>75</c:v>
                </c:pt>
                <c:pt idx="2">
                  <c:v>175</c:v>
                </c:pt>
                <c:pt idx="3">
                  <c:v>175</c:v>
                </c:pt>
                <c:pt idx="4">
                  <c:v>175</c:v>
                </c:pt>
                <c:pt idx="5">
                  <c:v>175</c:v>
                </c:pt>
                <c:pt idx="6">
                  <c:v>360</c:v>
                </c:pt>
                <c:pt idx="7">
                  <c:v>360</c:v>
                </c:pt>
                <c:pt idx="8">
                  <c:v>1710</c:v>
                </c:pt>
                <c:pt idx="9">
                  <c:v>1710</c:v>
                </c:pt>
                <c:pt idx="10">
                  <c:v>1710</c:v>
                </c:pt>
                <c:pt idx="11">
                  <c:v>1710</c:v>
                </c:pt>
                <c:pt idx="12">
                  <c:v>1710</c:v>
                </c:pt>
                <c:pt idx="13">
                  <c:v>2280</c:v>
                </c:pt>
                <c:pt idx="14">
                  <c:v>1852.5</c:v>
                </c:pt>
                <c:pt idx="15">
                  <c:v>1852.5</c:v>
                </c:pt>
                <c:pt idx="16">
                  <c:v>1425</c:v>
                </c:pt>
                <c:pt idx="17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D-4072-A794-1F14C7E1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935904"/>
        <c:axId val="395932952"/>
      </c:barChart>
      <c:catAx>
        <c:axId val="395935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5932952"/>
        <c:crosses val="autoZero"/>
        <c:auto val="1"/>
        <c:lblAlgn val="ctr"/>
        <c:lblOffset val="100"/>
        <c:noMultiLvlLbl val="0"/>
      </c:catAx>
      <c:valAx>
        <c:axId val="39593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Pessoas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593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054134291557069"/>
          <c:y val="0.16055130399083939"/>
          <c:w val="0.14803795209796974"/>
          <c:h val="0.15517344368777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334736</xdr:colOff>
      <xdr:row>23</xdr:row>
      <xdr:rowOff>159203</xdr:rowOff>
    </xdr:from>
    <xdr:to>
      <xdr:col>30</xdr:col>
      <xdr:colOff>176893</xdr:colOff>
      <xdr:row>38</xdr:row>
      <xdr:rowOff>44903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82550</xdr:colOff>
      <xdr:row>44</xdr:row>
      <xdr:rowOff>78619</xdr:rowOff>
    </xdr:from>
    <xdr:to>
      <xdr:col>9</xdr:col>
      <xdr:colOff>228600</xdr:colOff>
      <xdr:row>58</xdr:row>
      <xdr:rowOff>154819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136070</xdr:colOff>
      <xdr:row>44</xdr:row>
      <xdr:rowOff>81641</xdr:rowOff>
    </xdr:from>
    <xdr:to>
      <xdr:col>22</xdr:col>
      <xdr:colOff>161925</xdr:colOff>
      <xdr:row>58</xdr:row>
      <xdr:rowOff>176892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4"/>
  <sheetViews>
    <sheetView topLeftCell="A25" zoomScaleNormal="100" workbookViewId="0">
      <selection activeCell="P43" sqref="P43"/>
    </sheetView>
  </sheetViews>
  <sheetFormatPr defaultRowHeight="14.75" x14ac:dyDescent="0.75"/>
  <cols>
    <col min="1" max="1" width="23.54296875" customWidth="1"/>
    <col min="2" max="2" width="6.7265625" customWidth="1"/>
    <col min="3" max="7" width="4.54296875" customWidth="1"/>
    <col min="8" max="8" width="5.2265625" customWidth="1"/>
    <col min="9" max="9" width="6.953125" customWidth="1"/>
    <col min="10" max="10" width="6.40625" customWidth="1"/>
    <col min="11" max="11" width="6" customWidth="1"/>
    <col min="12" max="12" width="6.5" customWidth="1"/>
    <col min="13" max="13" width="6.26953125" customWidth="1"/>
    <col min="14" max="14" width="6" customWidth="1"/>
    <col min="15" max="15" width="6.86328125" customWidth="1"/>
    <col min="16" max="16" width="6.2265625" customWidth="1"/>
    <col min="17" max="17" width="6.6796875" bestFit="1" customWidth="1"/>
    <col min="18" max="19" width="5.6796875" bestFit="1" customWidth="1"/>
    <col min="22" max="39" width="5.54296875" customWidth="1"/>
  </cols>
  <sheetData>
    <row r="1" spans="1:20" x14ac:dyDescent="0.75">
      <c r="B1" t="s">
        <v>11</v>
      </c>
      <c r="C1" t="s">
        <v>12</v>
      </c>
      <c r="D1" t="s">
        <v>13</v>
      </c>
    </row>
    <row r="2" spans="1:20" x14ac:dyDescent="0.75">
      <c r="A2" t="s">
        <v>26</v>
      </c>
      <c r="B2">
        <v>2470</v>
      </c>
      <c r="C2">
        <v>45</v>
      </c>
      <c r="D2">
        <v>0.5</v>
      </c>
    </row>
    <row r="3" spans="1:20" x14ac:dyDescent="0.75">
      <c r="A3" t="s">
        <v>27</v>
      </c>
      <c r="B3">
        <v>2000</v>
      </c>
      <c r="C3">
        <v>45</v>
      </c>
      <c r="D3">
        <v>0.5</v>
      </c>
    </row>
    <row r="4" spans="1:20" x14ac:dyDescent="0.75">
      <c r="A4" t="s">
        <v>3</v>
      </c>
      <c r="B4">
        <v>58750</v>
      </c>
      <c r="C4" t="s">
        <v>14</v>
      </c>
    </row>
    <row r="5" spans="1:20" x14ac:dyDescent="0.75">
      <c r="A5" t="s">
        <v>21</v>
      </c>
      <c r="B5">
        <v>150000</v>
      </c>
      <c r="C5" t="s">
        <v>14</v>
      </c>
    </row>
    <row r="6" spans="1:20" x14ac:dyDescent="0.75">
      <c r="A6" t="s">
        <v>28</v>
      </c>
      <c r="B6">
        <v>0.45</v>
      </c>
      <c r="C6" t="s">
        <v>16</v>
      </c>
    </row>
    <row r="7" spans="1:20" x14ac:dyDescent="0.75">
      <c r="A7" t="s">
        <v>5</v>
      </c>
      <c r="B7">
        <v>0.25</v>
      </c>
      <c r="C7" t="s">
        <v>16</v>
      </c>
    </row>
    <row r="8" spans="1:20" x14ac:dyDescent="0.75">
      <c r="A8" t="s">
        <v>17</v>
      </c>
      <c r="B8">
        <f>B9*B10</f>
        <v>150000</v>
      </c>
      <c r="C8" t="s">
        <v>14</v>
      </c>
    </row>
    <row r="9" spans="1:20" x14ac:dyDescent="0.75">
      <c r="A9" t="s">
        <v>20</v>
      </c>
      <c r="B9">
        <v>6000</v>
      </c>
      <c r="C9" t="s">
        <v>20</v>
      </c>
    </row>
    <row r="10" spans="1:20" x14ac:dyDescent="0.75">
      <c r="A10" t="s">
        <v>18</v>
      </c>
      <c r="B10">
        <v>25</v>
      </c>
      <c r="C10" t="s">
        <v>19</v>
      </c>
    </row>
    <row r="11" spans="1:20" x14ac:dyDescent="0.75">
      <c r="B11" s="7" t="s">
        <v>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20" x14ac:dyDescent="0.75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  <c r="L12">
        <v>11</v>
      </c>
      <c r="M12">
        <v>12</v>
      </c>
      <c r="N12">
        <v>13</v>
      </c>
      <c r="O12">
        <v>14</v>
      </c>
      <c r="P12">
        <v>15</v>
      </c>
      <c r="Q12">
        <v>16</v>
      </c>
      <c r="R12">
        <v>17</v>
      </c>
      <c r="S12">
        <v>18</v>
      </c>
    </row>
    <row r="13" spans="1:20" x14ac:dyDescent="0.75">
      <c r="A13" t="s">
        <v>0</v>
      </c>
      <c r="B13" s="1">
        <v>1</v>
      </c>
      <c r="C13" s="1">
        <v>1</v>
      </c>
      <c r="T13">
        <f>COUNT(B13:S13)</f>
        <v>2</v>
      </c>
    </row>
    <row r="14" spans="1:20" x14ac:dyDescent="0.75">
      <c r="A14" t="s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T14">
        <f t="shared" ref="T14:T19" si="0">COUNT(B14:S14)</f>
        <v>7</v>
      </c>
    </row>
    <row r="15" spans="1:20" x14ac:dyDescent="0.75">
      <c r="A15" t="s">
        <v>2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1">
        <v>3</v>
      </c>
      <c r="O15" s="1">
        <v>3</v>
      </c>
      <c r="T15">
        <f t="shared" si="0"/>
        <v>8</v>
      </c>
    </row>
    <row r="16" spans="1:20" x14ac:dyDescent="0.75">
      <c r="A16" t="s">
        <v>4</v>
      </c>
      <c r="J16" s="1">
        <v>3</v>
      </c>
      <c r="K16" s="1">
        <v>3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T16">
        <f t="shared" si="0"/>
        <v>7</v>
      </c>
    </row>
    <row r="17" spans="1:21" x14ac:dyDescent="0.75">
      <c r="A17" t="s">
        <v>10</v>
      </c>
      <c r="J17" s="1">
        <v>6</v>
      </c>
      <c r="K17" s="1">
        <v>6</v>
      </c>
      <c r="L17" s="1">
        <v>6</v>
      </c>
      <c r="M17" s="1">
        <v>6</v>
      </c>
      <c r="N17" s="1">
        <v>6</v>
      </c>
      <c r="O17" s="1">
        <v>6</v>
      </c>
      <c r="P17" s="1">
        <v>6</v>
      </c>
      <c r="Q17" s="1">
        <v>6</v>
      </c>
      <c r="R17" s="1">
        <v>3</v>
      </c>
      <c r="S17" s="1">
        <v>3</v>
      </c>
      <c r="T17">
        <f t="shared" si="0"/>
        <v>10</v>
      </c>
    </row>
    <row r="18" spans="1:21" x14ac:dyDescent="0.75">
      <c r="A18" t="s">
        <v>5</v>
      </c>
      <c r="Q18" s="1">
        <v>3</v>
      </c>
      <c r="R18" s="1">
        <v>3</v>
      </c>
      <c r="S18" s="1">
        <v>3</v>
      </c>
      <c r="T18">
        <f t="shared" si="0"/>
        <v>3</v>
      </c>
    </row>
    <row r="19" spans="1:21" x14ac:dyDescent="0.75">
      <c r="A19" t="s">
        <v>6</v>
      </c>
      <c r="O19" s="1">
        <v>4</v>
      </c>
      <c r="P19" s="1">
        <v>4</v>
      </c>
      <c r="Q19" s="1">
        <v>4</v>
      </c>
      <c r="R19" s="1">
        <v>4</v>
      </c>
      <c r="S19" s="1">
        <v>4</v>
      </c>
      <c r="T19">
        <f t="shared" si="0"/>
        <v>5</v>
      </c>
    </row>
    <row r="20" spans="1:21" x14ac:dyDescent="0.75">
      <c r="B20">
        <f>SUM(B13:B19)</f>
        <v>1</v>
      </c>
      <c r="C20">
        <f t="shared" ref="C20:S20" si="1">SUM(C13:C19)</f>
        <v>2</v>
      </c>
      <c r="D20">
        <f t="shared" si="1"/>
        <v>1</v>
      </c>
      <c r="E20">
        <f t="shared" si="1"/>
        <v>1</v>
      </c>
      <c r="F20">
        <f t="shared" si="1"/>
        <v>1</v>
      </c>
      <c r="G20">
        <f t="shared" si="1"/>
        <v>1</v>
      </c>
      <c r="H20">
        <f t="shared" si="1"/>
        <v>4</v>
      </c>
      <c r="I20">
        <f t="shared" si="1"/>
        <v>4</v>
      </c>
      <c r="J20">
        <f t="shared" si="1"/>
        <v>12</v>
      </c>
      <c r="K20">
        <f t="shared" si="1"/>
        <v>12</v>
      </c>
      <c r="L20">
        <f t="shared" si="1"/>
        <v>12</v>
      </c>
      <c r="M20">
        <f t="shared" si="1"/>
        <v>12</v>
      </c>
      <c r="N20">
        <f t="shared" si="1"/>
        <v>12</v>
      </c>
      <c r="O20">
        <f t="shared" si="1"/>
        <v>16</v>
      </c>
      <c r="P20">
        <f t="shared" si="1"/>
        <v>13</v>
      </c>
      <c r="Q20">
        <f t="shared" si="1"/>
        <v>13</v>
      </c>
      <c r="R20">
        <f t="shared" si="1"/>
        <v>10</v>
      </c>
      <c r="S20">
        <f t="shared" si="1"/>
        <v>10</v>
      </c>
    </row>
    <row r="24" spans="1:21" x14ac:dyDescent="0.75">
      <c r="B24">
        <v>150</v>
      </c>
    </row>
    <row r="25" spans="1:21" x14ac:dyDescent="0.75">
      <c r="A25" t="s">
        <v>8</v>
      </c>
      <c r="B25">
        <v>100</v>
      </c>
      <c r="C25">
        <v>150</v>
      </c>
      <c r="D25">
        <v>250</v>
      </c>
      <c r="E25">
        <v>250</v>
      </c>
      <c r="F25">
        <v>250</v>
      </c>
      <c r="G25">
        <v>250</v>
      </c>
      <c r="H25">
        <f>$B$24*SUM(H15:H19)</f>
        <v>450</v>
      </c>
      <c r="I25">
        <f t="shared" ref="I25:S25" si="2">$B$24*SUM(I15:I19)</f>
        <v>450</v>
      </c>
      <c r="J25">
        <f t="shared" si="2"/>
        <v>1800</v>
      </c>
      <c r="K25">
        <f t="shared" si="2"/>
        <v>1800</v>
      </c>
      <c r="L25">
        <f t="shared" si="2"/>
        <v>1800</v>
      </c>
      <c r="M25">
        <f t="shared" si="2"/>
        <v>1800</v>
      </c>
      <c r="N25">
        <f t="shared" si="2"/>
        <v>1800</v>
      </c>
      <c r="O25">
        <f t="shared" si="2"/>
        <v>2400</v>
      </c>
      <c r="P25">
        <f t="shared" si="2"/>
        <v>1950</v>
      </c>
      <c r="Q25">
        <f t="shared" si="2"/>
        <v>1950</v>
      </c>
      <c r="R25">
        <f t="shared" si="2"/>
        <v>1500</v>
      </c>
      <c r="S25">
        <f t="shared" si="2"/>
        <v>1500</v>
      </c>
      <c r="U25">
        <f>SUM(B25:S25)</f>
        <v>20450</v>
      </c>
    </row>
    <row r="27" spans="1:21" x14ac:dyDescent="0.75">
      <c r="A27" t="s">
        <v>25</v>
      </c>
      <c r="B27" s="2">
        <v>0.7</v>
      </c>
      <c r="C27" s="2">
        <v>0.5</v>
      </c>
      <c r="D27" s="2">
        <v>0.3</v>
      </c>
      <c r="E27" s="2">
        <v>0.3</v>
      </c>
      <c r="F27" s="2">
        <v>0.3</v>
      </c>
      <c r="G27" s="2">
        <v>0.3</v>
      </c>
      <c r="H27" s="2">
        <v>0.2</v>
      </c>
      <c r="I27" s="2">
        <v>0.2</v>
      </c>
      <c r="J27" s="2">
        <v>0.05</v>
      </c>
      <c r="K27" s="2">
        <v>0.05</v>
      </c>
      <c r="L27" s="2">
        <v>0.05</v>
      </c>
      <c r="M27" s="2">
        <v>0.05</v>
      </c>
      <c r="N27" s="2">
        <v>0.05</v>
      </c>
      <c r="O27" s="2">
        <v>0.05</v>
      </c>
      <c r="P27" s="2">
        <v>0.05</v>
      </c>
      <c r="Q27" s="2">
        <v>0.05</v>
      </c>
      <c r="R27" s="2">
        <v>0.05</v>
      </c>
      <c r="S27" s="2">
        <v>0.05</v>
      </c>
    </row>
    <row r="28" spans="1:21" x14ac:dyDescent="0.75">
      <c r="A28" t="s">
        <v>24</v>
      </c>
      <c r="B28" s="2">
        <f>1-B27</f>
        <v>0.30000000000000004</v>
      </c>
      <c r="C28" s="2">
        <f t="shared" ref="C28:S28" si="3">1-C27</f>
        <v>0.5</v>
      </c>
      <c r="D28" s="2">
        <f t="shared" si="3"/>
        <v>0.7</v>
      </c>
      <c r="E28" s="2">
        <f t="shared" si="3"/>
        <v>0.7</v>
      </c>
      <c r="F28" s="2">
        <f t="shared" si="3"/>
        <v>0.7</v>
      </c>
      <c r="G28" s="2">
        <f t="shared" si="3"/>
        <v>0.7</v>
      </c>
      <c r="H28" s="2">
        <f t="shared" si="3"/>
        <v>0.8</v>
      </c>
      <c r="I28" s="2">
        <f t="shared" si="3"/>
        <v>0.8</v>
      </c>
      <c r="J28" s="2">
        <f t="shared" si="3"/>
        <v>0.95</v>
      </c>
      <c r="K28" s="2">
        <f t="shared" si="3"/>
        <v>0.95</v>
      </c>
      <c r="L28" s="2">
        <f t="shared" si="3"/>
        <v>0.95</v>
      </c>
      <c r="M28" s="2">
        <f t="shared" si="3"/>
        <v>0.95</v>
      </c>
      <c r="N28" s="2">
        <f t="shared" si="3"/>
        <v>0.95</v>
      </c>
      <c r="O28" s="2">
        <f t="shared" si="3"/>
        <v>0.95</v>
      </c>
      <c r="P28" s="2">
        <f t="shared" si="3"/>
        <v>0.95</v>
      </c>
      <c r="Q28" s="2">
        <f t="shared" si="3"/>
        <v>0.95</v>
      </c>
      <c r="R28" s="2">
        <f t="shared" si="3"/>
        <v>0.95</v>
      </c>
      <c r="S28" s="2">
        <f t="shared" si="3"/>
        <v>0.95</v>
      </c>
    </row>
    <row r="30" spans="1:21" x14ac:dyDescent="0.75">
      <c r="A30" t="s">
        <v>25</v>
      </c>
      <c r="B30">
        <f>B27*B25</f>
        <v>70</v>
      </c>
      <c r="C30">
        <f t="shared" ref="C30:S30" si="4">C27*C25</f>
        <v>75</v>
      </c>
      <c r="D30">
        <f t="shared" si="4"/>
        <v>75</v>
      </c>
      <c r="E30">
        <f t="shared" si="4"/>
        <v>75</v>
      </c>
      <c r="F30">
        <f t="shared" si="4"/>
        <v>75</v>
      </c>
      <c r="G30">
        <f t="shared" si="4"/>
        <v>75</v>
      </c>
      <c r="H30">
        <f t="shared" si="4"/>
        <v>90</v>
      </c>
      <c r="I30">
        <f t="shared" si="4"/>
        <v>90</v>
      </c>
      <c r="J30">
        <f t="shared" si="4"/>
        <v>90</v>
      </c>
      <c r="K30">
        <f t="shared" si="4"/>
        <v>90</v>
      </c>
      <c r="L30">
        <f t="shared" si="4"/>
        <v>90</v>
      </c>
      <c r="M30">
        <f t="shared" si="4"/>
        <v>90</v>
      </c>
      <c r="N30">
        <f t="shared" si="4"/>
        <v>90</v>
      </c>
      <c r="O30">
        <f t="shared" si="4"/>
        <v>120</v>
      </c>
      <c r="P30">
        <f t="shared" si="4"/>
        <v>97.5</v>
      </c>
      <c r="Q30">
        <f t="shared" si="4"/>
        <v>97.5</v>
      </c>
      <c r="R30">
        <f t="shared" si="4"/>
        <v>75</v>
      </c>
      <c r="S30">
        <f t="shared" si="4"/>
        <v>75</v>
      </c>
    </row>
    <row r="31" spans="1:21" x14ac:dyDescent="0.75">
      <c r="A31" t="s">
        <v>24</v>
      </c>
      <c r="B31">
        <f>B28*B25</f>
        <v>30.000000000000004</v>
      </c>
      <c r="C31">
        <f t="shared" ref="C31:S31" si="5">C28*C25</f>
        <v>75</v>
      </c>
      <c r="D31">
        <f t="shared" si="5"/>
        <v>175</v>
      </c>
      <c r="E31">
        <f t="shared" si="5"/>
        <v>175</v>
      </c>
      <c r="F31">
        <f t="shared" si="5"/>
        <v>175</v>
      </c>
      <c r="G31">
        <f t="shared" si="5"/>
        <v>175</v>
      </c>
      <c r="H31">
        <f t="shared" si="5"/>
        <v>360</v>
      </c>
      <c r="I31">
        <f t="shared" si="5"/>
        <v>360</v>
      </c>
      <c r="J31">
        <f t="shared" si="5"/>
        <v>1710</v>
      </c>
      <c r="K31">
        <f t="shared" si="5"/>
        <v>1710</v>
      </c>
      <c r="L31">
        <f t="shared" si="5"/>
        <v>1710</v>
      </c>
      <c r="M31">
        <f t="shared" si="5"/>
        <v>1710</v>
      </c>
      <c r="N31">
        <f t="shared" si="5"/>
        <v>1710</v>
      </c>
      <c r="O31">
        <f t="shared" si="5"/>
        <v>2280</v>
      </c>
      <c r="P31">
        <f t="shared" si="5"/>
        <v>1852.5</v>
      </c>
      <c r="Q31">
        <f t="shared" si="5"/>
        <v>1852.5</v>
      </c>
      <c r="R31">
        <f t="shared" si="5"/>
        <v>1425</v>
      </c>
      <c r="S31">
        <f t="shared" si="5"/>
        <v>1425</v>
      </c>
    </row>
    <row r="33" spans="1:21" x14ac:dyDescent="0.75">
      <c r="A33" t="s">
        <v>9</v>
      </c>
    </row>
    <row r="35" spans="1:21" x14ac:dyDescent="0.75">
      <c r="A35" t="s">
        <v>0</v>
      </c>
      <c r="B35">
        <v>100</v>
      </c>
      <c r="C35">
        <v>150</v>
      </c>
      <c r="D35">
        <v>200</v>
      </c>
      <c r="E35">
        <v>200</v>
      </c>
      <c r="F35">
        <v>200</v>
      </c>
      <c r="G35">
        <v>200</v>
      </c>
    </row>
    <row r="36" spans="1:21" x14ac:dyDescent="0.75">
      <c r="A36" t="s">
        <v>1</v>
      </c>
    </row>
    <row r="37" spans="1:21" x14ac:dyDescent="0.75">
      <c r="A37" t="s">
        <v>2</v>
      </c>
      <c r="H37">
        <f>$B$2*$C$2*$D$2/$T$15</f>
        <v>6946.875</v>
      </c>
      <c r="I37">
        <f t="shared" ref="I37:O37" si="6">$B$2*$C$2*$D$2/$T$15</f>
        <v>6946.875</v>
      </c>
      <c r="J37">
        <f t="shared" si="6"/>
        <v>6946.875</v>
      </c>
      <c r="K37">
        <f t="shared" si="6"/>
        <v>6946.875</v>
      </c>
      <c r="L37">
        <f t="shared" si="6"/>
        <v>6946.875</v>
      </c>
      <c r="M37">
        <f t="shared" si="6"/>
        <v>6946.875</v>
      </c>
      <c r="N37">
        <f t="shared" si="6"/>
        <v>6946.875</v>
      </c>
      <c r="O37">
        <f t="shared" si="6"/>
        <v>6946.875</v>
      </c>
      <c r="U37">
        <f>SUM(B37:S37)</f>
        <v>55575</v>
      </c>
    </row>
    <row r="38" spans="1:21" x14ac:dyDescent="0.75">
      <c r="A38" t="s">
        <v>4</v>
      </c>
      <c r="J38">
        <f>$B$4*$B$6/$T$16</f>
        <v>3776.7857142857142</v>
      </c>
      <c r="K38">
        <f t="shared" ref="K38:P38" si="7">$B$4*$B$6/$T$16</f>
        <v>3776.7857142857142</v>
      </c>
      <c r="L38">
        <f t="shared" si="7"/>
        <v>3776.7857142857142</v>
      </c>
      <c r="M38">
        <f t="shared" si="7"/>
        <v>3776.7857142857142</v>
      </c>
      <c r="N38">
        <f t="shared" si="7"/>
        <v>3776.7857142857142</v>
      </c>
      <c r="O38">
        <f t="shared" si="7"/>
        <v>3776.7857142857142</v>
      </c>
      <c r="P38">
        <f t="shared" si="7"/>
        <v>3776.7857142857142</v>
      </c>
      <c r="U38">
        <f>SUM(B38:S38)</f>
        <v>26437.5</v>
      </c>
    </row>
    <row r="39" spans="1:21" x14ac:dyDescent="0.75">
      <c r="A39" t="s">
        <v>10</v>
      </c>
      <c r="J39">
        <f>$B$5*$B$6/$T$17</f>
        <v>6750</v>
      </c>
      <c r="K39">
        <f t="shared" ref="K39:S39" si="8">$B$5*$B$6/$T$17</f>
        <v>6750</v>
      </c>
      <c r="L39">
        <f t="shared" si="8"/>
        <v>6750</v>
      </c>
      <c r="M39">
        <f t="shared" si="8"/>
        <v>6750</v>
      </c>
      <c r="N39">
        <f t="shared" si="8"/>
        <v>6750</v>
      </c>
      <c r="O39">
        <f t="shared" si="8"/>
        <v>6750</v>
      </c>
      <c r="P39">
        <f t="shared" si="8"/>
        <v>6750</v>
      </c>
      <c r="Q39">
        <f t="shared" si="8"/>
        <v>6750</v>
      </c>
      <c r="R39">
        <f t="shared" si="8"/>
        <v>6750</v>
      </c>
      <c r="S39">
        <f t="shared" si="8"/>
        <v>6750</v>
      </c>
      <c r="U39">
        <f>SUM(B39:S39)</f>
        <v>67500</v>
      </c>
    </row>
    <row r="40" spans="1:21" x14ac:dyDescent="0.75">
      <c r="A40" t="s">
        <v>5</v>
      </c>
      <c r="Q40">
        <f>$B$8*$B$7/$T$18</f>
        <v>12500</v>
      </c>
      <c r="R40">
        <f t="shared" ref="R40:S40" si="9">$B$8*$B$7/$T$18</f>
        <v>12500</v>
      </c>
      <c r="S40">
        <f t="shared" si="9"/>
        <v>12500</v>
      </c>
      <c r="U40">
        <f>SUM(B40:S40)</f>
        <v>37500</v>
      </c>
    </row>
    <row r="41" spans="1:21" x14ac:dyDescent="0.75">
      <c r="A41" t="s">
        <v>6</v>
      </c>
      <c r="O41">
        <v>500</v>
      </c>
      <c r="P41">
        <v>500</v>
      </c>
      <c r="Q41">
        <v>500</v>
      </c>
      <c r="R41">
        <v>500</v>
      </c>
      <c r="S41">
        <v>500</v>
      </c>
      <c r="U41">
        <f>SUM(B41:S41)</f>
        <v>2500</v>
      </c>
    </row>
    <row r="43" spans="1:21" x14ac:dyDescent="0.75">
      <c r="B43">
        <f t="shared" ref="B43:R43" si="10">SUM(B35:B41)</f>
        <v>100</v>
      </c>
      <c r="C43">
        <f t="shared" si="10"/>
        <v>150</v>
      </c>
      <c r="D43">
        <f t="shared" si="10"/>
        <v>200</v>
      </c>
      <c r="E43">
        <f t="shared" si="10"/>
        <v>200</v>
      </c>
      <c r="F43">
        <f t="shared" si="10"/>
        <v>200</v>
      </c>
      <c r="G43">
        <f t="shared" si="10"/>
        <v>200</v>
      </c>
      <c r="H43">
        <f t="shared" si="10"/>
        <v>6946.875</v>
      </c>
      <c r="I43" s="3">
        <f t="shared" si="10"/>
        <v>6946.875</v>
      </c>
      <c r="J43">
        <f t="shared" si="10"/>
        <v>17473.660714285714</v>
      </c>
      <c r="K43">
        <f t="shared" si="10"/>
        <v>17473.660714285714</v>
      </c>
      <c r="L43">
        <f t="shared" si="10"/>
        <v>17473.660714285714</v>
      </c>
      <c r="M43">
        <f t="shared" si="10"/>
        <v>17473.660714285714</v>
      </c>
      <c r="N43">
        <f t="shared" si="10"/>
        <v>17473.660714285714</v>
      </c>
      <c r="O43">
        <f t="shared" si="10"/>
        <v>17973.660714285714</v>
      </c>
      <c r="P43">
        <f t="shared" si="10"/>
        <v>11026.785714285714</v>
      </c>
      <c r="Q43">
        <f t="shared" si="10"/>
        <v>19750</v>
      </c>
      <c r="R43">
        <f t="shared" si="10"/>
        <v>19750</v>
      </c>
      <c r="S43">
        <f>SUM(S35:S41)</f>
        <v>19750</v>
      </c>
      <c r="U43">
        <f>SUM(B43:S43)</f>
        <v>190562.5</v>
      </c>
    </row>
    <row r="60" spans="1:39" x14ac:dyDescent="0.75">
      <c r="U60" t="s">
        <v>23</v>
      </c>
      <c r="V60">
        <v>3</v>
      </c>
    </row>
    <row r="61" spans="1:39" x14ac:dyDescent="0.75">
      <c r="B61" s="7" t="s">
        <v>7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V61" s="7" t="s">
        <v>7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x14ac:dyDescent="0.75">
      <c r="A62" t="s">
        <v>22</v>
      </c>
      <c r="B62">
        <v>1</v>
      </c>
      <c r="C62">
        <v>2</v>
      </c>
      <c r="D62">
        <v>3</v>
      </c>
      <c r="E62">
        <v>4</v>
      </c>
      <c r="F62">
        <v>5</v>
      </c>
      <c r="G62">
        <v>6</v>
      </c>
      <c r="H62">
        <v>7</v>
      </c>
      <c r="I62">
        <v>8</v>
      </c>
      <c r="J62">
        <v>9</v>
      </c>
      <c r="K62">
        <v>10</v>
      </c>
      <c r="L62">
        <v>11</v>
      </c>
      <c r="M62">
        <v>12</v>
      </c>
      <c r="N62">
        <v>13</v>
      </c>
      <c r="O62">
        <v>14</v>
      </c>
      <c r="P62">
        <v>15</v>
      </c>
      <c r="Q62">
        <v>16</v>
      </c>
      <c r="R62">
        <v>17</v>
      </c>
      <c r="S62">
        <v>18</v>
      </c>
      <c r="V62">
        <v>1</v>
      </c>
      <c r="W62">
        <v>2</v>
      </c>
      <c r="X62">
        <v>3</v>
      </c>
      <c r="Y62">
        <v>4</v>
      </c>
      <c r="Z62">
        <v>5</v>
      </c>
      <c r="AA62">
        <v>6</v>
      </c>
      <c r="AB62">
        <v>7</v>
      </c>
      <c r="AC62">
        <v>8</v>
      </c>
      <c r="AD62">
        <v>9</v>
      </c>
      <c r="AE62">
        <v>10</v>
      </c>
      <c r="AF62">
        <v>11</v>
      </c>
      <c r="AG62">
        <v>12</v>
      </c>
      <c r="AH62">
        <v>13</v>
      </c>
      <c r="AI62">
        <v>14</v>
      </c>
      <c r="AJ62">
        <v>15</v>
      </c>
      <c r="AK62">
        <v>16</v>
      </c>
      <c r="AL62">
        <v>17</v>
      </c>
      <c r="AM62">
        <v>18</v>
      </c>
    </row>
    <row r="63" spans="1:39" x14ac:dyDescent="0.75">
      <c r="A63" s="2">
        <v>0</v>
      </c>
      <c r="B63">
        <f>B73</f>
        <v>99.999999999999986</v>
      </c>
      <c r="C63">
        <f t="shared" ref="C63:S63" si="11">C73</f>
        <v>149.99999999999997</v>
      </c>
      <c r="D63">
        <f t="shared" si="11"/>
        <v>249.99999999999997</v>
      </c>
      <c r="E63">
        <f t="shared" si="11"/>
        <v>249.99999999999997</v>
      </c>
      <c r="F63">
        <f t="shared" si="11"/>
        <v>249.99999999999997</v>
      </c>
      <c r="G63">
        <f t="shared" si="11"/>
        <v>249.99999999999997</v>
      </c>
      <c r="H63">
        <f t="shared" si="11"/>
        <v>449.99999999999994</v>
      </c>
      <c r="I63">
        <f t="shared" si="11"/>
        <v>449.99999999999994</v>
      </c>
      <c r="J63">
        <f t="shared" si="11"/>
        <v>1799.9999999999998</v>
      </c>
      <c r="K63">
        <f t="shared" si="11"/>
        <v>1799.9999999999998</v>
      </c>
      <c r="L63">
        <f t="shared" si="11"/>
        <v>1799.9999999999998</v>
      </c>
      <c r="M63">
        <f t="shared" si="11"/>
        <v>1799.9999999999998</v>
      </c>
      <c r="N63">
        <f t="shared" si="11"/>
        <v>1799.9999999999998</v>
      </c>
      <c r="O63">
        <f t="shared" si="11"/>
        <v>2399.9999999999995</v>
      </c>
      <c r="P63">
        <f t="shared" si="11"/>
        <v>1949.9999999999998</v>
      </c>
      <c r="Q63">
        <f t="shared" si="11"/>
        <v>1949.9999999999998</v>
      </c>
      <c r="R63">
        <f t="shared" si="11"/>
        <v>1499.9999999999998</v>
      </c>
      <c r="S63">
        <f t="shared" si="11"/>
        <v>1499.9999999999998</v>
      </c>
    </row>
    <row r="64" spans="1:39" x14ac:dyDescent="0.75">
      <c r="A64" s="2">
        <v>0.1</v>
      </c>
      <c r="B64">
        <f>$A64*B$25</f>
        <v>10</v>
      </c>
      <c r="C64">
        <f t="shared" ref="C64:S73" si="12">$A64*C$25</f>
        <v>15</v>
      </c>
      <c r="D64">
        <f t="shared" si="12"/>
        <v>25</v>
      </c>
      <c r="E64">
        <f t="shared" si="12"/>
        <v>25</v>
      </c>
      <c r="F64">
        <f t="shared" si="12"/>
        <v>25</v>
      </c>
      <c r="G64">
        <f t="shared" si="12"/>
        <v>25</v>
      </c>
      <c r="H64">
        <f t="shared" si="12"/>
        <v>45</v>
      </c>
      <c r="I64">
        <f t="shared" si="12"/>
        <v>45</v>
      </c>
      <c r="J64">
        <f t="shared" si="12"/>
        <v>180</v>
      </c>
      <c r="K64">
        <f t="shared" si="12"/>
        <v>180</v>
      </c>
      <c r="L64">
        <f t="shared" si="12"/>
        <v>180</v>
      </c>
      <c r="M64">
        <f t="shared" si="12"/>
        <v>180</v>
      </c>
      <c r="N64">
        <f t="shared" si="12"/>
        <v>180</v>
      </c>
      <c r="O64">
        <f t="shared" si="12"/>
        <v>240</v>
      </c>
      <c r="P64">
        <f t="shared" si="12"/>
        <v>195</v>
      </c>
      <c r="Q64">
        <f t="shared" si="12"/>
        <v>195</v>
      </c>
      <c r="R64">
        <f t="shared" si="12"/>
        <v>150</v>
      </c>
      <c r="S64">
        <f t="shared" si="12"/>
        <v>150</v>
      </c>
      <c r="U64" s="2">
        <v>0.1</v>
      </c>
      <c r="V64" s="3">
        <f>B64/$V$60</f>
        <v>3.3333333333333335</v>
      </c>
      <c r="W64" s="3">
        <f t="shared" ref="W64:W73" si="13">C64/$V$60</f>
        <v>5</v>
      </c>
      <c r="X64" s="3">
        <f t="shared" ref="X64:X73" si="14">D64/$V$60</f>
        <v>8.3333333333333339</v>
      </c>
      <c r="Y64" s="3">
        <f t="shared" ref="Y64:Y73" si="15">E64/$V$60</f>
        <v>8.3333333333333339</v>
      </c>
      <c r="Z64" s="3">
        <f t="shared" ref="Z64:Z73" si="16">F64/$V$60</f>
        <v>8.3333333333333339</v>
      </c>
      <c r="AA64" s="3">
        <f t="shared" ref="AA64:AA73" si="17">G64/$V$60</f>
        <v>8.3333333333333339</v>
      </c>
      <c r="AB64" s="3">
        <f t="shared" ref="AB64:AB73" si="18">H64/$V$60</f>
        <v>15</v>
      </c>
      <c r="AC64" s="3">
        <f t="shared" ref="AC64:AC73" si="19">I64/$V$60</f>
        <v>15</v>
      </c>
      <c r="AD64" s="3">
        <f t="shared" ref="AD64:AD73" si="20">J64/$V$60</f>
        <v>60</v>
      </c>
      <c r="AE64" s="3">
        <f t="shared" ref="AE64:AE73" si="21">K64/$V$60</f>
        <v>60</v>
      </c>
      <c r="AF64" s="3">
        <f t="shared" ref="AF64:AF73" si="22">L64/$V$60</f>
        <v>60</v>
      </c>
      <c r="AG64" s="3">
        <f t="shared" ref="AG64:AG73" si="23">M64/$V$60</f>
        <v>60</v>
      </c>
      <c r="AH64" s="3">
        <f t="shared" ref="AH64:AH73" si="24">N64/$V$60</f>
        <v>60</v>
      </c>
      <c r="AI64" s="3">
        <f t="shared" ref="AI64:AI73" si="25">O64/$V$60</f>
        <v>80</v>
      </c>
      <c r="AJ64" s="3">
        <f t="shared" ref="AJ64:AJ73" si="26">P64/$V$60</f>
        <v>65</v>
      </c>
      <c r="AK64" s="3">
        <f t="shared" ref="AK64:AK73" si="27">Q64/$V$60</f>
        <v>65</v>
      </c>
      <c r="AL64" s="3">
        <f t="shared" ref="AL64:AL73" si="28">R64/$V$60</f>
        <v>50</v>
      </c>
      <c r="AM64" s="3">
        <f t="shared" ref="AM64:AM73" si="29">S64/$V$60</f>
        <v>50</v>
      </c>
    </row>
    <row r="65" spans="1:39" x14ac:dyDescent="0.75">
      <c r="A65" s="2">
        <f>A64+10%</f>
        <v>0.2</v>
      </c>
      <c r="B65">
        <f t="shared" ref="B65:B73" si="30">$A65*B$25</f>
        <v>20</v>
      </c>
      <c r="C65">
        <f t="shared" si="12"/>
        <v>30</v>
      </c>
      <c r="D65">
        <f t="shared" si="12"/>
        <v>50</v>
      </c>
      <c r="E65">
        <f t="shared" si="12"/>
        <v>50</v>
      </c>
      <c r="F65">
        <f t="shared" si="12"/>
        <v>50</v>
      </c>
      <c r="G65">
        <f t="shared" si="12"/>
        <v>50</v>
      </c>
      <c r="H65">
        <f t="shared" si="12"/>
        <v>90</v>
      </c>
      <c r="I65">
        <f t="shared" si="12"/>
        <v>90</v>
      </c>
      <c r="J65">
        <f t="shared" si="12"/>
        <v>360</v>
      </c>
      <c r="K65">
        <f t="shared" si="12"/>
        <v>360</v>
      </c>
      <c r="L65">
        <f t="shared" si="12"/>
        <v>360</v>
      </c>
      <c r="M65">
        <f t="shared" si="12"/>
        <v>360</v>
      </c>
      <c r="N65">
        <f t="shared" si="12"/>
        <v>360</v>
      </c>
      <c r="O65">
        <f t="shared" si="12"/>
        <v>480</v>
      </c>
      <c r="P65">
        <f t="shared" si="12"/>
        <v>390</v>
      </c>
      <c r="Q65">
        <f t="shared" si="12"/>
        <v>390</v>
      </c>
      <c r="R65">
        <f t="shared" si="12"/>
        <v>300</v>
      </c>
      <c r="S65">
        <f t="shared" si="12"/>
        <v>300</v>
      </c>
      <c r="U65" s="2">
        <f>U64+10%</f>
        <v>0.2</v>
      </c>
      <c r="V65" s="3">
        <f t="shared" ref="V65:V73" si="31">B65/$V$60</f>
        <v>6.666666666666667</v>
      </c>
      <c r="W65" s="3">
        <f t="shared" si="13"/>
        <v>10</v>
      </c>
      <c r="X65" s="3">
        <f t="shared" si="14"/>
        <v>16.666666666666668</v>
      </c>
      <c r="Y65" s="3">
        <f t="shared" si="15"/>
        <v>16.666666666666668</v>
      </c>
      <c r="Z65" s="3">
        <f t="shared" si="16"/>
        <v>16.666666666666668</v>
      </c>
      <c r="AA65" s="3">
        <f t="shared" si="17"/>
        <v>16.666666666666668</v>
      </c>
      <c r="AB65" s="3">
        <f t="shared" si="18"/>
        <v>30</v>
      </c>
      <c r="AC65" s="3">
        <f t="shared" si="19"/>
        <v>30</v>
      </c>
      <c r="AD65" s="3">
        <f t="shared" si="20"/>
        <v>120</v>
      </c>
      <c r="AE65" s="3">
        <f t="shared" si="21"/>
        <v>120</v>
      </c>
      <c r="AF65" s="3">
        <f t="shared" si="22"/>
        <v>120</v>
      </c>
      <c r="AG65" s="3">
        <f t="shared" si="23"/>
        <v>120</v>
      </c>
      <c r="AH65" s="3">
        <f t="shared" si="24"/>
        <v>120</v>
      </c>
      <c r="AI65" s="3">
        <f t="shared" si="25"/>
        <v>160</v>
      </c>
      <c r="AJ65" s="3">
        <f t="shared" si="26"/>
        <v>130</v>
      </c>
      <c r="AK65" s="3">
        <f t="shared" si="27"/>
        <v>130</v>
      </c>
      <c r="AL65" s="3">
        <f t="shared" si="28"/>
        <v>100</v>
      </c>
      <c r="AM65" s="3">
        <f t="shared" si="29"/>
        <v>100</v>
      </c>
    </row>
    <row r="66" spans="1:39" x14ac:dyDescent="0.75">
      <c r="A66" s="2">
        <f t="shared" ref="A66:A73" si="32">A65+10%</f>
        <v>0.30000000000000004</v>
      </c>
      <c r="B66">
        <f t="shared" si="30"/>
        <v>30.000000000000004</v>
      </c>
      <c r="C66">
        <f t="shared" si="12"/>
        <v>45.000000000000007</v>
      </c>
      <c r="D66">
        <f t="shared" si="12"/>
        <v>75.000000000000014</v>
      </c>
      <c r="E66">
        <f t="shared" si="12"/>
        <v>75.000000000000014</v>
      </c>
      <c r="F66">
        <f t="shared" si="12"/>
        <v>75.000000000000014</v>
      </c>
      <c r="G66">
        <f t="shared" si="12"/>
        <v>75.000000000000014</v>
      </c>
      <c r="H66">
        <f t="shared" si="12"/>
        <v>135.00000000000003</v>
      </c>
      <c r="I66">
        <f t="shared" si="12"/>
        <v>135.00000000000003</v>
      </c>
      <c r="J66">
        <f t="shared" si="12"/>
        <v>540.00000000000011</v>
      </c>
      <c r="K66">
        <f t="shared" si="12"/>
        <v>540.00000000000011</v>
      </c>
      <c r="L66">
        <f t="shared" si="12"/>
        <v>540.00000000000011</v>
      </c>
      <c r="M66">
        <f t="shared" si="12"/>
        <v>540.00000000000011</v>
      </c>
      <c r="N66">
        <f t="shared" si="12"/>
        <v>540.00000000000011</v>
      </c>
      <c r="O66">
        <f t="shared" si="12"/>
        <v>720.00000000000011</v>
      </c>
      <c r="P66">
        <f t="shared" si="12"/>
        <v>585.00000000000011</v>
      </c>
      <c r="Q66">
        <f t="shared" si="12"/>
        <v>585.00000000000011</v>
      </c>
      <c r="R66">
        <f t="shared" si="12"/>
        <v>450.00000000000006</v>
      </c>
      <c r="S66">
        <f t="shared" si="12"/>
        <v>450.00000000000006</v>
      </c>
      <c r="U66" s="2">
        <f t="shared" ref="U66:U73" si="33">U65+10%</f>
        <v>0.30000000000000004</v>
      </c>
      <c r="V66" s="3">
        <f t="shared" si="31"/>
        <v>10.000000000000002</v>
      </c>
      <c r="W66" s="3">
        <f t="shared" si="13"/>
        <v>15.000000000000002</v>
      </c>
      <c r="X66" s="3">
        <f t="shared" si="14"/>
        <v>25.000000000000004</v>
      </c>
      <c r="Y66" s="3">
        <f t="shared" si="15"/>
        <v>25.000000000000004</v>
      </c>
      <c r="Z66" s="3">
        <f t="shared" si="16"/>
        <v>25.000000000000004</v>
      </c>
      <c r="AA66" s="3">
        <f t="shared" si="17"/>
        <v>25.000000000000004</v>
      </c>
      <c r="AB66" s="3">
        <f t="shared" si="18"/>
        <v>45.000000000000007</v>
      </c>
      <c r="AC66" s="3">
        <f t="shared" si="19"/>
        <v>45.000000000000007</v>
      </c>
      <c r="AD66" s="3">
        <f t="shared" si="20"/>
        <v>180.00000000000003</v>
      </c>
      <c r="AE66" s="3">
        <f t="shared" si="21"/>
        <v>180.00000000000003</v>
      </c>
      <c r="AF66" s="3">
        <f t="shared" si="22"/>
        <v>180.00000000000003</v>
      </c>
      <c r="AG66" s="3">
        <f t="shared" si="23"/>
        <v>180.00000000000003</v>
      </c>
      <c r="AH66" s="3">
        <f t="shared" si="24"/>
        <v>180.00000000000003</v>
      </c>
      <c r="AI66" s="3">
        <f t="shared" si="25"/>
        <v>240.00000000000003</v>
      </c>
      <c r="AJ66" s="3">
        <f t="shared" si="26"/>
        <v>195.00000000000003</v>
      </c>
      <c r="AK66" s="3">
        <f t="shared" si="27"/>
        <v>195.00000000000003</v>
      </c>
      <c r="AL66" s="3">
        <f t="shared" si="28"/>
        <v>150.00000000000003</v>
      </c>
      <c r="AM66" s="3">
        <f t="shared" si="29"/>
        <v>150.00000000000003</v>
      </c>
    </row>
    <row r="67" spans="1:39" x14ac:dyDescent="0.75">
      <c r="A67" s="2">
        <f t="shared" si="32"/>
        <v>0.4</v>
      </c>
      <c r="B67">
        <f t="shared" si="30"/>
        <v>40</v>
      </c>
      <c r="C67">
        <f t="shared" si="12"/>
        <v>60</v>
      </c>
      <c r="D67">
        <f t="shared" si="12"/>
        <v>100</v>
      </c>
      <c r="E67">
        <f t="shared" si="12"/>
        <v>100</v>
      </c>
      <c r="F67">
        <f t="shared" si="12"/>
        <v>100</v>
      </c>
      <c r="G67">
        <f t="shared" si="12"/>
        <v>100</v>
      </c>
      <c r="H67">
        <f t="shared" si="12"/>
        <v>180</v>
      </c>
      <c r="I67">
        <f t="shared" si="12"/>
        <v>180</v>
      </c>
      <c r="J67">
        <f t="shared" si="12"/>
        <v>720</v>
      </c>
      <c r="K67">
        <f t="shared" si="12"/>
        <v>720</v>
      </c>
      <c r="L67">
        <f t="shared" si="12"/>
        <v>720</v>
      </c>
      <c r="M67">
        <f t="shared" si="12"/>
        <v>720</v>
      </c>
      <c r="N67">
        <f t="shared" si="12"/>
        <v>720</v>
      </c>
      <c r="O67">
        <f t="shared" si="12"/>
        <v>960</v>
      </c>
      <c r="P67">
        <f t="shared" si="12"/>
        <v>780</v>
      </c>
      <c r="Q67">
        <f t="shared" si="12"/>
        <v>780</v>
      </c>
      <c r="R67">
        <f t="shared" si="12"/>
        <v>600</v>
      </c>
      <c r="S67">
        <f t="shared" si="12"/>
        <v>600</v>
      </c>
      <c r="U67" s="2">
        <f t="shared" si="33"/>
        <v>0.4</v>
      </c>
      <c r="V67" s="3">
        <f t="shared" si="31"/>
        <v>13.333333333333334</v>
      </c>
      <c r="W67" s="3">
        <f t="shared" si="13"/>
        <v>20</v>
      </c>
      <c r="X67" s="3">
        <f t="shared" si="14"/>
        <v>33.333333333333336</v>
      </c>
      <c r="Y67" s="3">
        <f t="shared" si="15"/>
        <v>33.333333333333336</v>
      </c>
      <c r="Z67" s="3">
        <f t="shared" si="16"/>
        <v>33.333333333333336</v>
      </c>
      <c r="AA67" s="3">
        <f t="shared" si="17"/>
        <v>33.333333333333336</v>
      </c>
      <c r="AB67" s="3">
        <f t="shared" si="18"/>
        <v>60</v>
      </c>
      <c r="AC67" s="3">
        <f t="shared" si="19"/>
        <v>60</v>
      </c>
      <c r="AD67" s="3">
        <f t="shared" si="20"/>
        <v>240</v>
      </c>
      <c r="AE67" s="3">
        <f t="shared" si="21"/>
        <v>240</v>
      </c>
      <c r="AF67" s="3">
        <f t="shared" si="22"/>
        <v>240</v>
      </c>
      <c r="AG67" s="3">
        <f t="shared" si="23"/>
        <v>240</v>
      </c>
      <c r="AH67" s="3">
        <f t="shared" si="24"/>
        <v>240</v>
      </c>
      <c r="AI67" s="3">
        <f t="shared" si="25"/>
        <v>320</v>
      </c>
      <c r="AJ67" s="3">
        <f t="shared" si="26"/>
        <v>260</v>
      </c>
      <c r="AK67" s="3">
        <f t="shared" si="27"/>
        <v>260</v>
      </c>
      <c r="AL67" s="3">
        <f t="shared" si="28"/>
        <v>200</v>
      </c>
      <c r="AM67" s="3">
        <f t="shared" si="29"/>
        <v>200</v>
      </c>
    </row>
    <row r="68" spans="1:39" x14ac:dyDescent="0.75">
      <c r="A68" s="2">
        <f t="shared" si="32"/>
        <v>0.5</v>
      </c>
      <c r="B68">
        <f t="shared" si="30"/>
        <v>50</v>
      </c>
      <c r="C68">
        <f t="shared" si="12"/>
        <v>75</v>
      </c>
      <c r="D68">
        <f t="shared" si="12"/>
        <v>125</v>
      </c>
      <c r="E68">
        <f t="shared" si="12"/>
        <v>125</v>
      </c>
      <c r="F68">
        <f t="shared" si="12"/>
        <v>125</v>
      </c>
      <c r="G68">
        <f t="shared" si="12"/>
        <v>125</v>
      </c>
      <c r="H68">
        <f t="shared" si="12"/>
        <v>225</v>
      </c>
      <c r="I68">
        <f t="shared" si="12"/>
        <v>225</v>
      </c>
      <c r="J68">
        <f t="shared" si="12"/>
        <v>900</v>
      </c>
      <c r="K68">
        <f t="shared" si="12"/>
        <v>900</v>
      </c>
      <c r="L68">
        <f t="shared" si="12"/>
        <v>900</v>
      </c>
      <c r="M68">
        <f t="shared" si="12"/>
        <v>900</v>
      </c>
      <c r="N68">
        <f t="shared" si="12"/>
        <v>900</v>
      </c>
      <c r="O68">
        <f t="shared" si="12"/>
        <v>1200</v>
      </c>
      <c r="P68">
        <f t="shared" si="12"/>
        <v>975</v>
      </c>
      <c r="Q68">
        <f t="shared" si="12"/>
        <v>975</v>
      </c>
      <c r="R68">
        <f t="shared" si="12"/>
        <v>750</v>
      </c>
      <c r="S68">
        <f t="shared" si="12"/>
        <v>750</v>
      </c>
      <c r="U68" s="2">
        <f t="shared" si="33"/>
        <v>0.5</v>
      </c>
      <c r="V68" s="3">
        <f t="shared" si="31"/>
        <v>16.666666666666668</v>
      </c>
      <c r="W68" s="3">
        <f t="shared" si="13"/>
        <v>25</v>
      </c>
      <c r="X68" s="3">
        <f t="shared" si="14"/>
        <v>41.666666666666664</v>
      </c>
      <c r="Y68" s="3">
        <f t="shared" si="15"/>
        <v>41.666666666666664</v>
      </c>
      <c r="Z68" s="3">
        <f t="shared" si="16"/>
        <v>41.666666666666664</v>
      </c>
      <c r="AA68" s="3">
        <f t="shared" si="17"/>
        <v>41.666666666666664</v>
      </c>
      <c r="AB68" s="3">
        <f t="shared" si="18"/>
        <v>75</v>
      </c>
      <c r="AC68" s="3">
        <f t="shared" si="19"/>
        <v>75</v>
      </c>
      <c r="AD68" s="3">
        <f t="shared" si="20"/>
        <v>300</v>
      </c>
      <c r="AE68" s="3">
        <f t="shared" si="21"/>
        <v>300</v>
      </c>
      <c r="AF68" s="3">
        <f t="shared" si="22"/>
        <v>300</v>
      </c>
      <c r="AG68" s="3">
        <f t="shared" si="23"/>
        <v>300</v>
      </c>
      <c r="AH68" s="3">
        <f t="shared" si="24"/>
        <v>300</v>
      </c>
      <c r="AI68" s="3">
        <f t="shared" si="25"/>
        <v>400</v>
      </c>
      <c r="AJ68" s="3">
        <f t="shared" si="26"/>
        <v>325</v>
      </c>
      <c r="AK68" s="3">
        <f t="shared" si="27"/>
        <v>325</v>
      </c>
      <c r="AL68" s="3">
        <f t="shared" si="28"/>
        <v>250</v>
      </c>
      <c r="AM68" s="3">
        <f t="shared" si="29"/>
        <v>250</v>
      </c>
    </row>
    <row r="69" spans="1:39" x14ac:dyDescent="0.75">
      <c r="A69" s="2">
        <f t="shared" si="32"/>
        <v>0.6</v>
      </c>
      <c r="B69">
        <f t="shared" si="30"/>
        <v>60</v>
      </c>
      <c r="C69">
        <f t="shared" si="12"/>
        <v>90</v>
      </c>
      <c r="D69">
        <f t="shared" si="12"/>
        <v>150</v>
      </c>
      <c r="E69">
        <f t="shared" si="12"/>
        <v>150</v>
      </c>
      <c r="F69">
        <f t="shared" si="12"/>
        <v>150</v>
      </c>
      <c r="G69">
        <f t="shared" si="12"/>
        <v>150</v>
      </c>
      <c r="H69">
        <f t="shared" si="12"/>
        <v>270</v>
      </c>
      <c r="I69">
        <f t="shared" si="12"/>
        <v>270</v>
      </c>
      <c r="J69">
        <f t="shared" si="12"/>
        <v>1080</v>
      </c>
      <c r="K69">
        <f t="shared" si="12"/>
        <v>1080</v>
      </c>
      <c r="L69">
        <f t="shared" si="12"/>
        <v>1080</v>
      </c>
      <c r="M69">
        <f t="shared" si="12"/>
        <v>1080</v>
      </c>
      <c r="N69">
        <f t="shared" si="12"/>
        <v>1080</v>
      </c>
      <c r="O69">
        <f t="shared" si="12"/>
        <v>1440</v>
      </c>
      <c r="P69">
        <f t="shared" si="12"/>
        <v>1170</v>
      </c>
      <c r="Q69">
        <f t="shared" si="12"/>
        <v>1170</v>
      </c>
      <c r="R69">
        <f t="shared" si="12"/>
        <v>900</v>
      </c>
      <c r="S69">
        <f t="shared" si="12"/>
        <v>900</v>
      </c>
      <c r="U69" s="2">
        <f t="shared" si="33"/>
        <v>0.6</v>
      </c>
      <c r="V69" s="3">
        <f t="shared" si="31"/>
        <v>20</v>
      </c>
      <c r="W69" s="3">
        <f t="shared" si="13"/>
        <v>30</v>
      </c>
      <c r="X69" s="3">
        <f t="shared" si="14"/>
        <v>50</v>
      </c>
      <c r="Y69" s="3">
        <f t="shared" si="15"/>
        <v>50</v>
      </c>
      <c r="Z69" s="3">
        <f t="shared" si="16"/>
        <v>50</v>
      </c>
      <c r="AA69" s="3">
        <f t="shared" si="17"/>
        <v>50</v>
      </c>
      <c r="AB69" s="3">
        <f t="shared" si="18"/>
        <v>90</v>
      </c>
      <c r="AC69" s="3">
        <f t="shared" si="19"/>
        <v>90</v>
      </c>
      <c r="AD69" s="3">
        <f t="shared" si="20"/>
        <v>360</v>
      </c>
      <c r="AE69" s="3">
        <f t="shared" si="21"/>
        <v>360</v>
      </c>
      <c r="AF69" s="3">
        <f t="shared" si="22"/>
        <v>360</v>
      </c>
      <c r="AG69" s="3">
        <f t="shared" si="23"/>
        <v>360</v>
      </c>
      <c r="AH69" s="3">
        <f t="shared" si="24"/>
        <v>360</v>
      </c>
      <c r="AI69" s="3">
        <f t="shared" si="25"/>
        <v>480</v>
      </c>
      <c r="AJ69" s="3">
        <f t="shared" si="26"/>
        <v>390</v>
      </c>
      <c r="AK69" s="3">
        <f t="shared" si="27"/>
        <v>390</v>
      </c>
      <c r="AL69" s="3">
        <f t="shared" si="28"/>
        <v>300</v>
      </c>
      <c r="AM69" s="3">
        <f t="shared" si="29"/>
        <v>300</v>
      </c>
    </row>
    <row r="70" spans="1:39" x14ac:dyDescent="0.75">
      <c r="A70" s="2">
        <f t="shared" si="32"/>
        <v>0.7</v>
      </c>
      <c r="B70">
        <f t="shared" si="30"/>
        <v>70</v>
      </c>
      <c r="C70">
        <f t="shared" si="12"/>
        <v>105</v>
      </c>
      <c r="D70">
        <f t="shared" si="12"/>
        <v>175</v>
      </c>
      <c r="E70">
        <f t="shared" si="12"/>
        <v>175</v>
      </c>
      <c r="F70">
        <f t="shared" si="12"/>
        <v>175</v>
      </c>
      <c r="G70">
        <f t="shared" si="12"/>
        <v>175</v>
      </c>
      <c r="H70">
        <f t="shared" si="12"/>
        <v>315</v>
      </c>
      <c r="I70">
        <f t="shared" si="12"/>
        <v>315</v>
      </c>
      <c r="J70">
        <f t="shared" si="12"/>
        <v>1260</v>
      </c>
      <c r="K70">
        <f t="shared" si="12"/>
        <v>1260</v>
      </c>
      <c r="L70">
        <f t="shared" si="12"/>
        <v>1260</v>
      </c>
      <c r="M70">
        <f t="shared" si="12"/>
        <v>1260</v>
      </c>
      <c r="N70">
        <f t="shared" si="12"/>
        <v>1260</v>
      </c>
      <c r="O70">
        <f t="shared" si="12"/>
        <v>1680</v>
      </c>
      <c r="P70">
        <f t="shared" si="12"/>
        <v>1365</v>
      </c>
      <c r="Q70">
        <f t="shared" si="12"/>
        <v>1365</v>
      </c>
      <c r="R70">
        <f t="shared" si="12"/>
        <v>1050</v>
      </c>
      <c r="S70">
        <f t="shared" si="12"/>
        <v>1050</v>
      </c>
      <c r="U70" s="2">
        <f t="shared" si="33"/>
        <v>0.7</v>
      </c>
      <c r="V70" s="3">
        <f t="shared" si="31"/>
        <v>23.333333333333332</v>
      </c>
      <c r="W70" s="3">
        <f t="shared" si="13"/>
        <v>35</v>
      </c>
      <c r="X70" s="3">
        <f t="shared" si="14"/>
        <v>58.333333333333336</v>
      </c>
      <c r="Y70" s="3">
        <f t="shared" si="15"/>
        <v>58.333333333333336</v>
      </c>
      <c r="Z70" s="3">
        <f t="shared" si="16"/>
        <v>58.333333333333336</v>
      </c>
      <c r="AA70" s="3">
        <f t="shared" si="17"/>
        <v>58.333333333333336</v>
      </c>
      <c r="AB70" s="3">
        <f t="shared" si="18"/>
        <v>105</v>
      </c>
      <c r="AC70" s="3">
        <f t="shared" si="19"/>
        <v>105</v>
      </c>
      <c r="AD70" s="3">
        <f t="shared" si="20"/>
        <v>420</v>
      </c>
      <c r="AE70" s="3">
        <f t="shared" si="21"/>
        <v>420</v>
      </c>
      <c r="AF70" s="3">
        <f t="shared" si="22"/>
        <v>420</v>
      </c>
      <c r="AG70" s="3">
        <f t="shared" si="23"/>
        <v>420</v>
      </c>
      <c r="AH70" s="3">
        <f t="shared" si="24"/>
        <v>420</v>
      </c>
      <c r="AI70" s="3">
        <f t="shared" si="25"/>
        <v>560</v>
      </c>
      <c r="AJ70" s="3">
        <f t="shared" si="26"/>
        <v>455</v>
      </c>
      <c r="AK70" s="3">
        <f t="shared" si="27"/>
        <v>455</v>
      </c>
      <c r="AL70" s="3">
        <f t="shared" si="28"/>
        <v>350</v>
      </c>
      <c r="AM70" s="3">
        <f t="shared" si="29"/>
        <v>350</v>
      </c>
    </row>
    <row r="71" spans="1:39" x14ac:dyDescent="0.75">
      <c r="A71" s="2">
        <f>A70+10%</f>
        <v>0.79999999999999993</v>
      </c>
      <c r="B71">
        <f t="shared" si="30"/>
        <v>80</v>
      </c>
      <c r="C71">
        <f t="shared" si="12"/>
        <v>119.99999999999999</v>
      </c>
      <c r="D71">
        <f t="shared" si="12"/>
        <v>199.99999999999997</v>
      </c>
      <c r="E71">
        <f t="shared" si="12"/>
        <v>199.99999999999997</v>
      </c>
      <c r="F71">
        <f t="shared" si="12"/>
        <v>199.99999999999997</v>
      </c>
      <c r="G71">
        <f t="shared" si="12"/>
        <v>199.99999999999997</v>
      </c>
      <c r="H71">
        <f t="shared" si="12"/>
        <v>359.99999999999994</v>
      </c>
      <c r="I71">
        <f t="shared" si="12"/>
        <v>359.99999999999994</v>
      </c>
      <c r="J71">
        <f t="shared" si="12"/>
        <v>1439.9999999999998</v>
      </c>
      <c r="K71">
        <f t="shared" si="12"/>
        <v>1439.9999999999998</v>
      </c>
      <c r="L71">
        <f t="shared" si="12"/>
        <v>1439.9999999999998</v>
      </c>
      <c r="M71">
        <f t="shared" si="12"/>
        <v>1439.9999999999998</v>
      </c>
      <c r="N71">
        <f t="shared" si="12"/>
        <v>1439.9999999999998</v>
      </c>
      <c r="O71">
        <f t="shared" si="12"/>
        <v>1919.9999999999998</v>
      </c>
      <c r="P71">
        <f t="shared" si="12"/>
        <v>1559.9999999999998</v>
      </c>
      <c r="Q71">
        <f t="shared" si="12"/>
        <v>1559.9999999999998</v>
      </c>
      <c r="R71">
        <f t="shared" si="12"/>
        <v>1200</v>
      </c>
      <c r="S71">
        <f t="shared" si="12"/>
        <v>1200</v>
      </c>
      <c r="U71" s="2">
        <f>U70+10%</f>
        <v>0.79999999999999993</v>
      </c>
      <c r="V71" s="3">
        <f t="shared" si="31"/>
        <v>26.666666666666668</v>
      </c>
      <c r="W71" s="3">
        <f t="shared" si="13"/>
        <v>39.999999999999993</v>
      </c>
      <c r="X71" s="3">
        <f t="shared" si="14"/>
        <v>66.666666666666657</v>
      </c>
      <c r="Y71" s="3">
        <f t="shared" si="15"/>
        <v>66.666666666666657</v>
      </c>
      <c r="Z71" s="3">
        <f t="shared" si="16"/>
        <v>66.666666666666657</v>
      </c>
      <c r="AA71" s="3">
        <f t="shared" si="17"/>
        <v>66.666666666666657</v>
      </c>
      <c r="AB71" s="3">
        <f t="shared" si="18"/>
        <v>119.99999999999999</v>
      </c>
      <c r="AC71" s="3">
        <f t="shared" si="19"/>
        <v>119.99999999999999</v>
      </c>
      <c r="AD71" s="3">
        <f t="shared" si="20"/>
        <v>479.99999999999994</v>
      </c>
      <c r="AE71" s="3">
        <f t="shared" si="21"/>
        <v>479.99999999999994</v>
      </c>
      <c r="AF71" s="3">
        <f t="shared" si="22"/>
        <v>479.99999999999994</v>
      </c>
      <c r="AG71" s="3">
        <f t="shared" si="23"/>
        <v>479.99999999999994</v>
      </c>
      <c r="AH71" s="3">
        <f t="shared" si="24"/>
        <v>479.99999999999994</v>
      </c>
      <c r="AI71" s="3">
        <f t="shared" si="25"/>
        <v>639.99999999999989</v>
      </c>
      <c r="AJ71" s="3">
        <f t="shared" si="26"/>
        <v>519.99999999999989</v>
      </c>
      <c r="AK71" s="3">
        <f t="shared" si="27"/>
        <v>519.99999999999989</v>
      </c>
      <c r="AL71" s="3">
        <f t="shared" si="28"/>
        <v>400</v>
      </c>
      <c r="AM71" s="3">
        <f t="shared" si="29"/>
        <v>400</v>
      </c>
    </row>
    <row r="72" spans="1:39" x14ac:dyDescent="0.75">
      <c r="A72" s="2">
        <f t="shared" si="32"/>
        <v>0.89999999999999991</v>
      </c>
      <c r="B72">
        <f t="shared" si="30"/>
        <v>89.999999999999986</v>
      </c>
      <c r="C72">
        <f t="shared" si="12"/>
        <v>135</v>
      </c>
      <c r="D72">
        <f t="shared" si="12"/>
        <v>224.99999999999997</v>
      </c>
      <c r="E72">
        <f t="shared" si="12"/>
        <v>224.99999999999997</v>
      </c>
      <c r="F72">
        <f t="shared" si="12"/>
        <v>224.99999999999997</v>
      </c>
      <c r="G72">
        <f t="shared" si="12"/>
        <v>224.99999999999997</v>
      </c>
      <c r="H72">
        <f t="shared" si="12"/>
        <v>404.99999999999994</v>
      </c>
      <c r="I72">
        <f t="shared" si="12"/>
        <v>404.99999999999994</v>
      </c>
      <c r="J72">
        <f t="shared" si="12"/>
        <v>1619.9999999999998</v>
      </c>
      <c r="K72">
        <f t="shared" si="12"/>
        <v>1619.9999999999998</v>
      </c>
      <c r="L72">
        <f t="shared" si="12"/>
        <v>1619.9999999999998</v>
      </c>
      <c r="M72">
        <f t="shared" si="12"/>
        <v>1619.9999999999998</v>
      </c>
      <c r="N72">
        <f t="shared" si="12"/>
        <v>1619.9999999999998</v>
      </c>
      <c r="O72">
        <f t="shared" si="12"/>
        <v>2160</v>
      </c>
      <c r="P72">
        <f t="shared" si="12"/>
        <v>1754.9999999999998</v>
      </c>
      <c r="Q72">
        <f t="shared" si="12"/>
        <v>1754.9999999999998</v>
      </c>
      <c r="R72">
        <f t="shared" si="12"/>
        <v>1349.9999999999998</v>
      </c>
      <c r="S72">
        <f t="shared" si="12"/>
        <v>1349.9999999999998</v>
      </c>
      <c r="U72" s="2">
        <f t="shared" si="33"/>
        <v>0.89999999999999991</v>
      </c>
      <c r="V72" s="3">
        <f t="shared" si="31"/>
        <v>29.999999999999996</v>
      </c>
      <c r="W72" s="3">
        <f t="shared" si="13"/>
        <v>45</v>
      </c>
      <c r="X72" s="3">
        <f t="shared" si="14"/>
        <v>74.999999999999986</v>
      </c>
      <c r="Y72" s="3">
        <f t="shared" si="15"/>
        <v>74.999999999999986</v>
      </c>
      <c r="Z72" s="3">
        <f t="shared" si="16"/>
        <v>74.999999999999986</v>
      </c>
      <c r="AA72" s="3">
        <f t="shared" si="17"/>
        <v>74.999999999999986</v>
      </c>
      <c r="AB72" s="3">
        <f t="shared" si="18"/>
        <v>134.99999999999997</v>
      </c>
      <c r="AC72" s="3">
        <f t="shared" si="19"/>
        <v>134.99999999999997</v>
      </c>
      <c r="AD72" s="3">
        <f t="shared" si="20"/>
        <v>539.99999999999989</v>
      </c>
      <c r="AE72" s="3">
        <f t="shared" si="21"/>
        <v>539.99999999999989</v>
      </c>
      <c r="AF72" s="3">
        <f t="shared" si="22"/>
        <v>539.99999999999989</v>
      </c>
      <c r="AG72" s="3">
        <f t="shared" si="23"/>
        <v>539.99999999999989</v>
      </c>
      <c r="AH72" s="3">
        <f t="shared" si="24"/>
        <v>539.99999999999989</v>
      </c>
      <c r="AI72" s="3">
        <f t="shared" si="25"/>
        <v>720</v>
      </c>
      <c r="AJ72" s="3">
        <f t="shared" si="26"/>
        <v>584.99999999999989</v>
      </c>
      <c r="AK72" s="3">
        <f t="shared" si="27"/>
        <v>584.99999999999989</v>
      </c>
      <c r="AL72" s="3">
        <f t="shared" si="28"/>
        <v>449.99999999999994</v>
      </c>
      <c r="AM72" s="3">
        <f t="shared" si="29"/>
        <v>449.99999999999994</v>
      </c>
    </row>
    <row r="73" spans="1:39" x14ac:dyDescent="0.75">
      <c r="A73" s="2">
        <f t="shared" si="32"/>
        <v>0.99999999999999989</v>
      </c>
      <c r="B73">
        <f t="shared" si="30"/>
        <v>99.999999999999986</v>
      </c>
      <c r="C73">
        <f t="shared" si="12"/>
        <v>149.99999999999997</v>
      </c>
      <c r="D73">
        <f t="shared" si="12"/>
        <v>249.99999999999997</v>
      </c>
      <c r="E73">
        <f t="shared" si="12"/>
        <v>249.99999999999997</v>
      </c>
      <c r="F73">
        <f t="shared" si="12"/>
        <v>249.99999999999997</v>
      </c>
      <c r="G73">
        <f t="shared" si="12"/>
        <v>249.99999999999997</v>
      </c>
      <c r="H73">
        <f t="shared" si="12"/>
        <v>449.99999999999994</v>
      </c>
      <c r="I73">
        <f t="shared" si="12"/>
        <v>449.99999999999994</v>
      </c>
      <c r="J73">
        <f t="shared" si="12"/>
        <v>1799.9999999999998</v>
      </c>
      <c r="K73">
        <f t="shared" si="12"/>
        <v>1799.9999999999998</v>
      </c>
      <c r="L73">
        <f t="shared" si="12"/>
        <v>1799.9999999999998</v>
      </c>
      <c r="M73">
        <f t="shared" si="12"/>
        <v>1799.9999999999998</v>
      </c>
      <c r="N73">
        <f t="shared" si="12"/>
        <v>1799.9999999999998</v>
      </c>
      <c r="O73">
        <f t="shared" si="12"/>
        <v>2399.9999999999995</v>
      </c>
      <c r="P73">
        <f t="shared" si="12"/>
        <v>1949.9999999999998</v>
      </c>
      <c r="Q73">
        <f t="shared" si="12"/>
        <v>1949.9999999999998</v>
      </c>
      <c r="R73">
        <f t="shared" si="12"/>
        <v>1499.9999999999998</v>
      </c>
      <c r="S73">
        <f t="shared" si="12"/>
        <v>1499.9999999999998</v>
      </c>
      <c r="U73" s="2">
        <f t="shared" si="33"/>
        <v>0.99999999999999989</v>
      </c>
      <c r="V73" s="3">
        <f t="shared" si="31"/>
        <v>33.333333333333329</v>
      </c>
      <c r="W73" s="3">
        <f t="shared" si="13"/>
        <v>49.999999999999993</v>
      </c>
      <c r="X73" s="3">
        <f t="shared" si="14"/>
        <v>83.333333333333329</v>
      </c>
      <c r="Y73" s="3">
        <f t="shared" si="15"/>
        <v>83.333333333333329</v>
      </c>
      <c r="Z73" s="3">
        <f t="shared" si="16"/>
        <v>83.333333333333329</v>
      </c>
      <c r="AA73" s="3">
        <f t="shared" si="17"/>
        <v>83.333333333333329</v>
      </c>
      <c r="AB73" s="3">
        <f t="shared" si="18"/>
        <v>149.99999999999997</v>
      </c>
      <c r="AC73" s="3">
        <f t="shared" si="19"/>
        <v>149.99999999999997</v>
      </c>
      <c r="AD73" s="3">
        <f t="shared" si="20"/>
        <v>599.99999999999989</v>
      </c>
      <c r="AE73" s="3">
        <f t="shared" si="21"/>
        <v>599.99999999999989</v>
      </c>
      <c r="AF73" s="3">
        <f t="shared" si="22"/>
        <v>599.99999999999989</v>
      </c>
      <c r="AG73" s="3">
        <f t="shared" si="23"/>
        <v>599.99999999999989</v>
      </c>
      <c r="AH73" s="3">
        <f t="shared" si="24"/>
        <v>599.99999999999989</v>
      </c>
      <c r="AI73" s="3">
        <f t="shared" si="25"/>
        <v>799.99999999999989</v>
      </c>
      <c r="AJ73" s="3">
        <f t="shared" si="26"/>
        <v>649.99999999999989</v>
      </c>
      <c r="AK73" s="3">
        <f t="shared" si="27"/>
        <v>649.99999999999989</v>
      </c>
      <c r="AL73" s="3">
        <f t="shared" si="28"/>
        <v>499.99999999999994</v>
      </c>
      <c r="AM73" s="3">
        <f t="shared" si="29"/>
        <v>499.99999999999994</v>
      </c>
    </row>
    <row r="74" spans="1:39" x14ac:dyDescent="0.75">
      <c r="A74" s="2"/>
    </row>
    <row r="76" spans="1:39" x14ac:dyDescent="0.75">
      <c r="A76" s="4" t="s">
        <v>30</v>
      </c>
    </row>
    <row r="78" spans="1:39" x14ac:dyDescent="0.75">
      <c r="A78" t="s">
        <v>32</v>
      </c>
      <c r="B78">
        <v>120</v>
      </c>
      <c r="C78" t="s">
        <v>31</v>
      </c>
    </row>
    <row r="79" spans="1:39" x14ac:dyDescent="0.75">
      <c r="A79" t="s">
        <v>33</v>
      </c>
      <c r="B79">
        <v>40</v>
      </c>
      <c r="C79" t="s">
        <v>31</v>
      </c>
    </row>
    <row r="82" spans="1:19" x14ac:dyDescent="0.75">
      <c r="B82" s="7" t="s">
        <v>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x14ac:dyDescent="0.75">
      <c r="A83" t="s">
        <v>22</v>
      </c>
      <c r="B83">
        <v>1</v>
      </c>
      <c r="C83">
        <v>2</v>
      </c>
      <c r="D83">
        <v>3</v>
      </c>
      <c r="E83">
        <v>4</v>
      </c>
      <c r="F83">
        <v>5</v>
      </c>
      <c r="G83">
        <v>6</v>
      </c>
      <c r="H83">
        <v>7</v>
      </c>
      <c r="I83">
        <v>8</v>
      </c>
      <c r="J83">
        <v>9</v>
      </c>
      <c r="K83">
        <v>10</v>
      </c>
      <c r="L83">
        <v>11</v>
      </c>
      <c r="M83">
        <v>12</v>
      </c>
      <c r="N83">
        <v>13</v>
      </c>
      <c r="O83">
        <v>14</v>
      </c>
      <c r="P83">
        <v>15</v>
      </c>
      <c r="Q83">
        <v>16</v>
      </c>
      <c r="R83">
        <v>17</v>
      </c>
      <c r="S83">
        <v>18</v>
      </c>
    </row>
    <row r="84" spans="1:19" x14ac:dyDescent="0.75">
      <c r="A84" s="2">
        <v>0</v>
      </c>
      <c r="B84">
        <f>B63*$B$79/1000</f>
        <v>3.9999999999999996</v>
      </c>
      <c r="C84">
        <f t="shared" ref="C84:S84" si="34">C63*$B$79/1000</f>
        <v>5.9999999999999991</v>
      </c>
      <c r="D84">
        <f t="shared" si="34"/>
        <v>9.9999999999999982</v>
      </c>
      <c r="E84">
        <f t="shared" si="34"/>
        <v>9.9999999999999982</v>
      </c>
      <c r="F84">
        <f t="shared" si="34"/>
        <v>9.9999999999999982</v>
      </c>
      <c r="G84">
        <f t="shared" si="34"/>
        <v>9.9999999999999982</v>
      </c>
      <c r="H84">
        <f t="shared" si="34"/>
        <v>17.999999999999996</v>
      </c>
      <c r="I84">
        <f t="shared" si="34"/>
        <v>17.999999999999996</v>
      </c>
      <c r="J84">
        <f t="shared" si="34"/>
        <v>71.999999999999986</v>
      </c>
      <c r="K84">
        <f t="shared" si="34"/>
        <v>71.999999999999986</v>
      </c>
      <c r="L84">
        <f t="shared" si="34"/>
        <v>71.999999999999986</v>
      </c>
      <c r="M84">
        <f t="shared" si="34"/>
        <v>71.999999999999986</v>
      </c>
      <c r="N84">
        <f t="shared" si="34"/>
        <v>71.999999999999986</v>
      </c>
      <c r="O84">
        <f t="shared" si="34"/>
        <v>95.999999999999986</v>
      </c>
      <c r="P84">
        <f t="shared" si="34"/>
        <v>77.999999999999986</v>
      </c>
      <c r="Q84">
        <f t="shared" si="34"/>
        <v>77.999999999999986</v>
      </c>
      <c r="R84">
        <f t="shared" si="34"/>
        <v>59.999999999999993</v>
      </c>
      <c r="S84">
        <f t="shared" si="34"/>
        <v>59.999999999999993</v>
      </c>
    </row>
    <row r="85" spans="1:19" x14ac:dyDescent="0.75">
      <c r="A85" s="2">
        <v>0.1</v>
      </c>
      <c r="B85" s="3">
        <f>($B$78*B64+(B$63-B64)*$B$79)/1000</f>
        <v>4.8</v>
      </c>
      <c r="C85" s="3">
        <f t="shared" ref="C85:S85" si="35">($B$78*C64+(C$63-C64)*$B$79)/1000</f>
        <v>7.1999999999999993</v>
      </c>
      <c r="D85" s="3">
        <f t="shared" si="35"/>
        <v>11.999999999999998</v>
      </c>
      <c r="E85" s="3">
        <f t="shared" si="35"/>
        <v>11.999999999999998</v>
      </c>
      <c r="F85" s="3">
        <f t="shared" si="35"/>
        <v>11.999999999999998</v>
      </c>
      <c r="G85" s="3">
        <f t="shared" si="35"/>
        <v>11.999999999999998</v>
      </c>
      <c r="H85" s="3">
        <f t="shared" si="35"/>
        <v>21.6</v>
      </c>
      <c r="I85" s="3">
        <f t="shared" si="35"/>
        <v>21.6</v>
      </c>
      <c r="J85" s="3">
        <f t="shared" si="35"/>
        <v>86.4</v>
      </c>
      <c r="K85" s="3">
        <f t="shared" si="35"/>
        <v>86.4</v>
      </c>
      <c r="L85" s="3">
        <f t="shared" si="35"/>
        <v>86.4</v>
      </c>
      <c r="M85" s="3">
        <f t="shared" si="35"/>
        <v>86.4</v>
      </c>
      <c r="N85" s="3">
        <f t="shared" si="35"/>
        <v>86.4</v>
      </c>
      <c r="O85" s="3">
        <f t="shared" si="35"/>
        <v>115.19999999999999</v>
      </c>
      <c r="P85" s="3">
        <f t="shared" si="35"/>
        <v>93.59999999999998</v>
      </c>
      <c r="Q85" s="3">
        <f t="shared" si="35"/>
        <v>93.59999999999998</v>
      </c>
      <c r="R85" s="3">
        <f t="shared" si="35"/>
        <v>72</v>
      </c>
      <c r="S85" s="3">
        <f t="shared" si="35"/>
        <v>72</v>
      </c>
    </row>
    <row r="86" spans="1:19" x14ac:dyDescent="0.75">
      <c r="A86" s="2">
        <f>A85+10%</f>
        <v>0.2</v>
      </c>
      <c r="B86" s="3">
        <f t="shared" ref="B86:S86" si="36">($B$78*B65+(B$63-B65)*$B$79)/1000</f>
        <v>5.6</v>
      </c>
      <c r="C86" s="3">
        <f t="shared" si="36"/>
        <v>8.4</v>
      </c>
      <c r="D86" s="3">
        <f t="shared" si="36"/>
        <v>14</v>
      </c>
      <c r="E86" s="3">
        <f t="shared" si="36"/>
        <v>14</v>
      </c>
      <c r="F86" s="3">
        <f t="shared" si="36"/>
        <v>14</v>
      </c>
      <c r="G86" s="3">
        <f t="shared" si="36"/>
        <v>14</v>
      </c>
      <c r="H86" s="3">
        <f t="shared" si="36"/>
        <v>25.2</v>
      </c>
      <c r="I86" s="3">
        <f t="shared" si="36"/>
        <v>25.2</v>
      </c>
      <c r="J86" s="3">
        <f t="shared" si="36"/>
        <v>100.8</v>
      </c>
      <c r="K86" s="3">
        <f t="shared" si="36"/>
        <v>100.8</v>
      </c>
      <c r="L86" s="3">
        <f t="shared" si="36"/>
        <v>100.8</v>
      </c>
      <c r="M86" s="3">
        <f t="shared" si="36"/>
        <v>100.8</v>
      </c>
      <c r="N86" s="3">
        <f t="shared" si="36"/>
        <v>100.8</v>
      </c>
      <c r="O86" s="3">
        <f t="shared" si="36"/>
        <v>134.4</v>
      </c>
      <c r="P86" s="3">
        <f t="shared" si="36"/>
        <v>109.2</v>
      </c>
      <c r="Q86" s="3">
        <f t="shared" si="36"/>
        <v>109.2</v>
      </c>
      <c r="R86" s="3">
        <f t="shared" si="36"/>
        <v>84</v>
      </c>
      <c r="S86" s="3">
        <f t="shared" si="36"/>
        <v>84</v>
      </c>
    </row>
    <row r="87" spans="1:19" x14ac:dyDescent="0.75">
      <c r="A87" s="2">
        <f t="shared" ref="A87:A94" si="37">A86+10%</f>
        <v>0.30000000000000004</v>
      </c>
      <c r="B87" s="3">
        <f t="shared" ref="B87:S87" si="38">($B$78*B66+(B$63-B66)*$B$79)/1000</f>
        <v>6.4</v>
      </c>
      <c r="C87" s="3">
        <f t="shared" si="38"/>
        <v>9.6</v>
      </c>
      <c r="D87" s="3">
        <f t="shared" si="38"/>
        <v>16</v>
      </c>
      <c r="E87" s="3">
        <f t="shared" si="38"/>
        <v>16</v>
      </c>
      <c r="F87" s="3">
        <f t="shared" si="38"/>
        <v>16</v>
      </c>
      <c r="G87" s="3">
        <f t="shared" si="38"/>
        <v>16</v>
      </c>
      <c r="H87" s="3">
        <f t="shared" si="38"/>
        <v>28.8</v>
      </c>
      <c r="I87" s="3">
        <f t="shared" si="38"/>
        <v>28.8</v>
      </c>
      <c r="J87" s="3">
        <f t="shared" si="38"/>
        <v>115.2</v>
      </c>
      <c r="K87" s="3">
        <f t="shared" si="38"/>
        <v>115.2</v>
      </c>
      <c r="L87" s="3">
        <f t="shared" si="38"/>
        <v>115.2</v>
      </c>
      <c r="M87" s="3">
        <f t="shared" si="38"/>
        <v>115.2</v>
      </c>
      <c r="N87" s="3">
        <f t="shared" si="38"/>
        <v>115.2</v>
      </c>
      <c r="O87" s="3">
        <f t="shared" si="38"/>
        <v>153.6</v>
      </c>
      <c r="P87" s="3">
        <f t="shared" si="38"/>
        <v>124.8</v>
      </c>
      <c r="Q87" s="3">
        <f t="shared" si="38"/>
        <v>124.8</v>
      </c>
      <c r="R87" s="3">
        <f t="shared" si="38"/>
        <v>96</v>
      </c>
      <c r="S87" s="3">
        <f t="shared" si="38"/>
        <v>96</v>
      </c>
    </row>
    <row r="88" spans="1:19" x14ac:dyDescent="0.75">
      <c r="A88" s="2">
        <f t="shared" si="37"/>
        <v>0.4</v>
      </c>
      <c r="B88" s="3">
        <f t="shared" ref="B88:S88" si="39">($B$78*B67+(B$63-B67)*$B$79)/1000</f>
        <v>7.2</v>
      </c>
      <c r="C88" s="3">
        <f t="shared" si="39"/>
        <v>10.8</v>
      </c>
      <c r="D88" s="3">
        <f t="shared" si="39"/>
        <v>18</v>
      </c>
      <c r="E88" s="3">
        <f t="shared" si="39"/>
        <v>18</v>
      </c>
      <c r="F88" s="3">
        <f t="shared" si="39"/>
        <v>18</v>
      </c>
      <c r="G88" s="3">
        <f t="shared" si="39"/>
        <v>18</v>
      </c>
      <c r="H88" s="3">
        <f t="shared" si="39"/>
        <v>32.4</v>
      </c>
      <c r="I88" s="3">
        <f t="shared" si="39"/>
        <v>32.4</v>
      </c>
      <c r="J88" s="3">
        <f t="shared" si="39"/>
        <v>129.6</v>
      </c>
      <c r="K88" s="3">
        <f t="shared" si="39"/>
        <v>129.6</v>
      </c>
      <c r="L88" s="3">
        <f t="shared" si="39"/>
        <v>129.6</v>
      </c>
      <c r="M88" s="3">
        <f t="shared" si="39"/>
        <v>129.6</v>
      </c>
      <c r="N88" s="3">
        <f t="shared" si="39"/>
        <v>129.6</v>
      </c>
      <c r="O88" s="3">
        <f t="shared" si="39"/>
        <v>172.8</v>
      </c>
      <c r="P88" s="3">
        <f t="shared" si="39"/>
        <v>140.4</v>
      </c>
      <c r="Q88" s="3">
        <f t="shared" si="39"/>
        <v>140.4</v>
      </c>
      <c r="R88" s="3">
        <f t="shared" si="39"/>
        <v>108</v>
      </c>
      <c r="S88" s="3">
        <f t="shared" si="39"/>
        <v>108</v>
      </c>
    </row>
    <row r="89" spans="1:19" x14ac:dyDescent="0.75">
      <c r="A89" s="2">
        <f t="shared" si="37"/>
        <v>0.5</v>
      </c>
      <c r="B89" s="3">
        <f t="shared" ref="B89:S89" si="40">($B$78*B68+(B$63-B68)*$B$79)/1000</f>
        <v>8</v>
      </c>
      <c r="C89" s="3">
        <f t="shared" si="40"/>
        <v>12</v>
      </c>
      <c r="D89" s="3">
        <f t="shared" si="40"/>
        <v>20</v>
      </c>
      <c r="E89" s="3">
        <f t="shared" si="40"/>
        <v>20</v>
      </c>
      <c r="F89" s="3">
        <f t="shared" si="40"/>
        <v>20</v>
      </c>
      <c r="G89" s="3">
        <f t="shared" si="40"/>
        <v>20</v>
      </c>
      <c r="H89" s="3">
        <f t="shared" si="40"/>
        <v>36</v>
      </c>
      <c r="I89" s="3">
        <f t="shared" si="40"/>
        <v>36</v>
      </c>
      <c r="J89" s="3">
        <f t="shared" si="40"/>
        <v>144</v>
      </c>
      <c r="K89" s="3">
        <f t="shared" si="40"/>
        <v>144</v>
      </c>
      <c r="L89" s="3">
        <f t="shared" si="40"/>
        <v>144</v>
      </c>
      <c r="M89" s="3">
        <f t="shared" si="40"/>
        <v>144</v>
      </c>
      <c r="N89" s="3">
        <f t="shared" si="40"/>
        <v>144</v>
      </c>
      <c r="O89" s="3">
        <f t="shared" si="40"/>
        <v>192</v>
      </c>
      <c r="P89" s="3">
        <f t="shared" si="40"/>
        <v>156</v>
      </c>
      <c r="Q89" s="3">
        <f t="shared" si="40"/>
        <v>156</v>
      </c>
      <c r="R89" s="3">
        <f t="shared" si="40"/>
        <v>120</v>
      </c>
      <c r="S89" s="3">
        <f t="shared" si="40"/>
        <v>120</v>
      </c>
    </row>
    <row r="90" spans="1:19" x14ac:dyDescent="0.75">
      <c r="A90" s="2">
        <f t="shared" si="37"/>
        <v>0.6</v>
      </c>
      <c r="B90" s="3">
        <f t="shared" ref="B90:S90" si="41">($B$78*B69+(B$63-B69)*$B$79)/1000</f>
        <v>8.8000000000000007</v>
      </c>
      <c r="C90" s="3">
        <f t="shared" si="41"/>
        <v>13.2</v>
      </c>
      <c r="D90" s="3">
        <f t="shared" si="41"/>
        <v>22</v>
      </c>
      <c r="E90" s="3">
        <f t="shared" si="41"/>
        <v>22</v>
      </c>
      <c r="F90" s="3">
        <f t="shared" si="41"/>
        <v>22</v>
      </c>
      <c r="G90" s="3">
        <f t="shared" si="41"/>
        <v>22</v>
      </c>
      <c r="H90" s="3">
        <f t="shared" si="41"/>
        <v>39.6</v>
      </c>
      <c r="I90" s="3">
        <f t="shared" si="41"/>
        <v>39.6</v>
      </c>
      <c r="J90" s="3">
        <f t="shared" si="41"/>
        <v>158.4</v>
      </c>
      <c r="K90" s="3">
        <f t="shared" si="41"/>
        <v>158.4</v>
      </c>
      <c r="L90" s="3">
        <f t="shared" si="41"/>
        <v>158.4</v>
      </c>
      <c r="M90" s="3">
        <f t="shared" si="41"/>
        <v>158.4</v>
      </c>
      <c r="N90" s="3">
        <f t="shared" si="41"/>
        <v>158.4</v>
      </c>
      <c r="O90" s="3">
        <f t="shared" si="41"/>
        <v>211.2</v>
      </c>
      <c r="P90" s="3">
        <f t="shared" si="41"/>
        <v>171.6</v>
      </c>
      <c r="Q90" s="3">
        <f t="shared" si="41"/>
        <v>171.6</v>
      </c>
      <c r="R90" s="3">
        <f t="shared" si="41"/>
        <v>132</v>
      </c>
      <c r="S90" s="3">
        <f t="shared" si="41"/>
        <v>132</v>
      </c>
    </row>
    <row r="91" spans="1:19" x14ac:dyDescent="0.75">
      <c r="A91" s="2">
        <f t="shared" si="37"/>
        <v>0.7</v>
      </c>
      <c r="B91" s="3">
        <f t="shared" ref="B91:S91" si="42">($B$78*B70+(B$63-B70)*$B$79)/1000</f>
        <v>9.6</v>
      </c>
      <c r="C91" s="3">
        <f t="shared" si="42"/>
        <v>14.399999999999999</v>
      </c>
      <c r="D91" s="3">
        <f t="shared" si="42"/>
        <v>24</v>
      </c>
      <c r="E91" s="3">
        <f t="shared" si="42"/>
        <v>24</v>
      </c>
      <c r="F91" s="3">
        <f t="shared" si="42"/>
        <v>24</v>
      </c>
      <c r="G91" s="3">
        <f t="shared" si="42"/>
        <v>24</v>
      </c>
      <c r="H91" s="3">
        <f t="shared" si="42"/>
        <v>43.2</v>
      </c>
      <c r="I91" s="3">
        <f t="shared" si="42"/>
        <v>43.2</v>
      </c>
      <c r="J91" s="3">
        <f t="shared" si="42"/>
        <v>172.8</v>
      </c>
      <c r="K91" s="3">
        <f t="shared" si="42"/>
        <v>172.8</v>
      </c>
      <c r="L91" s="3">
        <f t="shared" si="42"/>
        <v>172.8</v>
      </c>
      <c r="M91" s="3">
        <f t="shared" si="42"/>
        <v>172.8</v>
      </c>
      <c r="N91" s="3">
        <f t="shared" si="42"/>
        <v>172.8</v>
      </c>
      <c r="O91" s="3">
        <f t="shared" si="42"/>
        <v>230.39999999999998</v>
      </c>
      <c r="P91" s="3">
        <f t="shared" si="42"/>
        <v>187.2</v>
      </c>
      <c r="Q91" s="3">
        <f t="shared" si="42"/>
        <v>187.2</v>
      </c>
      <c r="R91" s="3">
        <f t="shared" si="42"/>
        <v>144</v>
      </c>
      <c r="S91" s="3">
        <f t="shared" si="42"/>
        <v>144</v>
      </c>
    </row>
    <row r="92" spans="1:19" x14ac:dyDescent="0.75">
      <c r="A92" s="2">
        <f>A91+10%</f>
        <v>0.79999999999999993</v>
      </c>
      <c r="B92" s="3">
        <f t="shared" ref="B92:S92" si="43">($B$78*B71+(B$63-B71)*$B$79)/1000</f>
        <v>10.4</v>
      </c>
      <c r="C92" s="3">
        <f t="shared" si="43"/>
        <v>15.599999999999998</v>
      </c>
      <c r="D92" s="3">
        <f t="shared" si="43"/>
        <v>25.999999999999996</v>
      </c>
      <c r="E92" s="3">
        <f t="shared" si="43"/>
        <v>25.999999999999996</v>
      </c>
      <c r="F92" s="3">
        <f t="shared" si="43"/>
        <v>25.999999999999996</v>
      </c>
      <c r="G92" s="3">
        <f t="shared" si="43"/>
        <v>25.999999999999996</v>
      </c>
      <c r="H92" s="3">
        <f t="shared" si="43"/>
        <v>46.79999999999999</v>
      </c>
      <c r="I92" s="3">
        <f t="shared" si="43"/>
        <v>46.79999999999999</v>
      </c>
      <c r="J92" s="3">
        <f t="shared" si="43"/>
        <v>187.19999999999996</v>
      </c>
      <c r="K92" s="3">
        <f t="shared" si="43"/>
        <v>187.19999999999996</v>
      </c>
      <c r="L92" s="3">
        <f t="shared" si="43"/>
        <v>187.19999999999996</v>
      </c>
      <c r="M92" s="3">
        <f t="shared" si="43"/>
        <v>187.19999999999996</v>
      </c>
      <c r="N92" s="3">
        <f t="shared" si="43"/>
        <v>187.19999999999996</v>
      </c>
      <c r="O92" s="3">
        <f t="shared" si="43"/>
        <v>249.59999999999997</v>
      </c>
      <c r="P92" s="3">
        <f t="shared" si="43"/>
        <v>202.79999999999998</v>
      </c>
      <c r="Q92" s="3">
        <f t="shared" si="43"/>
        <v>202.79999999999998</v>
      </c>
      <c r="R92" s="3">
        <f t="shared" si="43"/>
        <v>156</v>
      </c>
      <c r="S92" s="3">
        <f t="shared" si="43"/>
        <v>156</v>
      </c>
    </row>
    <row r="93" spans="1:19" x14ac:dyDescent="0.75">
      <c r="A93" s="2">
        <f t="shared" si="37"/>
        <v>0.89999999999999991</v>
      </c>
      <c r="B93" s="3">
        <f t="shared" ref="B93:B94" si="44">($B$78*B72+(B$63-B72)*$B$79)/1000</f>
        <v>11.199999999999998</v>
      </c>
      <c r="C93" s="3">
        <f t="shared" ref="C93:S93" si="45">($B$78*C72+(C$63-C72)*$B$79)/1000</f>
        <v>16.8</v>
      </c>
      <c r="D93" s="3">
        <f t="shared" si="45"/>
        <v>27.999999999999996</v>
      </c>
      <c r="E93" s="3">
        <f t="shared" si="45"/>
        <v>27.999999999999996</v>
      </c>
      <c r="F93" s="3">
        <f t="shared" si="45"/>
        <v>27.999999999999996</v>
      </c>
      <c r="G93" s="3">
        <f t="shared" si="45"/>
        <v>27.999999999999996</v>
      </c>
      <c r="H93" s="3">
        <f t="shared" si="45"/>
        <v>50.399999999999991</v>
      </c>
      <c r="I93" s="3">
        <f t="shared" si="45"/>
        <v>50.399999999999991</v>
      </c>
      <c r="J93" s="3">
        <f t="shared" si="45"/>
        <v>201.59999999999997</v>
      </c>
      <c r="K93" s="3">
        <f t="shared" si="45"/>
        <v>201.59999999999997</v>
      </c>
      <c r="L93" s="3">
        <f t="shared" si="45"/>
        <v>201.59999999999997</v>
      </c>
      <c r="M93" s="3">
        <f t="shared" si="45"/>
        <v>201.59999999999997</v>
      </c>
      <c r="N93" s="3">
        <f t="shared" si="45"/>
        <v>201.59999999999997</v>
      </c>
      <c r="O93" s="3">
        <f t="shared" si="45"/>
        <v>268.8</v>
      </c>
      <c r="P93" s="3">
        <f t="shared" si="45"/>
        <v>218.39999999999998</v>
      </c>
      <c r="Q93" s="3">
        <f t="shared" si="45"/>
        <v>218.39999999999998</v>
      </c>
      <c r="R93" s="3">
        <f t="shared" si="45"/>
        <v>167.99999999999997</v>
      </c>
      <c r="S93" s="3">
        <f t="shared" si="45"/>
        <v>167.99999999999997</v>
      </c>
    </row>
    <row r="94" spans="1:19" x14ac:dyDescent="0.75">
      <c r="A94" s="2">
        <f t="shared" si="37"/>
        <v>0.99999999999999989</v>
      </c>
      <c r="B94" s="3">
        <f t="shared" si="44"/>
        <v>11.999999999999998</v>
      </c>
      <c r="C94" s="3">
        <f t="shared" ref="C94:S94" si="46">($B$78*C73+(C$63-C73)*$B$79)/1000</f>
        <v>17.999999999999996</v>
      </c>
      <c r="D94" s="3">
        <f t="shared" si="46"/>
        <v>29.999999999999996</v>
      </c>
      <c r="E94" s="3">
        <f t="shared" si="46"/>
        <v>29.999999999999996</v>
      </c>
      <c r="F94" s="3">
        <f t="shared" si="46"/>
        <v>29.999999999999996</v>
      </c>
      <c r="G94" s="3">
        <f t="shared" si="46"/>
        <v>29.999999999999996</v>
      </c>
      <c r="H94" s="3">
        <f t="shared" si="46"/>
        <v>53.999999999999993</v>
      </c>
      <c r="I94" s="3">
        <f t="shared" si="46"/>
        <v>53.999999999999993</v>
      </c>
      <c r="J94" s="3">
        <f t="shared" si="46"/>
        <v>215.99999999999997</v>
      </c>
      <c r="K94" s="3">
        <f t="shared" si="46"/>
        <v>215.99999999999997</v>
      </c>
      <c r="L94" s="3">
        <f t="shared" si="46"/>
        <v>215.99999999999997</v>
      </c>
      <c r="M94" s="3">
        <f t="shared" si="46"/>
        <v>215.99999999999997</v>
      </c>
      <c r="N94" s="3">
        <f t="shared" si="46"/>
        <v>215.99999999999997</v>
      </c>
      <c r="O94" s="3">
        <f t="shared" si="46"/>
        <v>287.99999999999994</v>
      </c>
      <c r="P94" s="3">
        <f t="shared" si="46"/>
        <v>233.99999999999997</v>
      </c>
      <c r="Q94" s="3">
        <f t="shared" si="46"/>
        <v>233.99999999999997</v>
      </c>
      <c r="R94" s="3">
        <f t="shared" si="46"/>
        <v>179.99999999999997</v>
      </c>
      <c r="S94" s="3">
        <f t="shared" si="46"/>
        <v>179.99999999999997</v>
      </c>
    </row>
  </sheetData>
  <mergeCells count="4">
    <mergeCell ref="B11:S11"/>
    <mergeCell ref="B61:S61"/>
    <mergeCell ref="V61:AM61"/>
    <mergeCell ref="B82:S82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B9ED-B970-4D05-8AD3-B005FC59671C}">
  <dimension ref="A1:V107"/>
  <sheetViews>
    <sheetView tabSelected="1" zoomScale="85" zoomScaleNormal="85" workbookViewId="0">
      <selection activeCell="B10" sqref="B10"/>
    </sheetView>
  </sheetViews>
  <sheetFormatPr defaultRowHeight="14.75" x14ac:dyDescent="0.75"/>
  <cols>
    <col min="1" max="1" width="17.953125" customWidth="1"/>
    <col min="2" max="2" width="15.5" bestFit="1" customWidth="1"/>
    <col min="3" max="3" width="10.1796875" customWidth="1"/>
    <col min="4" max="4" width="10.31640625" customWidth="1"/>
    <col min="13" max="19" width="15" bestFit="1" customWidth="1"/>
  </cols>
  <sheetData>
    <row r="1" spans="1:22" s="4" customFormat="1" x14ac:dyDescent="0.75">
      <c r="A1" s="4" t="str">
        <f>original!A30</f>
        <v>indiretos</v>
      </c>
      <c r="B1" s="4">
        <f>original!B30</f>
        <v>70</v>
      </c>
      <c r="C1" s="4">
        <f>original!C30</f>
        <v>75</v>
      </c>
      <c r="D1" s="4">
        <f>original!D30</f>
        <v>75</v>
      </c>
      <c r="E1" s="4">
        <f>original!E30</f>
        <v>75</v>
      </c>
      <c r="F1" s="4">
        <f>original!F30</f>
        <v>75</v>
      </c>
      <c r="G1" s="4">
        <f>original!G30</f>
        <v>75</v>
      </c>
      <c r="H1" s="4">
        <f>original!H30</f>
        <v>90</v>
      </c>
      <c r="I1" s="4">
        <f>original!I30</f>
        <v>90</v>
      </c>
      <c r="J1" s="4">
        <f>original!J30</f>
        <v>90</v>
      </c>
      <c r="K1" s="4">
        <f>original!K30</f>
        <v>90</v>
      </c>
      <c r="L1" s="4">
        <f>original!L30</f>
        <v>90</v>
      </c>
      <c r="M1" s="4">
        <f>original!M30</f>
        <v>90</v>
      </c>
      <c r="N1" s="4">
        <f>original!N30</f>
        <v>90</v>
      </c>
      <c r="O1" s="4">
        <f>original!O30</f>
        <v>120</v>
      </c>
      <c r="P1" s="4">
        <f>original!P30</f>
        <v>97.5</v>
      </c>
      <c r="Q1" s="4">
        <f>original!Q30</f>
        <v>97.5</v>
      </c>
      <c r="R1" s="4">
        <f>original!R30</f>
        <v>75</v>
      </c>
      <c r="S1" s="4">
        <f>original!S30</f>
        <v>75</v>
      </c>
    </row>
    <row r="2" spans="1:22" x14ac:dyDescent="0.75">
      <c r="A2" t="s">
        <v>66</v>
      </c>
      <c r="B2" s="3">
        <f>50%*B1</f>
        <v>35</v>
      </c>
      <c r="C2" s="3">
        <f t="shared" ref="C2:S2" si="0">50%*C1</f>
        <v>37.5</v>
      </c>
      <c r="D2" s="3">
        <f t="shared" si="0"/>
        <v>37.5</v>
      </c>
      <c r="E2" s="3">
        <f t="shared" si="0"/>
        <v>37.5</v>
      </c>
      <c r="F2" s="3">
        <f t="shared" si="0"/>
        <v>37.5</v>
      </c>
      <c r="G2" s="3">
        <f t="shared" si="0"/>
        <v>37.5</v>
      </c>
      <c r="H2" s="3">
        <f t="shared" si="0"/>
        <v>45</v>
      </c>
      <c r="I2" s="3">
        <f t="shared" si="0"/>
        <v>45</v>
      </c>
      <c r="J2" s="3">
        <f t="shared" si="0"/>
        <v>45</v>
      </c>
      <c r="K2" s="3">
        <f t="shared" si="0"/>
        <v>45</v>
      </c>
      <c r="L2" s="3">
        <f t="shared" si="0"/>
        <v>45</v>
      </c>
      <c r="M2" s="3">
        <f t="shared" si="0"/>
        <v>45</v>
      </c>
      <c r="N2" s="3">
        <f t="shared" si="0"/>
        <v>45</v>
      </c>
      <c r="O2" s="3">
        <f t="shared" si="0"/>
        <v>60</v>
      </c>
      <c r="P2" s="3">
        <f t="shared" si="0"/>
        <v>48.75</v>
      </c>
      <c r="Q2" s="3">
        <f t="shared" si="0"/>
        <v>48.75</v>
      </c>
      <c r="R2" s="3">
        <f t="shared" si="0"/>
        <v>37.5</v>
      </c>
      <c r="S2" s="3">
        <f t="shared" si="0"/>
        <v>37.5</v>
      </c>
      <c r="T2" s="3"/>
      <c r="U2" s="3"/>
      <c r="V2" s="3"/>
    </row>
    <row r="3" spans="1:22" x14ac:dyDescent="0.75">
      <c r="A3" t="s">
        <v>67</v>
      </c>
      <c r="B3" s="3">
        <f>B1-B2</f>
        <v>35</v>
      </c>
      <c r="C3" s="3">
        <f t="shared" ref="C3:S3" si="1">C1-C2</f>
        <v>37.5</v>
      </c>
      <c r="D3" s="3">
        <f t="shared" si="1"/>
        <v>37.5</v>
      </c>
      <c r="E3" s="3">
        <f t="shared" si="1"/>
        <v>37.5</v>
      </c>
      <c r="F3" s="3">
        <f t="shared" si="1"/>
        <v>37.5</v>
      </c>
      <c r="G3" s="3">
        <f t="shared" si="1"/>
        <v>37.5</v>
      </c>
      <c r="H3" s="3">
        <f t="shared" si="1"/>
        <v>45</v>
      </c>
      <c r="I3" s="3">
        <f t="shared" si="1"/>
        <v>45</v>
      </c>
      <c r="J3" s="3">
        <f t="shared" si="1"/>
        <v>45</v>
      </c>
      <c r="K3" s="3">
        <f t="shared" si="1"/>
        <v>45</v>
      </c>
      <c r="L3" s="3">
        <f t="shared" si="1"/>
        <v>45</v>
      </c>
      <c r="M3" s="3">
        <f t="shared" si="1"/>
        <v>45</v>
      </c>
      <c r="N3" s="3">
        <f t="shared" si="1"/>
        <v>45</v>
      </c>
      <c r="O3" s="3">
        <f t="shared" si="1"/>
        <v>60</v>
      </c>
      <c r="P3" s="3">
        <f t="shared" si="1"/>
        <v>48.75</v>
      </c>
      <c r="Q3" s="3">
        <f t="shared" si="1"/>
        <v>48.75</v>
      </c>
      <c r="R3" s="3">
        <f t="shared" si="1"/>
        <v>37.5</v>
      </c>
      <c r="S3" s="3">
        <f t="shared" si="1"/>
        <v>37.5</v>
      </c>
      <c r="T3" s="3"/>
      <c r="U3" s="3"/>
      <c r="V3" s="3"/>
    </row>
    <row r="4" spans="1:22" s="4" customFormat="1" x14ac:dyDescent="0.75">
      <c r="A4" s="4" t="str">
        <f>original!A31</f>
        <v>diretos</v>
      </c>
      <c r="B4" s="4">
        <f>original!B31</f>
        <v>30.000000000000004</v>
      </c>
      <c r="C4" s="4">
        <f>original!C31</f>
        <v>75</v>
      </c>
      <c r="D4" s="4">
        <f>original!D31</f>
        <v>175</v>
      </c>
      <c r="E4" s="4">
        <f>original!E31</f>
        <v>175</v>
      </c>
      <c r="F4" s="4">
        <f>original!F31</f>
        <v>175</v>
      </c>
      <c r="G4" s="4">
        <f>original!G31</f>
        <v>175</v>
      </c>
      <c r="H4" s="4">
        <f>original!H31</f>
        <v>360</v>
      </c>
      <c r="I4" s="4">
        <f>original!I31</f>
        <v>360</v>
      </c>
      <c r="J4" s="4">
        <f>original!J31</f>
        <v>1710</v>
      </c>
      <c r="K4" s="4">
        <f>original!K31</f>
        <v>1710</v>
      </c>
      <c r="L4" s="4">
        <f>original!L31</f>
        <v>1710</v>
      </c>
      <c r="M4" s="4">
        <f>original!M31</f>
        <v>1710</v>
      </c>
      <c r="N4" s="4">
        <f>original!N31</f>
        <v>1710</v>
      </c>
      <c r="O4" s="4">
        <f>original!O31</f>
        <v>2280</v>
      </c>
      <c r="P4" s="4">
        <f>original!P31</f>
        <v>1852.5</v>
      </c>
      <c r="Q4" s="4">
        <f>original!Q31</f>
        <v>1852.5</v>
      </c>
      <c r="R4" s="4">
        <f>original!R31</f>
        <v>1425</v>
      </c>
      <c r="S4" s="4">
        <f>original!S31</f>
        <v>1425</v>
      </c>
    </row>
    <row r="5" spans="1:22" x14ac:dyDescent="0.75">
      <c r="A5" t="s">
        <v>68</v>
      </c>
      <c r="B5" s="3">
        <f>0.9*B4</f>
        <v>27.000000000000004</v>
      </c>
      <c r="C5" s="3">
        <f t="shared" ref="C5:S5" si="2">0.9*C4</f>
        <v>67.5</v>
      </c>
      <c r="D5" s="3">
        <f t="shared" si="2"/>
        <v>157.5</v>
      </c>
      <c r="E5" s="3">
        <f t="shared" si="2"/>
        <v>157.5</v>
      </c>
      <c r="F5" s="3">
        <f t="shared" si="2"/>
        <v>157.5</v>
      </c>
      <c r="G5" s="3">
        <f t="shared" si="2"/>
        <v>157.5</v>
      </c>
      <c r="H5" s="3">
        <f t="shared" si="2"/>
        <v>324</v>
      </c>
      <c r="I5" s="3">
        <f t="shared" si="2"/>
        <v>324</v>
      </c>
      <c r="J5" s="3">
        <f t="shared" si="2"/>
        <v>1539</v>
      </c>
      <c r="K5" s="3">
        <f t="shared" si="2"/>
        <v>1539</v>
      </c>
      <c r="L5" s="3">
        <f t="shared" si="2"/>
        <v>1539</v>
      </c>
      <c r="M5" s="3">
        <f t="shared" si="2"/>
        <v>1539</v>
      </c>
      <c r="N5" s="3">
        <f t="shared" si="2"/>
        <v>1539</v>
      </c>
      <c r="O5" s="3">
        <f t="shared" si="2"/>
        <v>2052</v>
      </c>
      <c r="P5" s="3">
        <f t="shared" si="2"/>
        <v>1667.25</v>
      </c>
      <c r="Q5" s="3">
        <f t="shared" si="2"/>
        <v>1667.25</v>
      </c>
      <c r="R5" s="3">
        <f t="shared" si="2"/>
        <v>1282.5</v>
      </c>
      <c r="S5" s="3">
        <f t="shared" si="2"/>
        <v>1282.5</v>
      </c>
      <c r="T5" s="3"/>
      <c r="U5" s="3"/>
      <c r="V5" s="3"/>
    </row>
    <row r="6" spans="1:22" x14ac:dyDescent="0.75">
      <c r="A6" t="s">
        <v>69</v>
      </c>
      <c r="B6" s="3">
        <f>B4-B5</f>
        <v>3</v>
      </c>
      <c r="C6" s="3">
        <f t="shared" ref="C6:S6" si="3">C4-C5</f>
        <v>7.5</v>
      </c>
      <c r="D6" s="3">
        <f t="shared" si="3"/>
        <v>17.5</v>
      </c>
      <c r="E6" s="3">
        <f t="shared" si="3"/>
        <v>17.5</v>
      </c>
      <c r="F6" s="3">
        <f t="shared" si="3"/>
        <v>17.5</v>
      </c>
      <c r="G6" s="3">
        <f t="shared" si="3"/>
        <v>17.5</v>
      </c>
      <c r="H6" s="3">
        <f t="shared" si="3"/>
        <v>36</v>
      </c>
      <c r="I6" s="3">
        <f t="shared" si="3"/>
        <v>36</v>
      </c>
      <c r="J6" s="3">
        <f t="shared" si="3"/>
        <v>171</v>
      </c>
      <c r="K6" s="3">
        <f t="shared" si="3"/>
        <v>171</v>
      </c>
      <c r="L6" s="3">
        <f t="shared" si="3"/>
        <v>171</v>
      </c>
      <c r="M6" s="3">
        <f t="shared" si="3"/>
        <v>171</v>
      </c>
      <c r="N6" s="3">
        <f t="shared" si="3"/>
        <v>171</v>
      </c>
      <c r="O6" s="3">
        <f t="shared" si="3"/>
        <v>228</v>
      </c>
      <c r="P6" s="3">
        <f t="shared" si="3"/>
        <v>185.25</v>
      </c>
      <c r="Q6" s="3">
        <f t="shared" si="3"/>
        <v>185.25</v>
      </c>
      <c r="R6" s="3">
        <f t="shared" si="3"/>
        <v>142.5</v>
      </c>
      <c r="S6" s="3">
        <f t="shared" si="3"/>
        <v>142.5</v>
      </c>
      <c r="T6" s="3"/>
      <c r="U6" s="3"/>
      <c r="V6" s="3"/>
    </row>
    <row r="8" spans="1:22" x14ac:dyDescent="0.75">
      <c r="B8" s="7" t="s">
        <v>36</v>
      </c>
      <c r="C8" s="7"/>
      <c r="D8" s="7"/>
    </row>
    <row r="9" spans="1:22" x14ac:dyDescent="0.75">
      <c r="B9" t="s">
        <v>34</v>
      </c>
      <c r="C9" t="s">
        <v>35</v>
      </c>
      <c r="D9" t="s">
        <v>45</v>
      </c>
      <c r="F9" t="s">
        <v>58</v>
      </c>
    </row>
    <row r="10" spans="1:22" x14ac:dyDescent="0.75">
      <c r="A10" t="s">
        <v>29</v>
      </c>
      <c r="B10" s="3">
        <f>B13*(B11*SUM(original!O30:O31)*0.7+Planilha1!B12*SUM(original!O30:O31)*0.3)/1000</f>
        <v>393.6</v>
      </c>
      <c r="C10" s="3">
        <f>B15*B13*B14*original!Q43/24/1000</f>
        <v>576.04166666666663</v>
      </c>
      <c r="D10">
        <f>B13*B18*B17*B16/1000</f>
        <v>312</v>
      </c>
      <c r="F10" s="3">
        <f>D10+C10+B10</f>
        <v>1281.6416666666667</v>
      </c>
      <c r="G10" t="s">
        <v>59</v>
      </c>
    </row>
    <row r="11" spans="1:22" x14ac:dyDescent="0.75">
      <c r="A11" t="s">
        <v>46</v>
      </c>
      <c r="B11">
        <v>40</v>
      </c>
      <c r="C11" t="s">
        <v>47</v>
      </c>
    </row>
    <row r="12" spans="1:22" x14ac:dyDescent="0.75">
      <c r="A12" t="s">
        <v>63</v>
      </c>
      <c r="B12">
        <v>180</v>
      </c>
      <c r="C12" t="s">
        <v>47</v>
      </c>
      <c r="E12" t="s">
        <v>60</v>
      </c>
      <c r="F12">
        <v>20</v>
      </c>
      <c r="G12" t="s">
        <v>59</v>
      </c>
    </row>
    <row r="13" spans="1:22" x14ac:dyDescent="0.75">
      <c r="A13" t="s">
        <v>48</v>
      </c>
      <c r="B13">
        <v>2</v>
      </c>
      <c r="C13" t="s">
        <v>49</v>
      </c>
      <c r="E13" t="s">
        <v>61</v>
      </c>
      <c r="F13" s="3">
        <f>F10/2/F12</f>
        <v>32.041041666666665</v>
      </c>
      <c r="G13" t="s">
        <v>62</v>
      </c>
    </row>
    <row r="14" spans="1:22" x14ac:dyDescent="0.75">
      <c r="A14" t="s">
        <v>50</v>
      </c>
      <c r="B14">
        <v>500</v>
      </c>
      <c r="C14" t="s">
        <v>51</v>
      </c>
    </row>
    <row r="15" spans="1:22" x14ac:dyDescent="0.75">
      <c r="A15" t="s">
        <v>52</v>
      </c>
      <c r="B15" s="2">
        <v>0.7</v>
      </c>
    </row>
    <row r="16" spans="1:22" x14ac:dyDescent="0.75">
      <c r="A16" t="s">
        <v>53</v>
      </c>
      <c r="B16">
        <v>0.2</v>
      </c>
      <c r="C16" t="s">
        <v>54</v>
      </c>
    </row>
    <row r="17" spans="1:21" x14ac:dyDescent="0.75">
      <c r="A17" t="s">
        <v>55</v>
      </c>
      <c r="B17">
        <v>0.15</v>
      </c>
      <c r="C17" t="s">
        <v>56</v>
      </c>
    </row>
    <row r="18" spans="1:21" x14ac:dyDescent="0.75">
      <c r="A18" t="s">
        <v>57</v>
      </c>
      <c r="B18">
        <f>520*10000</f>
        <v>5200000</v>
      </c>
      <c r="C18" t="s">
        <v>14</v>
      </c>
    </row>
    <row r="19" spans="1:21" x14ac:dyDescent="0.75">
      <c r="A19" t="s">
        <v>39</v>
      </c>
      <c r="B19">
        <f>SUM(original!O30:O31)/Planilha1!B20</f>
        <v>48</v>
      </c>
    </row>
    <row r="20" spans="1:21" x14ac:dyDescent="0.75">
      <c r="B20">
        <v>50</v>
      </c>
      <c r="C20" t="s">
        <v>33</v>
      </c>
    </row>
    <row r="23" spans="1:21" x14ac:dyDescent="0.75">
      <c r="A23" t="s">
        <v>37</v>
      </c>
      <c r="C23">
        <v>20</v>
      </c>
      <c r="D23" t="s">
        <v>64</v>
      </c>
    </row>
    <row r="24" spans="1:21" x14ac:dyDescent="0.75">
      <c r="A24" t="s">
        <v>65</v>
      </c>
      <c r="B24" s="3">
        <f>SUM(B$2,B$5)/$C$23</f>
        <v>3.1</v>
      </c>
      <c r="C24" s="3">
        <f t="shared" ref="C24:S24" si="4">SUM(C2,C5)/$C$23</f>
        <v>5.25</v>
      </c>
      <c r="D24" s="3">
        <f t="shared" si="4"/>
        <v>9.75</v>
      </c>
      <c r="E24" s="3">
        <f t="shared" si="4"/>
        <v>9.75</v>
      </c>
      <c r="F24" s="3">
        <f t="shared" si="4"/>
        <v>9.75</v>
      </c>
      <c r="G24" s="3">
        <f t="shared" si="4"/>
        <v>9.75</v>
      </c>
      <c r="H24" s="3">
        <f t="shared" si="4"/>
        <v>18.45</v>
      </c>
      <c r="I24" s="3">
        <f t="shared" si="4"/>
        <v>18.45</v>
      </c>
      <c r="J24" s="3">
        <f t="shared" si="4"/>
        <v>79.2</v>
      </c>
      <c r="K24" s="3">
        <f t="shared" si="4"/>
        <v>79.2</v>
      </c>
      <c r="L24" s="3">
        <f t="shared" si="4"/>
        <v>79.2</v>
      </c>
      <c r="M24" s="3">
        <f t="shared" si="4"/>
        <v>79.2</v>
      </c>
      <c r="N24" s="3">
        <f t="shared" si="4"/>
        <v>79.2</v>
      </c>
      <c r="O24" s="3">
        <f t="shared" si="4"/>
        <v>105.6</v>
      </c>
      <c r="P24" s="3">
        <f t="shared" si="4"/>
        <v>85.8</v>
      </c>
      <c r="Q24" s="3">
        <f t="shared" si="4"/>
        <v>85.8</v>
      </c>
      <c r="R24" s="3">
        <f t="shared" si="4"/>
        <v>66</v>
      </c>
      <c r="S24" s="3">
        <f t="shared" si="4"/>
        <v>66</v>
      </c>
      <c r="T24" s="3"/>
      <c r="U24" s="3"/>
    </row>
    <row r="25" spans="1:21" x14ac:dyDescent="0.75">
      <c r="A25" t="s">
        <v>70</v>
      </c>
      <c r="B25" s="3">
        <f>SUM(B$3,B$6)/$C$23</f>
        <v>1.9</v>
      </c>
      <c r="C25" s="3">
        <f t="shared" ref="C25:S25" si="5">SUM(C3,C6)/$C$23</f>
        <v>2.25</v>
      </c>
      <c r="D25" s="3">
        <f t="shared" si="5"/>
        <v>2.75</v>
      </c>
      <c r="E25" s="3">
        <f t="shared" si="5"/>
        <v>2.75</v>
      </c>
      <c r="F25" s="3">
        <f t="shared" si="5"/>
        <v>2.75</v>
      </c>
      <c r="G25" s="3">
        <f t="shared" si="5"/>
        <v>2.75</v>
      </c>
      <c r="H25" s="3">
        <f t="shared" si="5"/>
        <v>4.05</v>
      </c>
      <c r="I25" s="3">
        <f t="shared" si="5"/>
        <v>4.05</v>
      </c>
      <c r="J25" s="3">
        <f t="shared" si="5"/>
        <v>10.8</v>
      </c>
      <c r="K25" s="3">
        <f t="shared" si="5"/>
        <v>10.8</v>
      </c>
      <c r="L25" s="3">
        <f t="shared" si="5"/>
        <v>10.8</v>
      </c>
      <c r="M25" s="3">
        <f t="shared" si="5"/>
        <v>10.8</v>
      </c>
      <c r="N25" s="3">
        <f t="shared" si="5"/>
        <v>10.8</v>
      </c>
      <c r="O25" s="3">
        <f t="shared" si="5"/>
        <v>14.4</v>
      </c>
      <c r="P25" s="3">
        <f t="shared" si="5"/>
        <v>11.7</v>
      </c>
      <c r="Q25" s="3">
        <f t="shared" si="5"/>
        <v>11.7</v>
      </c>
      <c r="R25" s="3">
        <f t="shared" si="5"/>
        <v>9</v>
      </c>
      <c r="S25" s="3">
        <f t="shared" si="5"/>
        <v>9</v>
      </c>
      <c r="T25" s="3"/>
      <c r="U25" s="3"/>
    </row>
    <row r="26" spans="1:21" x14ac:dyDescent="0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75">
      <c r="A27" t="s">
        <v>73</v>
      </c>
      <c r="B27" s="3">
        <f>B24-B24*$C$29</f>
        <v>0.93000000000000016</v>
      </c>
      <c r="C27" s="3">
        <f t="shared" ref="C27:S27" si="6">C24-C24*$C$29</f>
        <v>1.5750000000000002</v>
      </c>
      <c r="D27" s="3">
        <f t="shared" si="6"/>
        <v>2.9250000000000007</v>
      </c>
      <c r="E27" s="3">
        <f t="shared" si="6"/>
        <v>2.9250000000000007</v>
      </c>
      <c r="F27" s="3">
        <f t="shared" si="6"/>
        <v>2.9250000000000007</v>
      </c>
      <c r="G27" s="3">
        <f t="shared" si="6"/>
        <v>2.9250000000000007</v>
      </c>
      <c r="H27" s="3">
        <f t="shared" si="6"/>
        <v>5.5350000000000001</v>
      </c>
      <c r="I27" s="3">
        <f t="shared" si="6"/>
        <v>5.5350000000000001</v>
      </c>
      <c r="J27" s="3">
        <f t="shared" si="6"/>
        <v>23.760000000000005</v>
      </c>
      <c r="K27" s="3">
        <f t="shared" si="6"/>
        <v>23.760000000000005</v>
      </c>
      <c r="L27" s="3">
        <f t="shared" si="6"/>
        <v>23.760000000000005</v>
      </c>
      <c r="M27" s="3">
        <f t="shared" si="6"/>
        <v>23.760000000000005</v>
      </c>
      <c r="N27" s="3">
        <f t="shared" si="6"/>
        <v>23.760000000000005</v>
      </c>
      <c r="O27" s="3">
        <f t="shared" si="6"/>
        <v>31.680000000000007</v>
      </c>
      <c r="P27" s="3">
        <f t="shared" si="6"/>
        <v>25.740000000000002</v>
      </c>
      <c r="Q27" s="3">
        <f t="shared" si="6"/>
        <v>25.740000000000002</v>
      </c>
      <c r="R27" s="3">
        <f t="shared" si="6"/>
        <v>19.800000000000004</v>
      </c>
      <c r="S27" s="3">
        <f t="shared" si="6"/>
        <v>19.800000000000004</v>
      </c>
      <c r="T27" s="3"/>
      <c r="U27" s="3"/>
    </row>
    <row r="28" spans="1:21" x14ac:dyDescent="0.75">
      <c r="A28" t="s">
        <v>74</v>
      </c>
      <c r="B28" s="3">
        <f>B25-B25*$C$29</f>
        <v>0.57000000000000006</v>
      </c>
      <c r="C28" s="3">
        <f t="shared" ref="C28:S28" si="7">C25-C25*$C$29</f>
        <v>0.67500000000000004</v>
      </c>
      <c r="D28" s="3">
        <f t="shared" si="7"/>
        <v>0.82500000000000018</v>
      </c>
      <c r="E28" s="3">
        <f t="shared" si="7"/>
        <v>0.82500000000000018</v>
      </c>
      <c r="F28" s="3">
        <f t="shared" si="7"/>
        <v>0.82500000000000018</v>
      </c>
      <c r="G28" s="3">
        <f t="shared" si="7"/>
        <v>0.82500000000000018</v>
      </c>
      <c r="H28" s="3">
        <f t="shared" si="7"/>
        <v>1.2150000000000003</v>
      </c>
      <c r="I28" s="3">
        <f t="shared" si="7"/>
        <v>1.2150000000000003</v>
      </c>
      <c r="J28" s="3">
        <f t="shared" si="7"/>
        <v>3.2400000000000011</v>
      </c>
      <c r="K28" s="3">
        <f t="shared" si="7"/>
        <v>3.2400000000000011</v>
      </c>
      <c r="L28" s="3">
        <f t="shared" si="7"/>
        <v>3.2400000000000011</v>
      </c>
      <c r="M28" s="3">
        <f t="shared" si="7"/>
        <v>3.2400000000000011</v>
      </c>
      <c r="N28" s="3">
        <f t="shared" si="7"/>
        <v>3.2400000000000011</v>
      </c>
      <c r="O28" s="3">
        <f t="shared" si="7"/>
        <v>4.32</v>
      </c>
      <c r="P28" s="3">
        <f t="shared" si="7"/>
        <v>3.51</v>
      </c>
      <c r="Q28" s="3">
        <f t="shared" si="7"/>
        <v>3.51</v>
      </c>
      <c r="R28" s="3">
        <f t="shared" si="7"/>
        <v>2.7</v>
      </c>
      <c r="S28" s="3">
        <f t="shared" si="7"/>
        <v>2.7</v>
      </c>
      <c r="T28" s="3"/>
      <c r="U28" s="3"/>
    </row>
    <row r="29" spans="1:21" x14ac:dyDescent="0.75">
      <c r="A29" t="s">
        <v>72</v>
      </c>
      <c r="B29" s="3"/>
      <c r="C29" s="3">
        <v>0.7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75">
      <c r="C30">
        <v>1.5</v>
      </c>
      <c r="D30" t="s">
        <v>71</v>
      </c>
    </row>
    <row r="31" spans="1:21" x14ac:dyDescent="0.75">
      <c r="A31" t="s">
        <v>65</v>
      </c>
      <c r="B31" s="3">
        <f>B24*$C$30*$C$29</f>
        <v>3.2549999999999999</v>
      </c>
      <c r="C31" s="3">
        <f t="shared" ref="C31:S31" si="8">C24*$C$30*$C$29</f>
        <v>5.5124999999999993</v>
      </c>
      <c r="D31" s="3">
        <f t="shared" si="8"/>
        <v>10.237499999999999</v>
      </c>
      <c r="E31" s="3">
        <f t="shared" si="8"/>
        <v>10.237499999999999</v>
      </c>
      <c r="F31" s="3">
        <f t="shared" si="8"/>
        <v>10.237499999999999</v>
      </c>
      <c r="G31" s="3">
        <f t="shared" si="8"/>
        <v>10.237499999999999</v>
      </c>
      <c r="H31" s="3">
        <f t="shared" si="8"/>
        <v>19.372499999999995</v>
      </c>
      <c r="I31" s="3">
        <f t="shared" si="8"/>
        <v>19.372499999999995</v>
      </c>
      <c r="J31" s="3">
        <f t="shared" si="8"/>
        <v>83.16</v>
      </c>
      <c r="K31" s="3">
        <f t="shared" si="8"/>
        <v>83.16</v>
      </c>
      <c r="L31" s="3">
        <f t="shared" si="8"/>
        <v>83.16</v>
      </c>
      <c r="M31" s="3">
        <f t="shared" si="8"/>
        <v>83.16</v>
      </c>
      <c r="N31" s="3">
        <f t="shared" si="8"/>
        <v>83.16</v>
      </c>
      <c r="O31" s="3">
        <f t="shared" si="8"/>
        <v>110.87999999999998</v>
      </c>
      <c r="P31" s="3">
        <f t="shared" si="8"/>
        <v>90.089999999999989</v>
      </c>
      <c r="Q31" s="3">
        <f t="shared" si="8"/>
        <v>90.089999999999989</v>
      </c>
      <c r="R31" s="3">
        <f t="shared" si="8"/>
        <v>69.3</v>
      </c>
      <c r="S31" s="3">
        <f t="shared" si="8"/>
        <v>69.3</v>
      </c>
      <c r="T31" s="3"/>
      <c r="U31" s="3"/>
    </row>
    <row r="32" spans="1:21" x14ac:dyDescent="0.75">
      <c r="A32" t="s">
        <v>70</v>
      </c>
      <c r="B32" s="3">
        <f>B25*$C$30*$C$29</f>
        <v>1.9949999999999997</v>
      </c>
      <c r="C32" s="3">
        <f t="shared" ref="C32:S32" si="9">C25*$C$30*$C$29</f>
        <v>2.3624999999999998</v>
      </c>
      <c r="D32" s="3">
        <f t="shared" si="9"/>
        <v>2.8874999999999997</v>
      </c>
      <c r="E32" s="3">
        <f t="shared" si="9"/>
        <v>2.8874999999999997</v>
      </c>
      <c r="F32" s="3">
        <f t="shared" si="9"/>
        <v>2.8874999999999997</v>
      </c>
      <c r="G32" s="3">
        <f t="shared" si="9"/>
        <v>2.8874999999999997</v>
      </c>
      <c r="H32" s="3">
        <f t="shared" si="9"/>
        <v>4.2524999999999995</v>
      </c>
      <c r="I32" s="3">
        <f t="shared" si="9"/>
        <v>4.2524999999999995</v>
      </c>
      <c r="J32" s="3">
        <f t="shared" si="9"/>
        <v>11.340000000000002</v>
      </c>
      <c r="K32" s="3">
        <f t="shared" si="9"/>
        <v>11.340000000000002</v>
      </c>
      <c r="L32" s="3">
        <f t="shared" si="9"/>
        <v>11.340000000000002</v>
      </c>
      <c r="M32" s="3">
        <f t="shared" si="9"/>
        <v>11.340000000000002</v>
      </c>
      <c r="N32" s="3">
        <f t="shared" si="9"/>
        <v>11.340000000000002</v>
      </c>
      <c r="O32" s="3">
        <f t="shared" si="9"/>
        <v>15.12</v>
      </c>
      <c r="P32" s="3">
        <f t="shared" si="9"/>
        <v>12.284999999999997</v>
      </c>
      <c r="Q32" s="3">
        <f t="shared" si="9"/>
        <v>12.284999999999997</v>
      </c>
      <c r="R32" s="3">
        <f t="shared" si="9"/>
        <v>9.4499999999999993</v>
      </c>
      <c r="S32" s="3">
        <f t="shared" si="9"/>
        <v>9.4499999999999993</v>
      </c>
      <c r="T32" s="3"/>
      <c r="U32" s="3"/>
    </row>
    <row r="34" spans="1:21" ht="14.5" customHeight="1" x14ac:dyDescent="0.75">
      <c r="A34" t="s">
        <v>40</v>
      </c>
      <c r="C34">
        <v>10</v>
      </c>
      <c r="D34" t="s">
        <v>64</v>
      </c>
    </row>
    <row r="35" spans="1:21" ht="14.5" customHeight="1" x14ac:dyDescent="0.75">
      <c r="A35" t="s">
        <v>65</v>
      </c>
      <c r="B35" s="3">
        <f>SUM(B$2,B$5)/$C$34</f>
        <v>6.2</v>
      </c>
      <c r="C35" s="3">
        <f t="shared" ref="C35:S35" si="10">SUM(C$2,C$5)/$C$34</f>
        <v>10.5</v>
      </c>
      <c r="D35" s="3">
        <f t="shared" si="10"/>
        <v>19.5</v>
      </c>
      <c r="E35" s="3">
        <f t="shared" si="10"/>
        <v>19.5</v>
      </c>
      <c r="F35" s="3">
        <f t="shared" si="10"/>
        <v>19.5</v>
      </c>
      <c r="G35" s="3">
        <f t="shared" si="10"/>
        <v>19.5</v>
      </c>
      <c r="H35" s="3">
        <f t="shared" si="10"/>
        <v>36.9</v>
      </c>
      <c r="I35" s="3">
        <f t="shared" si="10"/>
        <v>36.9</v>
      </c>
      <c r="J35" s="3">
        <f t="shared" si="10"/>
        <v>158.4</v>
      </c>
      <c r="K35" s="3">
        <f t="shared" si="10"/>
        <v>158.4</v>
      </c>
      <c r="L35" s="3">
        <f t="shared" si="10"/>
        <v>158.4</v>
      </c>
      <c r="M35" s="3">
        <f t="shared" si="10"/>
        <v>158.4</v>
      </c>
      <c r="N35" s="3">
        <f t="shared" si="10"/>
        <v>158.4</v>
      </c>
      <c r="O35" s="3">
        <f t="shared" si="10"/>
        <v>211.2</v>
      </c>
      <c r="P35" s="3">
        <f t="shared" si="10"/>
        <v>171.6</v>
      </c>
      <c r="Q35" s="3">
        <f t="shared" si="10"/>
        <v>171.6</v>
      </c>
      <c r="R35" s="3">
        <f t="shared" si="10"/>
        <v>132</v>
      </c>
      <c r="S35" s="3">
        <f t="shared" si="10"/>
        <v>132</v>
      </c>
      <c r="T35" s="3"/>
      <c r="U35" s="3"/>
    </row>
    <row r="36" spans="1:21" ht="14.5" customHeight="1" x14ac:dyDescent="0.75">
      <c r="A36" t="s">
        <v>70</v>
      </c>
      <c r="B36" s="3">
        <f>SUM(B$3,B$6)/$C$34</f>
        <v>3.8</v>
      </c>
      <c r="C36" s="3">
        <f t="shared" ref="C36:S36" si="11">SUM(C$3,C$6)/$C$34</f>
        <v>4.5</v>
      </c>
      <c r="D36" s="3">
        <f t="shared" si="11"/>
        <v>5.5</v>
      </c>
      <c r="E36" s="3">
        <f t="shared" si="11"/>
        <v>5.5</v>
      </c>
      <c r="F36" s="3">
        <f t="shared" si="11"/>
        <v>5.5</v>
      </c>
      <c r="G36" s="3">
        <f t="shared" si="11"/>
        <v>5.5</v>
      </c>
      <c r="H36" s="3">
        <f t="shared" si="11"/>
        <v>8.1</v>
      </c>
      <c r="I36" s="3">
        <f t="shared" si="11"/>
        <v>8.1</v>
      </c>
      <c r="J36" s="3">
        <f t="shared" si="11"/>
        <v>21.6</v>
      </c>
      <c r="K36" s="3">
        <f t="shared" si="11"/>
        <v>21.6</v>
      </c>
      <c r="L36" s="3">
        <f t="shared" si="11"/>
        <v>21.6</v>
      </c>
      <c r="M36" s="3">
        <f t="shared" si="11"/>
        <v>21.6</v>
      </c>
      <c r="N36" s="3">
        <f t="shared" si="11"/>
        <v>21.6</v>
      </c>
      <c r="O36" s="3">
        <f t="shared" si="11"/>
        <v>28.8</v>
      </c>
      <c r="P36" s="3">
        <f t="shared" si="11"/>
        <v>23.4</v>
      </c>
      <c r="Q36" s="3">
        <f t="shared" si="11"/>
        <v>23.4</v>
      </c>
      <c r="R36" s="3">
        <f t="shared" si="11"/>
        <v>18</v>
      </c>
      <c r="S36" s="3">
        <f t="shared" si="11"/>
        <v>18</v>
      </c>
      <c r="T36" s="3"/>
      <c r="U36" s="3"/>
    </row>
    <row r="37" spans="1:21" ht="14.5" customHeight="1" x14ac:dyDescent="0.75"/>
    <row r="38" spans="1:21" x14ac:dyDescent="0.75">
      <c r="A38" t="s">
        <v>75</v>
      </c>
      <c r="C38">
        <v>1</v>
      </c>
      <c r="D38" t="s">
        <v>76</v>
      </c>
    </row>
    <row r="39" spans="1:21" x14ac:dyDescent="0.75">
      <c r="A39" t="s">
        <v>65</v>
      </c>
      <c r="B39" s="3">
        <f>B35*$C$38</f>
        <v>6.2</v>
      </c>
      <c r="C39" s="3">
        <f t="shared" ref="C39:S39" si="12">C35*$C$38</f>
        <v>10.5</v>
      </c>
      <c r="D39" s="3">
        <f t="shared" si="12"/>
        <v>19.5</v>
      </c>
      <c r="E39" s="3">
        <f t="shared" si="12"/>
        <v>19.5</v>
      </c>
      <c r="F39" s="3">
        <f t="shared" si="12"/>
        <v>19.5</v>
      </c>
      <c r="G39" s="3">
        <f t="shared" si="12"/>
        <v>19.5</v>
      </c>
      <c r="H39" s="3">
        <f t="shared" si="12"/>
        <v>36.9</v>
      </c>
      <c r="I39" s="3">
        <f t="shared" si="12"/>
        <v>36.9</v>
      </c>
      <c r="J39" s="3">
        <f t="shared" si="12"/>
        <v>158.4</v>
      </c>
      <c r="K39" s="3">
        <f t="shared" si="12"/>
        <v>158.4</v>
      </c>
      <c r="L39" s="3">
        <f t="shared" si="12"/>
        <v>158.4</v>
      </c>
      <c r="M39" s="3">
        <f t="shared" si="12"/>
        <v>158.4</v>
      </c>
      <c r="N39" s="3">
        <f t="shared" si="12"/>
        <v>158.4</v>
      </c>
      <c r="O39" s="3">
        <f t="shared" si="12"/>
        <v>211.2</v>
      </c>
      <c r="P39" s="3">
        <f t="shared" si="12"/>
        <v>171.6</v>
      </c>
      <c r="Q39" s="3">
        <f t="shared" si="12"/>
        <v>171.6</v>
      </c>
      <c r="R39" s="3">
        <f t="shared" si="12"/>
        <v>132</v>
      </c>
      <c r="S39" s="3">
        <f t="shared" si="12"/>
        <v>132</v>
      </c>
    </row>
    <row r="40" spans="1:21" x14ac:dyDescent="0.75">
      <c r="A40" t="s">
        <v>70</v>
      </c>
      <c r="B40" s="3">
        <f>B36*$C$38</f>
        <v>3.8</v>
      </c>
      <c r="C40" s="3">
        <f t="shared" ref="C40:S40" si="13">C36*$C$38</f>
        <v>4.5</v>
      </c>
      <c r="D40" s="3">
        <f t="shared" si="13"/>
        <v>5.5</v>
      </c>
      <c r="E40" s="3">
        <f t="shared" si="13"/>
        <v>5.5</v>
      </c>
      <c r="F40" s="3">
        <f t="shared" si="13"/>
        <v>5.5</v>
      </c>
      <c r="G40" s="3">
        <f t="shared" si="13"/>
        <v>5.5</v>
      </c>
      <c r="H40" s="3">
        <f t="shared" si="13"/>
        <v>8.1</v>
      </c>
      <c r="I40" s="3">
        <f t="shared" si="13"/>
        <v>8.1</v>
      </c>
      <c r="J40" s="3">
        <f t="shared" si="13"/>
        <v>21.6</v>
      </c>
      <c r="K40" s="3">
        <f t="shared" si="13"/>
        <v>21.6</v>
      </c>
      <c r="L40" s="3">
        <f t="shared" si="13"/>
        <v>21.6</v>
      </c>
      <c r="M40" s="3">
        <f t="shared" si="13"/>
        <v>21.6</v>
      </c>
      <c r="N40" s="3">
        <f t="shared" si="13"/>
        <v>21.6</v>
      </c>
      <c r="O40" s="3">
        <f t="shared" si="13"/>
        <v>28.8</v>
      </c>
      <c r="P40" s="3">
        <f t="shared" si="13"/>
        <v>23.4</v>
      </c>
      <c r="Q40" s="3">
        <f t="shared" si="13"/>
        <v>23.4</v>
      </c>
      <c r="R40" s="3">
        <f t="shared" si="13"/>
        <v>18</v>
      </c>
      <c r="S40" s="3">
        <f t="shared" si="13"/>
        <v>18</v>
      </c>
    </row>
    <row r="42" spans="1:21" x14ac:dyDescent="0.75">
      <c r="A42" t="s">
        <v>38</v>
      </c>
      <c r="C42">
        <v>0.5</v>
      </c>
      <c r="D42" t="s">
        <v>77</v>
      </c>
    </row>
    <row r="43" spans="1:21" x14ac:dyDescent="0.75">
      <c r="A43" t="s">
        <v>65</v>
      </c>
      <c r="B43" s="3">
        <f>(B2+B5)*$C$42</f>
        <v>31</v>
      </c>
      <c r="C43" s="3">
        <f t="shared" ref="C43:S43" si="14">(C2+C5)*$C$42</f>
        <v>52.5</v>
      </c>
      <c r="D43" s="3">
        <f t="shared" si="14"/>
        <v>97.5</v>
      </c>
      <c r="E43" s="3">
        <f t="shared" si="14"/>
        <v>97.5</v>
      </c>
      <c r="F43" s="3">
        <f t="shared" si="14"/>
        <v>97.5</v>
      </c>
      <c r="G43" s="3">
        <f t="shared" si="14"/>
        <v>97.5</v>
      </c>
      <c r="H43" s="3">
        <f t="shared" si="14"/>
        <v>184.5</v>
      </c>
      <c r="I43" s="3">
        <f t="shared" si="14"/>
        <v>184.5</v>
      </c>
      <c r="J43" s="3">
        <f t="shared" si="14"/>
        <v>792</v>
      </c>
      <c r="K43" s="3">
        <f t="shared" si="14"/>
        <v>792</v>
      </c>
      <c r="L43" s="3">
        <f t="shared" si="14"/>
        <v>792</v>
      </c>
      <c r="M43" s="3">
        <f t="shared" si="14"/>
        <v>792</v>
      </c>
      <c r="N43" s="3">
        <f t="shared" si="14"/>
        <v>792</v>
      </c>
      <c r="O43" s="3">
        <f t="shared" si="14"/>
        <v>1056</v>
      </c>
      <c r="P43" s="3">
        <f t="shared" si="14"/>
        <v>858</v>
      </c>
      <c r="Q43" s="3">
        <f t="shared" si="14"/>
        <v>858</v>
      </c>
      <c r="R43" s="3">
        <f t="shared" si="14"/>
        <v>660</v>
      </c>
      <c r="S43" s="3">
        <f t="shared" si="14"/>
        <v>660</v>
      </c>
    </row>
    <row r="44" spans="1:21" x14ac:dyDescent="0.75">
      <c r="A44" t="s">
        <v>70</v>
      </c>
      <c r="B44" s="3">
        <f>(B3+B6)*$C$42</f>
        <v>19</v>
      </c>
      <c r="C44" s="3">
        <f t="shared" ref="C44:S44" si="15">(C3+C6)*$C$42</f>
        <v>22.5</v>
      </c>
      <c r="D44" s="3">
        <f t="shared" si="15"/>
        <v>27.5</v>
      </c>
      <c r="E44" s="3">
        <f t="shared" si="15"/>
        <v>27.5</v>
      </c>
      <c r="F44" s="3">
        <f t="shared" si="15"/>
        <v>27.5</v>
      </c>
      <c r="G44" s="3">
        <f t="shared" si="15"/>
        <v>27.5</v>
      </c>
      <c r="H44" s="3">
        <f t="shared" si="15"/>
        <v>40.5</v>
      </c>
      <c r="I44" s="3">
        <f t="shared" si="15"/>
        <v>40.5</v>
      </c>
      <c r="J44" s="3">
        <f t="shared" si="15"/>
        <v>108</v>
      </c>
      <c r="K44" s="3">
        <f t="shared" si="15"/>
        <v>108</v>
      </c>
      <c r="L44" s="3">
        <f t="shared" si="15"/>
        <v>108</v>
      </c>
      <c r="M44" s="3">
        <f t="shared" si="15"/>
        <v>108</v>
      </c>
      <c r="N44" s="3">
        <f t="shared" si="15"/>
        <v>108</v>
      </c>
      <c r="O44" s="3">
        <f t="shared" si="15"/>
        <v>144</v>
      </c>
      <c r="P44" s="3">
        <f t="shared" si="15"/>
        <v>117</v>
      </c>
      <c r="Q44" s="3">
        <f t="shared" si="15"/>
        <v>117</v>
      </c>
      <c r="R44" s="3">
        <f t="shared" si="15"/>
        <v>90</v>
      </c>
      <c r="S44" s="3">
        <f t="shared" si="15"/>
        <v>90</v>
      </c>
    </row>
    <row r="46" spans="1:21" x14ac:dyDescent="0.75">
      <c r="A46" t="s">
        <v>81</v>
      </c>
      <c r="C46">
        <v>3</v>
      </c>
      <c r="D46" t="s">
        <v>77</v>
      </c>
    </row>
    <row r="47" spans="1:21" x14ac:dyDescent="0.75">
      <c r="A47" t="s">
        <v>65</v>
      </c>
      <c r="B47" s="3">
        <f>B5*0.3*$C$46</f>
        <v>24.300000000000004</v>
      </c>
      <c r="C47" s="3">
        <f t="shared" ref="C47:S47" si="16">C5*0.3*$C$46</f>
        <v>60.75</v>
      </c>
      <c r="D47" s="3">
        <f t="shared" si="16"/>
        <v>141.75</v>
      </c>
      <c r="E47" s="3">
        <f t="shared" si="16"/>
        <v>141.75</v>
      </c>
      <c r="F47" s="3">
        <f t="shared" si="16"/>
        <v>141.75</v>
      </c>
      <c r="G47" s="3">
        <f t="shared" si="16"/>
        <v>141.75</v>
      </c>
      <c r="H47" s="3">
        <f t="shared" si="16"/>
        <v>291.60000000000002</v>
      </c>
      <c r="I47" s="3">
        <f t="shared" si="16"/>
        <v>291.60000000000002</v>
      </c>
      <c r="J47" s="3">
        <f t="shared" si="16"/>
        <v>1385.1</v>
      </c>
      <c r="K47" s="3">
        <f t="shared" si="16"/>
        <v>1385.1</v>
      </c>
      <c r="L47" s="3">
        <f t="shared" si="16"/>
        <v>1385.1</v>
      </c>
      <c r="M47" s="3">
        <f t="shared" si="16"/>
        <v>1385.1</v>
      </c>
      <c r="N47" s="3">
        <f t="shared" si="16"/>
        <v>1385.1</v>
      </c>
      <c r="O47" s="3">
        <f t="shared" si="16"/>
        <v>1846.8000000000002</v>
      </c>
      <c r="P47" s="3">
        <f t="shared" si="16"/>
        <v>1500.5249999999999</v>
      </c>
      <c r="Q47" s="3">
        <f t="shared" si="16"/>
        <v>1500.5249999999999</v>
      </c>
      <c r="R47" s="3">
        <f t="shared" si="16"/>
        <v>1154.25</v>
      </c>
      <c r="S47" s="3">
        <f t="shared" si="16"/>
        <v>1154.25</v>
      </c>
    </row>
    <row r="48" spans="1:21" x14ac:dyDescent="0.75">
      <c r="A48" t="s">
        <v>70</v>
      </c>
      <c r="B48" s="3">
        <f>B6*0.3*$C$46</f>
        <v>2.6999999999999997</v>
      </c>
      <c r="C48" s="3">
        <f t="shared" ref="C48:S48" si="17">C6*0.3*$C$46</f>
        <v>6.75</v>
      </c>
      <c r="D48" s="3">
        <f t="shared" si="17"/>
        <v>15.75</v>
      </c>
      <c r="E48" s="3">
        <f t="shared" si="17"/>
        <v>15.75</v>
      </c>
      <c r="F48" s="3">
        <f t="shared" si="17"/>
        <v>15.75</v>
      </c>
      <c r="G48" s="3">
        <f t="shared" si="17"/>
        <v>15.75</v>
      </c>
      <c r="H48" s="3">
        <f t="shared" si="17"/>
        <v>32.4</v>
      </c>
      <c r="I48" s="3">
        <f t="shared" si="17"/>
        <v>32.4</v>
      </c>
      <c r="J48" s="3">
        <f t="shared" si="17"/>
        <v>153.89999999999998</v>
      </c>
      <c r="K48" s="3">
        <f t="shared" si="17"/>
        <v>153.89999999999998</v>
      </c>
      <c r="L48" s="3">
        <f t="shared" si="17"/>
        <v>153.89999999999998</v>
      </c>
      <c r="M48" s="3">
        <f t="shared" si="17"/>
        <v>153.89999999999998</v>
      </c>
      <c r="N48" s="3">
        <f t="shared" si="17"/>
        <v>153.89999999999998</v>
      </c>
      <c r="O48" s="3">
        <f t="shared" si="17"/>
        <v>205.2</v>
      </c>
      <c r="P48" s="3">
        <f t="shared" si="17"/>
        <v>166.72499999999999</v>
      </c>
      <c r="Q48" s="3">
        <f t="shared" si="17"/>
        <v>166.72499999999999</v>
      </c>
      <c r="R48" s="3">
        <f t="shared" si="17"/>
        <v>128.25</v>
      </c>
      <c r="S48" s="3">
        <f t="shared" si="17"/>
        <v>128.25</v>
      </c>
    </row>
    <row r="50" spans="1:19" x14ac:dyDescent="0.75">
      <c r="B50" t="s">
        <v>78</v>
      </c>
    </row>
    <row r="51" spans="1:19" x14ac:dyDescent="0.75">
      <c r="A51" t="s">
        <v>79</v>
      </c>
      <c r="B51" s="3">
        <f>B31+B32</f>
        <v>5.25</v>
      </c>
      <c r="C51" s="3">
        <f t="shared" ref="C51:S51" si="18">C31+C32</f>
        <v>7.8749999999999991</v>
      </c>
      <c r="D51" s="3">
        <f t="shared" si="18"/>
        <v>13.124999999999998</v>
      </c>
      <c r="E51" s="3">
        <f t="shared" si="18"/>
        <v>13.124999999999998</v>
      </c>
      <c r="F51" s="3">
        <f t="shared" si="18"/>
        <v>13.124999999999998</v>
      </c>
      <c r="G51" s="3">
        <f t="shared" si="18"/>
        <v>13.124999999999998</v>
      </c>
      <c r="H51" s="3">
        <f t="shared" si="18"/>
        <v>23.624999999999993</v>
      </c>
      <c r="I51" s="3">
        <f t="shared" si="18"/>
        <v>23.624999999999993</v>
      </c>
      <c r="J51" s="3">
        <f t="shared" si="18"/>
        <v>94.5</v>
      </c>
      <c r="K51" s="3">
        <f t="shared" si="18"/>
        <v>94.5</v>
      </c>
      <c r="L51" s="3">
        <f t="shared" si="18"/>
        <v>94.5</v>
      </c>
      <c r="M51" s="3">
        <f t="shared" si="18"/>
        <v>94.5</v>
      </c>
      <c r="N51" s="3">
        <f t="shared" si="18"/>
        <v>94.5</v>
      </c>
      <c r="O51" s="3">
        <f t="shared" si="18"/>
        <v>125.99999999999999</v>
      </c>
      <c r="P51" s="3">
        <f t="shared" si="18"/>
        <v>102.37499999999999</v>
      </c>
      <c r="Q51" s="3">
        <f t="shared" si="18"/>
        <v>102.37499999999999</v>
      </c>
      <c r="R51" s="3">
        <f t="shared" si="18"/>
        <v>78.75</v>
      </c>
      <c r="S51" s="3">
        <f t="shared" si="18"/>
        <v>78.75</v>
      </c>
    </row>
    <row r="52" spans="1:19" x14ac:dyDescent="0.75">
      <c r="A52" t="s">
        <v>40</v>
      </c>
      <c r="B52" s="3">
        <f>B39+B40</f>
        <v>10</v>
      </c>
      <c r="C52" s="3">
        <f t="shared" ref="C52:S52" si="19">C39+C40</f>
        <v>15</v>
      </c>
      <c r="D52" s="3">
        <f t="shared" si="19"/>
        <v>25</v>
      </c>
      <c r="E52" s="3">
        <f t="shared" si="19"/>
        <v>25</v>
      </c>
      <c r="F52" s="3">
        <f t="shared" si="19"/>
        <v>25</v>
      </c>
      <c r="G52" s="3">
        <f t="shared" si="19"/>
        <v>25</v>
      </c>
      <c r="H52" s="3">
        <f t="shared" si="19"/>
        <v>45</v>
      </c>
      <c r="I52" s="3">
        <f t="shared" si="19"/>
        <v>45</v>
      </c>
      <c r="J52" s="3">
        <f t="shared" si="19"/>
        <v>180</v>
      </c>
      <c r="K52" s="3">
        <f t="shared" si="19"/>
        <v>180</v>
      </c>
      <c r="L52" s="3">
        <f t="shared" si="19"/>
        <v>180</v>
      </c>
      <c r="M52" s="3">
        <f t="shared" si="19"/>
        <v>180</v>
      </c>
      <c r="N52" s="3">
        <f t="shared" si="19"/>
        <v>180</v>
      </c>
      <c r="O52" s="3">
        <f t="shared" si="19"/>
        <v>240</v>
      </c>
      <c r="P52" s="3">
        <f t="shared" si="19"/>
        <v>195</v>
      </c>
      <c r="Q52" s="3">
        <f t="shared" si="19"/>
        <v>195</v>
      </c>
      <c r="R52" s="3">
        <f t="shared" si="19"/>
        <v>150</v>
      </c>
      <c r="S52" s="3">
        <f t="shared" si="19"/>
        <v>150</v>
      </c>
    </row>
    <row r="53" spans="1:19" x14ac:dyDescent="0.75">
      <c r="A53" t="s">
        <v>80</v>
      </c>
      <c r="B53" s="3">
        <f>B43+B44</f>
        <v>50</v>
      </c>
      <c r="C53" s="3">
        <f t="shared" ref="C53:S53" si="20">C43+C44</f>
        <v>75</v>
      </c>
      <c r="D53" s="3">
        <f t="shared" si="20"/>
        <v>125</v>
      </c>
      <c r="E53" s="3">
        <f t="shared" si="20"/>
        <v>125</v>
      </c>
      <c r="F53" s="3">
        <f t="shared" si="20"/>
        <v>125</v>
      </c>
      <c r="G53" s="3">
        <f t="shared" si="20"/>
        <v>125</v>
      </c>
      <c r="H53" s="3">
        <f t="shared" si="20"/>
        <v>225</v>
      </c>
      <c r="I53" s="3">
        <f t="shared" si="20"/>
        <v>225</v>
      </c>
      <c r="J53" s="3">
        <f t="shared" si="20"/>
        <v>900</v>
      </c>
      <c r="K53" s="3">
        <f t="shared" si="20"/>
        <v>900</v>
      </c>
      <c r="L53" s="3">
        <f t="shared" si="20"/>
        <v>900</v>
      </c>
      <c r="M53" s="3">
        <f t="shared" si="20"/>
        <v>900</v>
      </c>
      <c r="N53" s="3">
        <f t="shared" si="20"/>
        <v>900</v>
      </c>
      <c r="O53" s="3">
        <f t="shared" si="20"/>
        <v>1200</v>
      </c>
      <c r="P53" s="3">
        <f t="shared" si="20"/>
        <v>975</v>
      </c>
      <c r="Q53" s="3">
        <f t="shared" si="20"/>
        <v>975</v>
      </c>
      <c r="R53" s="3">
        <f t="shared" si="20"/>
        <v>750</v>
      </c>
      <c r="S53" s="3">
        <f t="shared" si="20"/>
        <v>750</v>
      </c>
    </row>
    <row r="54" spans="1:19" x14ac:dyDescent="0.75">
      <c r="A54" t="s">
        <v>81</v>
      </c>
      <c r="B54" s="3">
        <f>B48+B47</f>
        <v>27.000000000000004</v>
      </c>
      <c r="C54" s="3">
        <f t="shared" ref="C54:S54" si="21">C48+C47</f>
        <v>67.5</v>
      </c>
      <c r="D54" s="3">
        <f t="shared" si="21"/>
        <v>157.5</v>
      </c>
      <c r="E54" s="3">
        <f t="shared" si="21"/>
        <v>157.5</v>
      </c>
      <c r="F54" s="3">
        <f t="shared" si="21"/>
        <v>157.5</v>
      </c>
      <c r="G54" s="3">
        <f t="shared" si="21"/>
        <v>157.5</v>
      </c>
      <c r="H54" s="3">
        <f t="shared" si="21"/>
        <v>324</v>
      </c>
      <c r="I54" s="3">
        <f t="shared" si="21"/>
        <v>324</v>
      </c>
      <c r="J54" s="3">
        <f t="shared" si="21"/>
        <v>1539</v>
      </c>
      <c r="K54" s="3">
        <f t="shared" si="21"/>
        <v>1539</v>
      </c>
      <c r="L54" s="3">
        <f t="shared" si="21"/>
        <v>1539</v>
      </c>
      <c r="M54" s="3">
        <f t="shared" si="21"/>
        <v>1539</v>
      </c>
      <c r="N54" s="3">
        <f t="shared" si="21"/>
        <v>1539</v>
      </c>
      <c r="O54" s="3">
        <f t="shared" si="21"/>
        <v>2052</v>
      </c>
      <c r="P54" s="3">
        <f t="shared" si="21"/>
        <v>1667.2499999999998</v>
      </c>
      <c r="Q54" s="3">
        <f t="shared" si="21"/>
        <v>1667.2499999999998</v>
      </c>
      <c r="R54" s="3">
        <f t="shared" si="21"/>
        <v>1282.5</v>
      </c>
      <c r="S54" s="3">
        <f t="shared" si="21"/>
        <v>1282.5</v>
      </c>
    </row>
    <row r="55" spans="1:19" x14ac:dyDescent="0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75">
      <c r="A56" t="s">
        <v>58</v>
      </c>
      <c r="B56" s="3">
        <f>B53+B52+B51+B54</f>
        <v>92.25</v>
      </c>
      <c r="C56" s="3">
        <f t="shared" ref="C56:S56" si="22">C53+C52+C51+C54</f>
        <v>165.375</v>
      </c>
      <c r="D56" s="3">
        <f t="shared" si="22"/>
        <v>320.625</v>
      </c>
      <c r="E56" s="3">
        <f t="shared" si="22"/>
        <v>320.625</v>
      </c>
      <c r="F56" s="3">
        <f t="shared" si="22"/>
        <v>320.625</v>
      </c>
      <c r="G56" s="3">
        <f t="shared" si="22"/>
        <v>320.625</v>
      </c>
      <c r="H56" s="3">
        <f t="shared" si="22"/>
        <v>617.625</v>
      </c>
      <c r="I56" s="3">
        <f t="shared" si="22"/>
        <v>617.625</v>
      </c>
      <c r="J56" s="3">
        <f t="shared" si="22"/>
        <v>2713.5</v>
      </c>
      <c r="K56" s="3">
        <f t="shared" si="22"/>
        <v>2713.5</v>
      </c>
      <c r="L56" s="3">
        <f t="shared" si="22"/>
        <v>2713.5</v>
      </c>
      <c r="M56" s="3">
        <f t="shared" si="22"/>
        <v>2713.5</v>
      </c>
      <c r="N56" s="3">
        <f t="shared" si="22"/>
        <v>2713.5</v>
      </c>
      <c r="O56" s="3">
        <f t="shared" si="22"/>
        <v>3618</v>
      </c>
      <c r="P56" s="3">
        <f t="shared" si="22"/>
        <v>2939.625</v>
      </c>
      <c r="Q56" s="3">
        <f t="shared" si="22"/>
        <v>2939.625</v>
      </c>
      <c r="R56" s="3">
        <f t="shared" si="22"/>
        <v>2261.25</v>
      </c>
      <c r="S56" s="3">
        <f t="shared" si="22"/>
        <v>2261.25</v>
      </c>
    </row>
    <row r="57" spans="1:19" x14ac:dyDescent="0.75">
      <c r="B57" s="3"/>
    </row>
    <row r="58" spans="1:19" x14ac:dyDescent="0.75">
      <c r="B58" s="7" t="s">
        <v>41</v>
      </c>
      <c r="C58" s="7"/>
      <c r="D58" s="7"/>
    </row>
    <row r="60" spans="1:19" x14ac:dyDescent="0.75">
      <c r="A60" t="s">
        <v>44</v>
      </c>
      <c r="B60">
        <v>1100</v>
      </c>
      <c r="C60" t="s">
        <v>15</v>
      </c>
    </row>
    <row r="61" spans="1:19" x14ac:dyDescent="0.75">
      <c r="A61" t="s">
        <v>82</v>
      </c>
      <c r="B61">
        <v>800</v>
      </c>
      <c r="C61" t="s">
        <v>15</v>
      </c>
    </row>
    <row r="62" spans="1:19" x14ac:dyDescent="0.75">
      <c r="A62" t="s">
        <v>83</v>
      </c>
      <c r="B62">
        <v>300</v>
      </c>
      <c r="C62" t="s">
        <v>84</v>
      </c>
    </row>
    <row r="63" spans="1:19" x14ac:dyDescent="0.75">
      <c r="A63" t="s">
        <v>86</v>
      </c>
      <c r="B63">
        <v>3</v>
      </c>
      <c r="C63" t="s">
        <v>49</v>
      </c>
    </row>
    <row r="64" spans="1:19" x14ac:dyDescent="0.75">
      <c r="A64" t="s">
        <v>85</v>
      </c>
    </row>
    <row r="65" spans="1:19" x14ac:dyDescent="0.75">
      <c r="A65" t="s">
        <v>52</v>
      </c>
      <c r="B65" s="2">
        <v>0.7</v>
      </c>
    </row>
    <row r="66" spans="1:19" x14ac:dyDescent="0.75">
      <c r="A66" t="s">
        <v>44</v>
      </c>
      <c r="B66" s="3">
        <f>($B$65*$B$63*original!B$43*Planilha1!$B60/1000)/24</f>
        <v>9.6249999999999982</v>
      </c>
      <c r="C66" s="3">
        <f>($B$65*$B$63*original!C$43*Planilha1!$B60/1000)/24</f>
        <v>14.437499999999998</v>
      </c>
      <c r="D66" s="3">
        <f>($B$65*$B$63*original!D$43*Planilha1!$B60/1000)/24</f>
        <v>19.249999999999996</v>
      </c>
      <c r="E66" s="3">
        <f>($B$65*$B$63*original!E$43*Planilha1!$B60/1000)/24</f>
        <v>19.249999999999996</v>
      </c>
      <c r="F66" s="3">
        <f>($B$65*$B$63*original!F$43*Planilha1!$B60/1000)/24</f>
        <v>19.249999999999996</v>
      </c>
      <c r="G66" s="3">
        <f>($B$65*$B$63*original!G$43*Planilha1!$B60/1000)/24</f>
        <v>19.249999999999996</v>
      </c>
      <c r="H66" s="3">
        <f>($B$65*$B$63*original!H$43*Planilha1!$B60/1000)/24</f>
        <v>668.63671874999989</v>
      </c>
      <c r="I66" s="3">
        <f>($B$65*$B$63*original!I$43*Planilha1!$B60/1000)/24</f>
        <v>668.63671874999989</v>
      </c>
      <c r="J66" s="3">
        <f>($B$65*$B$63*original!J$43*Planilha1!$B60/1000)/24</f>
        <v>1681.8398437499998</v>
      </c>
      <c r="K66" s="3">
        <f>($B$65*$B$63*original!K$43*Planilha1!$B60/1000)/24</f>
        <v>1681.8398437499998</v>
      </c>
      <c r="L66" s="3">
        <f>($B$65*$B$63*original!L$43*Planilha1!$B60/1000)/24</f>
        <v>1681.8398437499998</v>
      </c>
      <c r="M66" s="3">
        <f>($B$65*$B$63*original!M$43*Planilha1!$B60/1000)/24</f>
        <v>1681.8398437499998</v>
      </c>
      <c r="N66" s="3">
        <f>($B$65*$B$63*original!N$43*Planilha1!$B60/1000)/24</f>
        <v>1681.8398437499998</v>
      </c>
      <c r="O66" s="3">
        <f>($B$65*$B$63*original!O$43*Planilha1!$B60/1000)/24</f>
        <v>1729.9648437499998</v>
      </c>
      <c r="P66" s="3">
        <f>($B$65*$B$63*original!P$43*Planilha1!$B60/1000)/24</f>
        <v>1061.3281249999998</v>
      </c>
      <c r="Q66" s="3">
        <f>($B$65*$B$63*original!Q$43*Planilha1!$B60/1000)/24</f>
        <v>1900.9374999999998</v>
      </c>
      <c r="R66" s="3">
        <f>($B$65*$B$63*original!R$43*Planilha1!$B60/1000)/24</f>
        <v>1900.9374999999998</v>
      </c>
      <c r="S66" s="3">
        <f>($B$65*$B$63*original!S$43*Planilha1!$B60/1000)/24</f>
        <v>1900.9374999999998</v>
      </c>
    </row>
    <row r="67" spans="1:19" x14ac:dyDescent="0.75">
      <c r="A67" t="s">
        <v>82</v>
      </c>
      <c r="B67" s="3">
        <f>($B$65*$B$63*original!B$43*Planilha1!$B61/1000)/24</f>
        <v>6.9999999999999991</v>
      </c>
      <c r="C67" s="3">
        <f>($B$65*$B$63*original!C$43*Planilha1!$B61/1000)/24</f>
        <v>10.499999999999998</v>
      </c>
      <c r="D67" s="3">
        <f>($B$65*$B$63*original!D$43*Planilha1!$B61/1000)/24</f>
        <v>13.999999999999998</v>
      </c>
      <c r="E67" s="3">
        <f>($B$65*$B$63*original!E$43*Planilha1!$B61/1000)/24</f>
        <v>13.999999999999998</v>
      </c>
      <c r="F67" s="3">
        <f>($B$65*$B$63*original!F$43*Planilha1!$B61/1000)/24</f>
        <v>13.999999999999998</v>
      </c>
      <c r="G67" s="3">
        <f>($B$65*$B$63*original!G$43*Planilha1!$B61/1000)/24</f>
        <v>13.999999999999998</v>
      </c>
      <c r="H67" s="3">
        <f>($B$65*$B$63*original!H$43*Planilha1!$B61/1000)/24</f>
        <v>486.28124999999994</v>
      </c>
      <c r="I67" s="3">
        <f>($B$65*$B$63*original!I$43*Planilha1!$B61/1000)/24</f>
        <v>486.28124999999994</v>
      </c>
      <c r="J67" s="3">
        <f>($B$65*$B$63*original!J$43*Planilha1!$B61/1000)/24</f>
        <v>1223.1562499999998</v>
      </c>
      <c r="K67" s="3">
        <f>($B$65*$B$63*original!K$43*Planilha1!$B61/1000)/24</f>
        <v>1223.1562499999998</v>
      </c>
      <c r="L67" s="3">
        <f>($B$65*$B$63*original!L$43*Planilha1!$B61/1000)/24</f>
        <v>1223.1562499999998</v>
      </c>
      <c r="M67" s="3">
        <f>($B$65*$B$63*original!M$43*Planilha1!$B61/1000)/24</f>
        <v>1223.1562499999998</v>
      </c>
      <c r="N67" s="3">
        <f>($B$65*$B$63*original!N$43*Planilha1!$B61/1000)/24</f>
        <v>1223.1562499999998</v>
      </c>
      <c r="O67" s="3">
        <f>($B$65*$B$63*original!O$43*Planilha1!$B61/1000)/24</f>
        <v>1258.1562499999998</v>
      </c>
      <c r="P67" s="3">
        <f>($B$65*$B$63*original!P$43*Planilha1!$B61/1000)/24</f>
        <v>771.87499999999989</v>
      </c>
      <c r="Q67" s="3">
        <f>($B$65*$B$63*original!Q$43*Planilha1!$B61/1000)/24</f>
        <v>1382.4999999999998</v>
      </c>
      <c r="R67" s="3">
        <f>($B$65*$B$63*original!R$43*Planilha1!$B61/1000)/24</f>
        <v>1382.4999999999998</v>
      </c>
      <c r="S67" s="3">
        <f>($B$65*$B$63*original!S$43*Planilha1!$B61/1000)/24</f>
        <v>1382.4999999999998</v>
      </c>
    </row>
    <row r="68" spans="1:19" x14ac:dyDescent="0.75">
      <c r="A68" t="s">
        <v>83</v>
      </c>
      <c r="B68" s="3">
        <f>($B$65*$B$63*original!B$43*Planilha1!$B62/1000)/24</f>
        <v>2.6249999999999996</v>
      </c>
      <c r="C68" s="3">
        <f>($B$65*$B$63*original!C$43*Planilha1!$B62/1000)/24</f>
        <v>3.9374999999999996</v>
      </c>
      <c r="D68" s="3">
        <f>($B$65*$B$63*original!D$43*Planilha1!$B62/1000)/24</f>
        <v>5.2499999999999991</v>
      </c>
      <c r="E68" s="3">
        <f>($B$65*$B$63*original!E$43*Planilha1!$B62/1000)/24</f>
        <v>5.2499999999999991</v>
      </c>
      <c r="F68" s="3">
        <f>($B$65*$B$63*original!F$43*Planilha1!$B62/1000)/24</f>
        <v>5.2499999999999991</v>
      </c>
      <c r="G68" s="3">
        <f>($B$65*$B$63*original!G$43*Planilha1!$B62/1000)/24</f>
        <v>5.2499999999999991</v>
      </c>
      <c r="H68" s="3">
        <f>($B$65*$B$63*original!H$43*Planilha1!$B62/1000)/24</f>
        <v>182.35546874999997</v>
      </c>
      <c r="I68" s="3">
        <f>($B$65*$B$63*original!I$43*Planilha1!$B62/1000)/24</f>
        <v>182.35546874999997</v>
      </c>
      <c r="J68" s="3">
        <f>($B$65*$B$63*original!J$43*Planilha1!$B62/1000)/24</f>
        <v>458.68359374999994</v>
      </c>
      <c r="K68" s="3">
        <f>($B$65*$B$63*original!K$43*Planilha1!$B62/1000)/24</f>
        <v>458.68359374999994</v>
      </c>
      <c r="L68" s="3">
        <f>($B$65*$B$63*original!L$43*Planilha1!$B62/1000)/24</f>
        <v>458.68359374999994</v>
      </c>
      <c r="M68" s="3">
        <f>($B$65*$B$63*original!M$43*Planilha1!$B62/1000)/24</f>
        <v>458.68359374999994</v>
      </c>
      <c r="N68" s="3">
        <f>($B$65*$B$63*original!N$43*Planilha1!$B62/1000)/24</f>
        <v>458.68359374999994</v>
      </c>
      <c r="O68" s="3">
        <f>($B$65*$B$63*original!O$43*Planilha1!$B62/1000)/24</f>
        <v>471.80859374999994</v>
      </c>
      <c r="P68" s="3">
        <f>($B$65*$B$63*original!P$43*Planilha1!$B62/1000)/24</f>
        <v>289.45312499999994</v>
      </c>
      <c r="Q68" s="3">
        <f>($B$65*$B$63*original!Q$43*Planilha1!$B62/1000)/24</f>
        <v>518.43749999999989</v>
      </c>
      <c r="R68" s="3">
        <f>($B$65*$B$63*original!R$43*Planilha1!$B62/1000)/24</f>
        <v>518.43749999999989</v>
      </c>
      <c r="S68" s="3">
        <f>($B$65*$B$63*original!S$43*Planilha1!$B62/1000)/24</f>
        <v>518.43749999999989</v>
      </c>
    </row>
    <row r="70" spans="1:19" x14ac:dyDescent="0.75">
      <c r="A70" t="s">
        <v>87</v>
      </c>
    </row>
    <row r="71" spans="1:19" x14ac:dyDescent="0.75">
      <c r="A71" t="s">
        <v>44</v>
      </c>
      <c r="B71" s="3">
        <f>B66/1.5/3</f>
        <v>2.1388888888888884</v>
      </c>
      <c r="C71" s="3">
        <f t="shared" ref="C71:S71" si="23">C66/1.5/3</f>
        <v>3.2083333333333326</v>
      </c>
      <c r="D71" s="3">
        <f t="shared" si="23"/>
        <v>4.2777777777777768</v>
      </c>
      <c r="E71" s="3">
        <f t="shared" si="23"/>
        <v>4.2777777777777768</v>
      </c>
      <c r="F71" s="3">
        <f t="shared" si="23"/>
        <v>4.2777777777777768</v>
      </c>
      <c r="G71" s="3">
        <f t="shared" si="23"/>
        <v>4.2777777777777768</v>
      </c>
      <c r="H71" s="3">
        <f t="shared" si="23"/>
        <v>148.58593749999997</v>
      </c>
      <c r="I71" s="3">
        <f t="shared" si="23"/>
        <v>148.58593749999997</v>
      </c>
      <c r="J71" s="3">
        <f t="shared" si="23"/>
        <v>373.74218749999994</v>
      </c>
      <c r="K71" s="3">
        <f t="shared" si="23"/>
        <v>373.74218749999994</v>
      </c>
      <c r="L71" s="3">
        <f t="shared" si="23"/>
        <v>373.74218749999994</v>
      </c>
      <c r="M71" s="3">
        <f t="shared" si="23"/>
        <v>373.74218749999994</v>
      </c>
      <c r="N71" s="3">
        <f t="shared" si="23"/>
        <v>373.74218749999994</v>
      </c>
      <c r="O71" s="3">
        <f t="shared" si="23"/>
        <v>384.4366319444444</v>
      </c>
      <c r="P71" s="3">
        <f t="shared" si="23"/>
        <v>235.85069444444437</v>
      </c>
      <c r="Q71" s="3">
        <f t="shared" si="23"/>
        <v>422.43055555555549</v>
      </c>
      <c r="R71" s="3">
        <f t="shared" si="23"/>
        <v>422.43055555555549</v>
      </c>
      <c r="S71" s="3">
        <f t="shared" si="23"/>
        <v>422.43055555555549</v>
      </c>
    </row>
    <row r="72" spans="1:19" x14ac:dyDescent="0.75">
      <c r="A72" t="s">
        <v>82</v>
      </c>
      <c r="B72" s="3">
        <f>B67/1.5/3</f>
        <v>1.5555555555555554</v>
      </c>
      <c r="C72" s="3">
        <f t="shared" ref="C72:S72" si="24">C67/1.5/3</f>
        <v>2.333333333333333</v>
      </c>
      <c r="D72" s="3">
        <f t="shared" si="24"/>
        <v>3.1111111111111107</v>
      </c>
      <c r="E72" s="3">
        <f t="shared" si="24"/>
        <v>3.1111111111111107</v>
      </c>
      <c r="F72" s="3">
        <f t="shared" si="24"/>
        <v>3.1111111111111107</v>
      </c>
      <c r="G72" s="3">
        <f t="shared" si="24"/>
        <v>3.1111111111111107</v>
      </c>
      <c r="H72" s="3">
        <f t="shared" si="24"/>
        <v>108.06249999999999</v>
      </c>
      <c r="I72" s="3">
        <f t="shared" si="24"/>
        <v>108.06249999999999</v>
      </c>
      <c r="J72" s="3">
        <f t="shared" si="24"/>
        <v>271.81249999999994</v>
      </c>
      <c r="K72" s="3">
        <f t="shared" si="24"/>
        <v>271.81249999999994</v>
      </c>
      <c r="L72" s="3">
        <f t="shared" si="24"/>
        <v>271.81249999999994</v>
      </c>
      <c r="M72" s="3">
        <f t="shared" si="24"/>
        <v>271.81249999999994</v>
      </c>
      <c r="N72" s="3">
        <f t="shared" si="24"/>
        <v>271.81249999999994</v>
      </c>
      <c r="O72" s="3">
        <f t="shared" si="24"/>
        <v>279.59027777777771</v>
      </c>
      <c r="P72" s="3">
        <f t="shared" si="24"/>
        <v>171.52777777777774</v>
      </c>
      <c r="Q72" s="3">
        <f t="shared" si="24"/>
        <v>307.22222222222217</v>
      </c>
      <c r="R72" s="3">
        <f t="shared" si="24"/>
        <v>307.22222222222217</v>
      </c>
      <c r="S72" s="3">
        <f t="shared" si="24"/>
        <v>307.22222222222217</v>
      </c>
    </row>
    <row r="73" spans="1:19" x14ac:dyDescent="0.75">
      <c r="A73" t="s">
        <v>83</v>
      </c>
      <c r="B73" s="5">
        <f>B68/80</f>
        <v>3.2812499999999994E-2</v>
      </c>
      <c r="C73" s="5">
        <f t="shared" ref="C73:S73" si="25">C68/80</f>
        <v>4.9218749999999992E-2</v>
      </c>
      <c r="D73" s="5">
        <f t="shared" si="25"/>
        <v>6.5624999999999989E-2</v>
      </c>
      <c r="E73" s="5">
        <f t="shared" si="25"/>
        <v>6.5624999999999989E-2</v>
      </c>
      <c r="F73" s="5">
        <f t="shared" si="25"/>
        <v>6.5624999999999989E-2</v>
      </c>
      <c r="G73" s="5">
        <f t="shared" si="25"/>
        <v>6.5624999999999989E-2</v>
      </c>
      <c r="H73" s="5">
        <f t="shared" si="25"/>
        <v>2.2794433593749996</v>
      </c>
      <c r="I73" s="5">
        <f t="shared" si="25"/>
        <v>2.2794433593749996</v>
      </c>
      <c r="J73" s="5">
        <f t="shared" si="25"/>
        <v>5.7335449218749996</v>
      </c>
      <c r="K73" s="5">
        <f t="shared" si="25"/>
        <v>5.7335449218749996</v>
      </c>
      <c r="L73" s="5">
        <f t="shared" si="25"/>
        <v>5.7335449218749996</v>
      </c>
      <c r="M73" s="5">
        <f t="shared" si="25"/>
        <v>5.7335449218749996</v>
      </c>
      <c r="N73" s="5">
        <f t="shared" si="25"/>
        <v>5.7335449218749996</v>
      </c>
      <c r="O73" s="5">
        <f t="shared" si="25"/>
        <v>5.8976074218749996</v>
      </c>
      <c r="P73" s="5">
        <f t="shared" si="25"/>
        <v>3.6181640624999991</v>
      </c>
      <c r="Q73" s="5">
        <f t="shared" si="25"/>
        <v>6.4804687499999982</v>
      </c>
      <c r="R73" s="5">
        <f t="shared" si="25"/>
        <v>6.4804687499999982</v>
      </c>
      <c r="S73" s="5">
        <f t="shared" si="25"/>
        <v>6.4804687499999982</v>
      </c>
    </row>
    <row r="74" spans="1:19" x14ac:dyDescent="0.75">
      <c r="A74" t="s">
        <v>88</v>
      </c>
      <c r="B74">
        <v>1.5</v>
      </c>
      <c r="C74" t="s">
        <v>89</v>
      </c>
    </row>
    <row r="75" spans="1:19" x14ac:dyDescent="0.75">
      <c r="A75" t="s">
        <v>90</v>
      </c>
      <c r="B75" s="5">
        <f>original!B43*Planilha1!$B$65/8/6/24</f>
        <v>6.0763888888888888E-2</v>
      </c>
      <c r="C75" s="5">
        <f>original!C43*Planilha1!$B$65/8/6/24</f>
        <v>9.1145833333333329E-2</v>
      </c>
      <c r="D75" s="5">
        <f>original!D43*Planilha1!$B$65/8/6/24</f>
        <v>0.12152777777777778</v>
      </c>
      <c r="E75" s="5">
        <f>original!E43*Planilha1!$B$65/8/6/24</f>
        <v>0.12152777777777778</v>
      </c>
      <c r="F75" s="5">
        <f>original!F43*Planilha1!$B$65/8/6/24</f>
        <v>0.12152777777777778</v>
      </c>
      <c r="G75" s="5">
        <f>original!G43*Planilha1!$B$65/8/6/24</f>
        <v>0.12152777777777778</v>
      </c>
      <c r="H75" s="5">
        <f>original!H43*Planilha1!$B$65/8/6/24</f>
        <v>4.22119140625</v>
      </c>
      <c r="I75" s="5">
        <f>original!I43*Planilha1!$B$65/8/6/24</f>
        <v>4.22119140625</v>
      </c>
      <c r="J75" s="5">
        <f>original!J43*Planilha1!$B$65/8/6/24</f>
        <v>10.617675781249998</v>
      </c>
      <c r="K75" s="5">
        <f>original!K43*Planilha1!$B$65/8/6/24</f>
        <v>10.617675781249998</v>
      </c>
      <c r="L75" s="5">
        <f>original!L43*Planilha1!$B$65/8/6/24</f>
        <v>10.617675781249998</v>
      </c>
      <c r="M75" s="5">
        <f>original!M43*Planilha1!$B$65/8/6/24</f>
        <v>10.617675781249998</v>
      </c>
      <c r="N75" s="5">
        <f>original!N43*Planilha1!$B$65/8/6/24</f>
        <v>10.617675781249998</v>
      </c>
      <c r="O75" s="5">
        <f>original!O43*Planilha1!$B$65/8/6/24</f>
        <v>10.921495225694443</v>
      </c>
      <c r="P75" s="5">
        <f>original!P43*Planilha1!$B$65/8/6/24</f>
        <v>6.7003038194444438</v>
      </c>
      <c r="Q75" s="5">
        <f>original!Q43*Planilha1!$B$65/8/6/24</f>
        <v>12.000868055555555</v>
      </c>
      <c r="R75" s="5">
        <f>original!R43*Planilha1!$B$65/8/6/24</f>
        <v>12.000868055555555</v>
      </c>
      <c r="S75" s="5">
        <f>original!S43*Planilha1!$B$65/8/6/24</f>
        <v>12.000868055555555</v>
      </c>
    </row>
    <row r="76" spans="1:19" x14ac:dyDescent="0.75">
      <c r="A76" t="s">
        <v>91</v>
      </c>
      <c r="B76" s="3">
        <f>(original!B43-original!B43*Planilha1!$B$65)/24</f>
        <v>1.25</v>
      </c>
      <c r="C76" s="3">
        <f>(original!C43-original!C43*Planilha1!$B$65)/24</f>
        <v>1.875</v>
      </c>
      <c r="D76" s="3">
        <f>(original!D43-original!D43*Planilha1!$B$65)/24</f>
        <v>2.5</v>
      </c>
      <c r="E76" s="3">
        <f>(original!E43-original!E43*Planilha1!$B$65)/24</f>
        <v>2.5</v>
      </c>
      <c r="F76" s="3">
        <f>(original!F43-original!F43*Planilha1!$B$65)/24</f>
        <v>2.5</v>
      </c>
      <c r="G76" s="3">
        <f>(original!G43-original!G43*Planilha1!$B$65)/24</f>
        <v>2.5</v>
      </c>
      <c r="H76" s="3">
        <f>(original!H43-original!H43*Planilha1!$B$65)/24</f>
        <v>86.8359375</v>
      </c>
      <c r="I76" s="3">
        <f>(original!I43-original!I43*Planilha1!$B$65)/24</f>
        <v>86.8359375</v>
      </c>
      <c r="J76" s="3">
        <f>(original!J43-original!J43*Planilha1!$B$65)/24</f>
        <v>218.42075892857147</v>
      </c>
      <c r="K76" s="3">
        <f>(original!K43-original!K43*Planilha1!$B$65)/24</f>
        <v>218.42075892857147</v>
      </c>
      <c r="L76" s="3">
        <f>(original!L43-original!L43*Planilha1!$B$65)/24</f>
        <v>218.42075892857147</v>
      </c>
      <c r="M76" s="3">
        <f>(original!M43-original!M43*Planilha1!$B$65)/24</f>
        <v>218.42075892857147</v>
      </c>
      <c r="N76" s="3">
        <f>(original!N43-original!N43*Planilha1!$B$65)/24</f>
        <v>218.42075892857147</v>
      </c>
      <c r="O76" s="3">
        <f>(original!O43-original!O43*Planilha1!$B$65)/24</f>
        <v>224.67075892857147</v>
      </c>
      <c r="P76" s="3">
        <f>(original!P43-original!P43*Planilha1!$B$65)/24</f>
        <v>137.83482142857144</v>
      </c>
      <c r="Q76" s="3">
        <f>(original!Q43-original!Q43*Planilha1!$B$65)/24</f>
        <v>246.875</v>
      </c>
      <c r="R76" s="3">
        <f>(original!R43-original!R43*Planilha1!$B$65)/24</f>
        <v>246.875</v>
      </c>
      <c r="S76" s="3">
        <f>(original!S43-original!S43*Planilha1!$B$65)/24</f>
        <v>246.875</v>
      </c>
    </row>
    <row r="77" spans="1:19" x14ac:dyDescent="0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s="4" customFormat="1" x14ac:dyDescent="0.75">
      <c r="B78" s="8" t="s">
        <v>42</v>
      </c>
      <c r="C78" s="8"/>
      <c r="D78" s="8"/>
    </row>
    <row r="80" spans="1:19" x14ac:dyDescent="0.75">
      <c r="A80" t="s">
        <v>92</v>
      </c>
      <c r="B80">
        <v>2.5</v>
      </c>
      <c r="C80" t="s">
        <v>43</v>
      </c>
    </row>
    <row r="81" spans="1:19" x14ac:dyDescent="0.75">
      <c r="A81" t="s">
        <v>93</v>
      </c>
      <c r="B81">
        <v>4</v>
      </c>
      <c r="C81" t="s">
        <v>43</v>
      </c>
    </row>
    <row r="83" spans="1:19" x14ac:dyDescent="0.75">
      <c r="A83" t="s">
        <v>94</v>
      </c>
      <c r="B83" s="3">
        <f>$B$80*0.6*B$1</f>
        <v>105</v>
      </c>
      <c r="C83" s="3">
        <f t="shared" ref="C83:S83" si="26">$B$80*0.6*C$1</f>
        <v>112.5</v>
      </c>
      <c r="D83" s="3">
        <f t="shared" si="26"/>
        <v>112.5</v>
      </c>
      <c r="E83" s="3">
        <f t="shared" si="26"/>
        <v>112.5</v>
      </c>
      <c r="F83" s="3">
        <f t="shared" si="26"/>
        <v>112.5</v>
      </c>
      <c r="G83" s="3">
        <f t="shared" si="26"/>
        <v>112.5</v>
      </c>
      <c r="H83" s="3">
        <f t="shared" si="26"/>
        <v>135</v>
      </c>
      <c r="I83" s="3">
        <f t="shared" si="26"/>
        <v>135</v>
      </c>
      <c r="J83" s="3">
        <f t="shared" si="26"/>
        <v>135</v>
      </c>
      <c r="K83" s="3">
        <f t="shared" si="26"/>
        <v>135</v>
      </c>
      <c r="L83" s="3">
        <f t="shared" si="26"/>
        <v>135</v>
      </c>
      <c r="M83" s="3">
        <f t="shared" si="26"/>
        <v>135</v>
      </c>
      <c r="N83" s="3">
        <f t="shared" si="26"/>
        <v>135</v>
      </c>
      <c r="O83" s="3">
        <f t="shared" si="26"/>
        <v>180</v>
      </c>
      <c r="P83" s="3">
        <f t="shared" si="26"/>
        <v>146.25</v>
      </c>
      <c r="Q83" s="3">
        <f t="shared" si="26"/>
        <v>146.25</v>
      </c>
      <c r="R83" s="3">
        <f t="shared" si="26"/>
        <v>112.5</v>
      </c>
      <c r="S83" s="3">
        <f t="shared" si="26"/>
        <v>112.5</v>
      </c>
    </row>
    <row r="84" spans="1:19" x14ac:dyDescent="0.75">
      <c r="A84" t="s">
        <v>95</v>
      </c>
      <c r="B84" s="3">
        <f>$B$81*0.4*B$1</f>
        <v>112</v>
      </c>
      <c r="C84" s="3">
        <f t="shared" ref="C84:S84" si="27">$B$81*0.4*C$1</f>
        <v>120</v>
      </c>
      <c r="D84" s="3">
        <f t="shared" si="27"/>
        <v>120</v>
      </c>
      <c r="E84" s="3">
        <f t="shared" si="27"/>
        <v>120</v>
      </c>
      <c r="F84" s="3">
        <f t="shared" si="27"/>
        <v>120</v>
      </c>
      <c r="G84" s="3">
        <f t="shared" si="27"/>
        <v>120</v>
      </c>
      <c r="H84" s="3">
        <f t="shared" si="27"/>
        <v>144</v>
      </c>
      <c r="I84" s="3">
        <f t="shared" si="27"/>
        <v>144</v>
      </c>
      <c r="J84" s="3">
        <f t="shared" si="27"/>
        <v>144</v>
      </c>
      <c r="K84" s="3">
        <f t="shared" si="27"/>
        <v>144</v>
      </c>
      <c r="L84" s="3">
        <f t="shared" si="27"/>
        <v>144</v>
      </c>
      <c r="M84" s="3">
        <f t="shared" si="27"/>
        <v>144</v>
      </c>
      <c r="N84" s="3">
        <f t="shared" si="27"/>
        <v>144</v>
      </c>
      <c r="O84" s="3">
        <f t="shared" si="27"/>
        <v>192</v>
      </c>
      <c r="P84" s="3">
        <f t="shared" si="27"/>
        <v>156</v>
      </c>
      <c r="Q84" s="3">
        <f t="shared" si="27"/>
        <v>156</v>
      </c>
      <c r="R84" s="3">
        <f t="shared" si="27"/>
        <v>120</v>
      </c>
      <c r="S84" s="3">
        <f t="shared" si="27"/>
        <v>120</v>
      </c>
    </row>
    <row r="87" spans="1:19" s="4" customFormat="1" x14ac:dyDescent="0.75">
      <c r="B87" s="8" t="s">
        <v>96</v>
      </c>
      <c r="C87" s="8"/>
      <c r="D87" s="8"/>
    </row>
    <row r="88" spans="1:19" x14ac:dyDescent="0.75">
      <c r="A88" t="s">
        <v>97</v>
      </c>
      <c r="B88">
        <f>1.7*0.5</f>
        <v>0.85</v>
      </c>
      <c r="C88" t="s">
        <v>43</v>
      </c>
    </row>
    <row r="89" spans="1:19" x14ac:dyDescent="0.75">
      <c r="A89" t="s">
        <v>98</v>
      </c>
      <c r="B89">
        <v>2</v>
      </c>
    </row>
    <row r="90" spans="1:19" x14ac:dyDescent="0.75">
      <c r="A90" t="s">
        <v>57</v>
      </c>
      <c r="B90" s="3">
        <f>$B$88*SUM(B4,B1)/$B$89</f>
        <v>42.5</v>
      </c>
      <c r="C90" s="3">
        <f t="shared" ref="C90:S90" si="28">$B$88*SUM(C4,C1)/$B$89</f>
        <v>63.75</v>
      </c>
      <c r="D90" s="3">
        <f t="shared" si="28"/>
        <v>106.25</v>
      </c>
      <c r="E90" s="3">
        <f t="shared" si="28"/>
        <v>106.25</v>
      </c>
      <c r="F90" s="3">
        <f t="shared" si="28"/>
        <v>106.25</v>
      </c>
      <c r="G90" s="3">
        <f t="shared" si="28"/>
        <v>106.25</v>
      </c>
      <c r="H90" s="3">
        <f t="shared" si="28"/>
        <v>191.25</v>
      </c>
      <c r="I90" s="3">
        <f t="shared" si="28"/>
        <v>191.25</v>
      </c>
      <c r="J90" s="3">
        <f t="shared" si="28"/>
        <v>765</v>
      </c>
      <c r="K90" s="3">
        <f t="shared" si="28"/>
        <v>765</v>
      </c>
      <c r="L90" s="3">
        <f t="shared" si="28"/>
        <v>765</v>
      </c>
      <c r="M90" s="3">
        <f t="shared" si="28"/>
        <v>765</v>
      </c>
      <c r="N90" s="3">
        <f t="shared" si="28"/>
        <v>765</v>
      </c>
      <c r="O90" s="3">
        <f t="shared" si="28"/>
        <v>1020</v>
      </c>
      <c r="P90" s="3">
        <f t="shared" si="28"/>
        <v>828.75</v>
      </c>
      <c r="Q90" s="3">
        <f t="shared" si="28"/>
        <v>828.75</v>
      </c>
      <c r="R90" s="3">
        <f t="shared" si="28"/>
        <v>637.5</v>
      </c>
      <c r="S90" s="3">
        <f t="shared" si="28"/>
        <v>637.5</v>
      </c>
    </row>
    <row r="92" spans="1:19" x14ac:dyDescent="0.75">
      <c r="A92" t="s">
        <v>57</v>
      </c>
      <c r="B92">
        <v>1</v>
      </c>
      <c r="C92">
        <v>2</v>
      </c>
      <c r="D92">
        <v>3</v>
      </c>
      <c r="E92">
        <v>4</v>
      </c>
      <c r="F92">
        <v>5</v>
      </c>
      <c r="G92">
        <v>6</v>
      </c>
      <c r="H92">
        <v>7</v>
      </c>
      <c r="I92">
        <v>8</v>
      </c>
      <c r="J92">
        <v>9</v>
      </c>
      <c r="K92">
        <v>10</v>
      </c>
      <c r="L92">
        <v>11</v>
      </c>
      <c r="M92">
        <v>12</v>
      </c>
      <c r="N92">
        <v>13</v>
      </c>
      <c r="O92">
        <v>14</v>
      </c>
      <c r="P92">
        <v>15</v>
      </c>
      <c r="Q92">
        <v>16</v>
      </c>
      <c r="R92">
        <v>17</v>
      </c>
      <c r="S92">
        <v>18</v>
      </c>
    </row>
    <row r="93" spans="1:19" x14ac:dyDescent="0.75">
      <c r="A93" t="str">
        <f t="shared" ref="A93:B96" si="29">A51</f>
        <v>banheiros</v>
      </c>
      <c r="B93" s="3">
        <f t="shared" si="29"/>
        <v>5.25</v>
      </c>
      <c r="C93" s="3">
        <f t="shared" ref="C93:S93" si="30">C51</f>
        <v>7.8749999999999991</v>
      </c>
      <c r="D93" s="3">
        <f t="shared" si="30"/>
        <v>13.124999999999998</v>
      </c>
      <c r="E93" s="3">
        <f t="shared" si="30"/>
        <v>13.124999999999998</v>
      </c>
      <c r="F93" s="3">
        <f t="shared" si="30"/>
        <v>13.124999999999998</v>
      </c>
      <c r="G93" s="3">
        <f t="shared" si="30"/>
        <v>13.124999999999998</v>
      </c>
      <c r="H93" s="3">
        <f t="shared" si="30"/>
        <v>23.624999999999993</v>
      </c>
      <c r="I93" s="3">
        <f t="shared" si="30"/>
        <v>23.624999999999993</v>
      </c>
      <c r="J93" s="3">
        <f t="shared" si="30"/>
        <v>94.5</v>
      </c>
      <c r="K93" s="3">
        <f t="shared" si="30"/>
        <v>94.5</v>
      </c>
      <c r="L93" s="3">
        <f t="shared" si="30"/>
        <v>94.5</v>
      </c>
      <c r="M93" s="3">
        <f t="shared" si="30"/>
        <v>94.5</v>
      </c>
      <c r="N93" s="3">
        <f t="shared" si="30"/>
        <v>94.5</v>
      </c>
      <c r="O93" s="3">
        <f t="shared" si="30"/>
        <v>125.99999999999999</v>
      </c>
      <c r="P93" s="3">
        <f t="shared" si="30"/>
        <v>102.37499999999999</v>
      </c>
      <c r="Q93" s="3">
        <f t="shared" si="30"/>
        <v>102.37499999999999</v>
      </c>
      <c r="R93" s="3">
        <f t="shared" si="30"/>
        <v>78.75</v>
      </c>
      <c r="S93" s="3">
        <f t="shared" si="30"/>
        <v>78.75</v>
      </c>
    </row>
    <row r="94" spans="1:19" x14ac:dyDescent="0.75">
      <c r="A94" t="str">
        <f t="shared" si="29"/>
        <v>chuveiros</v>
      </c>
      <c r="B94" s="3">
        <f t="shared" si="29"/>
        <v>10</v>
      </c>
      <c r="C94" s="3">
        <f t="shared" ref="C94:S94" si="31">C52</f>
        <v>15</v>
      </c>
      <c r="D94" s="3">
        <f t="shared" si="31"/>
        <v>25</v>
      </c>
      <c r="E94" s="3">
        <f t="shared" si="31"/>
        <v>25</v>
      </c>
      <c r="F94" s="3">
        <f t="shared" si="31"/>
        <v>25</v>
      </c>
      <c r="G94" s="3">
        <f t="shared" si="31"/>
        <v>25</v>
      </c>
      <c r="H94" s="3">
        <f t="shared" si="31"/>
        <v>45</v>
      </c>
      <c r="I94" s="3">
        <f t="shared" si="31"/>
        <v>45</v>
      </c>
      <c r="J94" s="3">
        <f t="shared" si="31"/>
        <v>180</v>
      </c>
      <c r="K94" s="3">
        <f t="shared" si="31"/>
        <v>180</v>
      </c>
      <c r="L94" s="3">
        <f t="shared" si="31"/>
        <v>180</v>
      </c>
      <c r="M94" s="3">
        <f t="shared" si="31"/>
        <v>180</v>
      </c>
      <c r="N94" s="3">
        <f t="shared" si="31"/>
        <v>180</v>
      </c>
      <c r="O94" s="3">
        <f t="shared" si="31"/>
        <v>240</v>
      </c>
      <c r="P94" s="3">
        <f t="shared" si="31"/>
        <v>195</v>
      </c>
      <c r="Q94" s="3">
        <f t="shared" si="31"/>
        <v>195</v>
      </c>
      <c r="R94" s="3">
        <f t="shared" si="31"/>
        <v>150</v>
      </c>
      <c r="S94" s="3">
        <f t="shared" si="31"/>
        <v>150</v>
      </c>
    </row>
    <row r="95" spans="1:19" x14ac:dyDescent="0.75">
      <c r="A95" t="str">
        <f t="shared" si="29"/>
        <v>vestiário</v>
      </c>
      <c r="B95" s="3">
        <f t="shared" si="29"/>
        <v>50</v>
      </c>
      <c r="C95" s="3">
        <f t="shared" ref="C95:S95" si="32">C53</f>
        <v>75</v>
      </c>
      <c r="D95" s="3">
        <f t="shared" si="32"/>
        <v>125</v>
      </c>
      <c r="E95" s="3">
        <f t="shared" si="32"/>
        <v>125</v>
      </c>
      <c r="F95" s="3">
        <f t="shared" si="32"/>
        <v>125</v>
      </c>
      <c r="G95" s="3">
        <f t="shared" si="32"/>
        <v>125</v>
      </c>
      <c r="H95" s="3">
        <f t="shared" si="32"/>
        <v>225</v>
      </c>
      <c r="I95" s="3">
        <f t="shared" si="32"/>
        <v>225</v>
      </c>
      <c r="J95" s="3">
        <f t="shared" si="32"/>
        <v>900</v>
      </c>
      <c r="K95" s="3">
        <f t="shared" si="32"/>
        <v>900</v>
      </c>
      <c r="L95" s="3">
        <f t="shared" si="32"/>
        <v>900</v>
      </c>
      <c r="M95" s="3">
        <f t="shared" si="32"/>
        <v>900</v>
      </c>
      <c r="N95" s="3">
        <f t="shared" si="32"/>
        <v>900</v>
      </c>
      <c r="O95" s="3">
        <f t="shared" si="32"/>
        <v>1200</v>
      </c>
      <c r="P95" s="3">
        <f t="shared" si="32"/>
        <v>975</v>
      </c>
      <c r="Q95" s="3">
        <f t="shared" si="32"/>
        <v>975</v>
      </c>
      <c r="R95" s="3">
        <f t="shared" si="32"/>
        <v>750</v>
      </c>
      <c r="S95" s="3">
        <f t="shared" si="32"/>
        <v>750</v>
      </c>
    </row>
    <row r="96" spans="1:19" x14ac:dyDescent="0.75">
      <c r="A96" t="str">
        <f t="shared" si="29"/>
        <v>Alojamento</v>
      </c>
      <c r="B96" s="3">
        <f t="shared" si="29"/>
        <v>27.000000000000004</v>
      </c>
      <c r="C96" s="3">
        <f t="shared" ref="C96:S96" si="33">C54</f>
        <v>67.5</v>
      </c>
      <c r="D96" s="3">
        <f t="shared" si="33"/>
        <v>157.5</v>
      </c>
      <c r="E96" s="3">
        <f t="shared" si="33"/>
        <v>157.5</v>
      </c>
      <c r="F96" s="3">
        <f t="shared" si="33"/>
        <v>157.5</v>
      </c>
      <c r="G96" s="3">
        <f t="shared" si="33"/>
        <v>157.5</v>
      </c>
      <c r="H96" s="3">
        <f t="shared" si="33"/>
        <v>324</v>
      </c>
      <c r="I96" s="3">
        <f t="shared" si="33"/>
        <v>324</v>
      </c>
      <c r="J96" s="3">
        <f t="shared" si="33"/>
        <v>1539</v>
      </c>
      <c r="K96" s="3">
        <f t="shared" si="33"/>
        <v>1539</v>
      </c>
      <c r="L96" s="3">
        <f t="shared" si="33"/>
        <v>1539</v>
      </c>
      <c r="M96" s="3">
        <f t="shared" si="33"/>
        <v>1539</v>
      </c>
      <c r="N96" s="3">
        <f t="shared" si="33"/>
        <v>1539</v>
      </c>
      <c r="O96" s="3">
        <f t="shared" si="33"/>
        <v>2052</v>
      </c>
      <c r="P96" s="3">
        <f t="shared" si="33"/>
        <v>1667.2499999999998</v>
      </c>
      <c r="Q96" s="3">
        <f t="shared" si="33"/>
        <v>1667.2499999999998</v>
      </c>
      <c r="R96" s="3">
        <f t="shared" si="33"/>
        <v>1282.5</v>
      </c>
      <c r="S96" s="3">
        <f t="shared" si="33"/>
        <v>1282.5</v>
      </c>
    </row>
    <row r="97" spans="1:19" x14ac:dyDescent="0.75">
      <c r="A97" t="s">
        <v>41</v>
      </c>
      <c r="B97" s="3">
        <f t="shared" ref="B97:S97" si="34">B71+B72+B73*5+250</f>
        <v>253.85850694444446</v>
      </c>
      <c r="C97" s="3">
        <f t="shared" si="34"/>
        <v>255.78776041666666</v>
      </c>
      <c r="D97" s="3">
        <f t="shared" si="34"/>
        <v>257.71701388888891</v>
      </c>
      <c r="E97" s="3">
        <f t="shared" si="34"/>
        <v>257.71701388888891</v>
      </c>
      <c r="F97" s="3">
        <f t="shared" si="34"/>
        <v>257.71701388888891</v>
      </c>
      <c r="G97" s="3">
        <f t="shared" si="34"/>
        <v>257.71701388888891</v>
      </c>
      <c r="H97" s="3">
        <f t="shared" si="34"/>
        <v>518.045654296875</v>
      </c>
      <c r="I97" s="3">
        <f t="shared" si="34"/>
        <v>518.045654296875</v>
      </c>
      <c r="J97" s="3">
        <f t="shared" si="34"/>
        <v>924.22241210937489</v>
      </c>
      <c r="K97" s="3">
        <f t="shared" si="34"/>
        <v>924.22241210937489</v>
      </c>
      <c r="L97" s="3">
        <f t="shared" si="34"/>
        <v>924.22241210937489</v>
      </c>
      <c r="M97" s="3">
        <f t="shared" si="34"/>
        <v>924.22241210937489</v>
      </c>
      <c r="N97" s="3">
        <f t="shared" si="34"/>
        <v>924.22241210937489</v>
      </c>
      <c r="O97" s="3">
        <f t="shared" si="34"/>
        <v>943.51494683159717</v>
      </c>
      <c r="P97" s="3">
        <f t="shared" si="34"/>
        <v>675.46929253472217</v>
      </c>
      <c r="Q97" s="3">
        <f t="shared" si="34"/>
        <v>1012.0551215277776</v>
      </c>
      <c r="R97" s="3">
        <f t="shared" si="34"/>
        <v>1012.0551215277776</v>
      </c>
      <c r="S97" s="3">
        <f t="shared" si="34"/>
        <v>1012.0551215277776</v>
      </c>
    </row>
    <row r="98" spans="1:19" x14ac:dyDescent="0.75">
      <c r="A98" t="s">
        <v>96</v>
      </c>
      <c r="B98" s="3">
        <f>B90</f>
        <v>42.5</v>
      </c>
      <c r="C98" s="3">
        <f t="shared" ref="C98:S98" si="35">C90</f>
        <v>63.75</v>
      </c>
      <c r="D98" s="3">
        <f t="shared" si="35"/>
        <v>106.25</v>
      </c>
      <c r="E98" s="3">
        <f t="shared" si="35"/>
        <v>106.25</v>
      </c>
      <c r="F98" s="3">
        <f t="shared" si="35"/>
        <v>106.25</v>
      </c>
      <c r="G98" s="3">
        <f t="shared" si="35"/>
        <v>106.25</v>
      </c>
      <c r="H98" s="3">
        <f t="shared" si="35"/>
        <v>191.25</v>
      </c>
      <c r="I98" s="3">
        <f t="shared" si="35"/>
        <v>191.25</v>
      </c>
      <c r="J98" s="3">
        <f t="shared" si="35"/>
        <v>765</v>
      </c>
      <c r="K98" s="3">
        <f t="shared" si="35"/>
        <v>765</v>
      </c>
      <c r="L98" s="3">
        <f t="shared" si="35"/>
        <v>765</v>
      </c>
      <c r="M98" s="3">
        <f t="shared" si="35"/>
        <v>765</v>
      </c>
      <c r="N98" s="3">
        <f t="shared" si="35"/>
        <v>765</v>
      </c>
      <c r="O98" s="3">
        <f t="shared" si="35"/>
        <v>1020</v>
      </c>
      <c r="P98" s="3">
        <f t="shared" si="35"/>
        <v>828.75</v>
      </c>
      <c r="Q98" s="3">
        <f t="shared" si="35"/>
        <v>828.75</v>
      </c>
      <c r="R98" s="3">
        <f t="shared" si="35"/>
        <v>637.5</v>
      </c>
      <c r="S98" s="3">
        <f t="shared" si="35"/>
        <v>637.5</v>
      </c>
    </row>
    <row r="99" spans="1:19" x14ac:dyDescent="0.75">
      <c r="A99" t="s">
        <v>99</v>
      </c>
      <c r="B99" s="3">
        <f>B83+B84</f>
        <v>217</v>
      </c>
      <c r="C99" s="3">
        <f t="shared" ref="C99:S99" si="36">C83+C84</f>
        <v>232.5</v>
      </c>
      <c r="D99" s="3">
        <f t="shared" si="36"/>
        <v>232.5</v>
      </c>
      <c r="E99" s="3">
        <f t="shared" si="36"/>
        <v>232.5</v>
      </c>
      <c r="F99" s="3">
        <f t="shared" si="36"/>
        <v>232.5</v>
      </c>
      <c r="G99" s="3">
        <f t="shared" si="36"/>
        <v>232.5</v>
      </c>
      <c r="H99" s="3">
        <f t="shared" si="36"/>
        <v>279</v>
      </c>
      <c r="I99" s="3">
        <f t="shared" si="36"/>
        <v>279</v>
      </c>
      <c r="J99" s="3">
        <f t="shared" si="36"/>
        <v>279</v>
      </c>
      <c r="K99" s="3">
        <f t="shared" si="36"/>
        <v>279</v>
      </c>
      <c r="L99" s="3">
        <f t="shared" si="36"/>
        <v>279</v>
      </c>
      <c r="M99" s="3">
        <f t="shared" si="36"/>
        <v>279</v>
      </c>
      <c r="N99" s="3">
        <f t="shared" si="36"/>
        <v>279</v>
      </c>
      <c r="O99" s="3">
        <f t="shared" si="36"/>
        <v>372</v>
      </c>
      <c r="P99" s="3">
        <f t="shared" si="36"/>
        <v>302.25</v>
      </c>
      <c r="Q99" s="3">
        <f t="shared" si="36"/>
        <v>302.25</v>
      </c>
      <c r="R99" s="3">
        <f t="shared" si="36"/>
        <v>232.5</v>
      </c>
      <c r="S99" s="3">
        <f t="shared" si="36"/>
        <v>232.5</v>
      </c>
    </row>
    <row r="101" spans="1:19" x14ac:dyDescent="0.75">
      <c r="A101" t="s">
        <v>58</v>
      </c>
      <c r="B101" s="3">
        <f>SUM(B93:B99)</f>
        <v>605.60850694444446</v>
      </c>
      <c r="C101" s="3">
        <f t="shared" ref="C101:S101" si="37">SUM(C93:C99)</f>
        <v>717.41276041666663</v>
      </c>
      <c r="D101" s="3">
        <f t="shared" si="37"/>
        <v>917.09201388888891</v>
      </c>
      <c r="E101" s="3">
        <f t="shared" si="37"/>
        <v>917.09201388888891</v>
      </c>
      <c r="F101" s="3">
        <f t="shared" si="37"/>
        <v>917.09201388888891</v>
      </c>
      <c r="G101" s="3">
        <f t="shared" si="37"/>
        <v>917.09201388888891</v>
      </c>
      <c r="H101" s="3">
        <f t="shared" si="37"/>
        <v>1605.920654296875</v>
      </c>
      <c r="I101" s="3">
        <f t="shared" si="37"/>
        <v>1605.920654296875</v>
      </c>
      <c r="J101" s="3">
        <f t="shared" si="37"/>
        <v>4681.722412109375</v>
      </c>
      <c r="K101" s="3">
        <f t="shared" si="37"/>
        <v>4681.722412109375</v>
      </c>
      <c r="L101" s="3">
        <f t="shared" si="37"/>
        <v>4681.722412109375</v>
      </c>
      <c r="M101" s="3">
        <f t="shared" si="37"/>
        <v>4681.722412109375</v>
      </c>
      <c r="N101" s="3">
        <f t="shared" si="37"/>
        <v>4681.722412109375</v>
      </c>
      <c r="O101" s="3">
        <f t="shared" si="37"/>
        <v>5953.5149468315976</v>
      </c>
      <c r="P101" s="3">
        <f t="shared" si="37"/>
        <v>4746.0942925347226</v>
      </c>
      <c r="Q101" s="3">
        <f t="shared" si="37"/>
        <v>5082.6801215277774</v>
      </c>
      <c r="R101" s="3">
        <f t="shared" si="37"/>
        <v>4143.3051215277774</v>
      </c>
      <c r="S101" s="3">
        <f t="shared" si="37"/>
        <v>4143.3051215277774</v>
      </c>
    </row>
    <row r="103" spans="1:19" x14ac:dyDescent="0.75">
      <c r="A103" t="s">
        <v>100</v>
      </c>
    </row>
    <row r="104" spans="1:19" x14ac:dyDescent="0.75">
      <c r="A104" t="s">
        <v>101</v>
      </c>
      <c r="B104">
        <v>400</v>
      </c>
      <c r="C104" t="s">
        <v>102</v>
      </c>
    </row>
    <row r="105" spans="1:19" x14ac:dyDescent="0.75">
      <c r="A105" t="s">
        <v>103</v>
      </c>
      <c r="B105">
        <v>600</v>
      </c>
      <c r="C105" t="s">
        <v>102</v>
      </c>
    </row>
    <row r="107" spans="1:19" x14ac:dyDescent="0.75">
      <c r="A107" t="s">
        <v>58</v>
      </c>
      <c r="B107" s="6">
        <f>((B99+B96)*$B$105)+(SUM(B93:B95)*$B$104)</f>
        <v>172500</v>
      </c>
      <c r="C107" s="6">
        <f t="shared" ref="C107:S107" si="38">((C99+C96)*$B$105)+(SUM(C93:C95)*$B$104)</f>
        <v>219150</v>
      </c>
      <c r="D107" s="6">
        <f t="shared" si="38"/>
        <v>299250</v>
      </c>
      <c r="E107" s="6">
        <f t="shared" si="38"/>
        <v>299250</v>
      </c>
      <c r="F107" s="6">
        <f t="shared" si="38"/>
        <v>299250</v>
      </c>
      <c r="G107" s="6">
        <f t="shared" si="38"/>
        <v>299250</v>
      </c>
      <c r="H107" s="6">
        <f t="shared" si="38"/>
        <v>479250</v>
      </c>
      <c r="I107" s="6">
        <f t="shared" si="38"/>
        <v>479250</v>
      </c>
      <c r="J107" s="6">
        <f t="shared" si="38"/>
        <v>1560600</v>
      </c>
      <c r="K107" s="6">
        <f t="shared" si="38"/>
        <v>1560600</v>
      </c>
      <c r="L107" s="6">
        <f t="shared" si="38"/>
        <v>1560600</v>
      </c>
      <c r="M107" s="6">
        <f t="shared" si="38"/>
        <v>1560600</v>
      </c>
      <c r="N107" s="6">
        <f t="shared" si="38"/>
        <v>1560600</v>
      </c>
      <c r="O107" s="6">
        <f t="shared" si="38"/>
        <v>2080800</v>
      </c>
      <c r="P107" s="6">
        <f t="shared" si="38"/>
        <v>1690649.9999999998</v>
      </c>
      <c r="Q107" s="6">
        <f t="shared" si="38"/>
        <v>1690649.9999999998</v>
      </c>
      <c r="R107" s="6">
        <f t="shared" si="38"/>
        <v>1300500</v>
      </c>
      <c r="S107" s="6">
        <f t="shared" si="38"/>
        <v>1300500</v>
      </c>
    </row>
  </sheetData>
  <mergeCells count="4">
    <mergeCell ref="B8:D8"/>
    <mergeCell ref="B58:D58"/>
    <mergeCell ref="B78:D78"/>
    <mergeCell ref="B87:D87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original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flavio.maranhao</dc:creator>
  <cp:lastModifiedBy>flavio maranhao</cp:lastModifiedBy>
  <dcterms:created xsi:type="dcterms:W3CDTF">2016-09-28T09:21:00Z</dcterms:created>
  <dcterms:modified xsi:type="dcterms:W3CDTF">2021-11-16T10:32:59Z</dcterms:modified>
</cp:coreProperties>
</file>