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definedNames>
    <definedName name="solver_adj" localSheetId="0" hidden="1">Plan1!$C$7</definedName>
    <definedName name="solver_adj" localSheetId="1" hidden="1">Plan2!$B$3</definedName>
    <definedName name="solver_cvg" localSheetId="0" hidden="1">0.0001</definedName>
    <definedName name="solver_cvg" localSheetId="1" hidden="1">0.0001</definedName>
    <definedName name="solver_drv" localSheetId="0" hidden="1">2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Plan1!$C$13</definedName>
    <definedName name="solver_opt" localSheetId="1" hidden="1">Plan2!$B$17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1</definedName>
    <definedName name="solver_ver" localSheetId="0" hidden="1">3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E8" i="2" l="1"/>
  <c r="C3" i="2"/>
  <c r="F3" i="2" s="1"/>
  <c r="B8" i="2"/>
  <c r="C8" i="2" s="1"/>
  <c r="B7" i="2"/>
  <c r="B6" i="2"/>
  <c r="B5" i="2"/>
  <c r="B2" i="2"/>
  <c r="C2" i="2" s="1"/>
  <c r="E2" i="2" s="1"/>
  <c r="D3" i="2" l="1"/>
  <c r="E3" i="2"/>
  <c r="B10" i="2" s="1"/>
  <c r="B14" i="2" s="1"/>
  <c r="B9" i="2"/>
  <c r="D4" i="1"/>
  <c r="E4" i="1" s="1"/>
  <c r="E8" i="1" s="1"/>
  <c r="D8" i="1" s="1"/>
  <c r="D1" i="1"/>
  <c r="C9" i="1"/>
  <c r="C6" i="1"/>
  <c r="C11" i="1" s="1"/>
  <c r="B15" i="2" l="1"/>
  <c r="B13" i="2"/>
  <c r="C12" i="1"/>
  <c r="C13" i="1" s="1"/>
  <c r="C8" i="1"/>
  <c r="B17" i="2" l="1"/>
</calcChain>
</file>

<file path=xl/sharedStrings.xml><?xml version="1.0" encoding="utf-8"?>
<sst xmlns="http://schemas.openxmlformats.org/spreadsheetml/2006/main" count="46" uniqueCount="42">
  <si>
    <t>a</t>
  </si>
  <si>
    <t xml:space="preserve">Altura do talude </t>
  </si>
  <si>
    <t>H</t>
  </si>
  <si>
    <t>Peso específico</t>
  </si>
  <si>
    <t>g</t>
  </si>
  <si>
    <t>Ângulo de atrito</t>
  </si>
  <si>
    <t>j</t>
  </si>
  <si>
    <t>Coesão</t>
  </si>
  <si>
    <t>c</t>
  </si>
  <si>
    <t>Número de estabilidade</t>
  </si>
  <si>
    <r>
      <t>N</t>
    </r>
    <r>
      <rPr>
        <vertAlign val="subscript"/>
        <sz val="11"/>
        <color theme="1"/>
        <rFont val="Calibri"/>
        <family val="2"/>
        <scheme val="minor"/>
      </rPr>
      <t>E</t>
    </r>
  </si>
  <si>
    <t>Coeficiente de segurança</t>
  </si>
  <si>
    <t>F</t>
  </si>
  <si>
    <t>Ângulo de atrito mobilizado</t>
  </si>
  <si>
    <t>Coesão mobilizada</t>
  </si>
  <si>
    <r>
      <t>c</t>
    </r>
    <r>
      <rPr>
        <vertAlign val="subscript"/>
        <sz val="11"/>
        <color theme="1"/>
        <rFont val="Calibri"/>
        <family val="2"/>
        <scheme val="minor"/>
      </rPr>
      <t>d</t>
    </r>
  </si>
  <si>
    <r>
      <t>j</t>
    </r>
    <r>
      <rPr>
        <vertAlign val="subscript"/>
        <sz val="11"/>
        <color theme="1"/>
        <rFont val="Calibri"/>
        <family val="2"/>
        <scheme val="minor"/>
      </rPr>
      <t>d</t>
    </r>
  </si>
  <si>
    <t>Termo da direita</t>
  </si>
  <si>
    <t>Termo da esquerda</t>
  </si>
  <si>
    <t>Ângulo do talude íngreme (&gt; 60º)</t>
  </si>
  <si>
    <t>Expressão do equilíbrio limite da cunha potencial</t>
  </si>
  <si>
    <t>de escorregamento do talude íngreme</t>
  </si>
  <si>
    <t>Alterar as células azuis de acordo com o problema.</t>
  </si>
  <si>
    <t>Módulo da diferença</t>
  </si>
  <si>
    <t>Utilizar o Solver para minimizar C13 variando C7.</t>
  </si>
  <si>
    <t>Alfa</t>
  </si>
  <si>
    <t>Ne</t>
  </si>
  <si>
    <t>Beta</t>
  </si>
  <si>
    <t>U</t>
  </si>
  <si>
    <t>Gama</t>
  </si>
  <si>
    <t>Phi</t>
  </si>
  <si>
    <t>radianos</t>
  </si>
  <si>
    <t>seno</t>
  </si>
  <si>
    <t>tangente</t>
  </si>
  <si>
    <t>cosseno</t>
  </si>
  <si>
    <t>N1</t>
  </si>
  <si>
    <t>N2</t>
  </si>
  <si>
    <t>D</t>
  </si>
  <si>
    <t>mAB</t>
  </si>
  <si>
    <t>Utilizar o Solver para minimizar B17 variando B3.</t>
  </si>
  <si>
    <t>de escorregamento do talude íngreme seco</t>
  </si>
  <si>
    <t>Expressão geral do equilíbrio limite da cunha potencial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</si>
</sst>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2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3</xdr:row>
          <xdr:rowOff>0</xdr:rowOff>
        </xdr:from>
        <xdr:to>
          <xdr:col>10</xdr:col>
          <xdr:colOff>257175</xdr:colOff>
          <xdr:row>6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264104</xdr:colOff>
      <xdr:row>3</xdr:row>
      <xdr:rowOff>66414</xdr:rowOff>
    </xdr:from>
    <xdr:to>
      <xdr:col>12</xdr:col>
      <xdr:colOff>71871</xdr:colOff>
      <xdr:row>7</xdr:row>
      <xdr:rowOff>10390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6899" y="637914"/>
          <a:ext cx="3470563" cy="7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tabSelected="1" zoomScale="194" zoomScaleNormal="194" workbookViewId="0">
      <selection activeCell="G2" sqref="G2:G3"/>
    </sheetView>
  </sheetViews>
  <sheetFormatPr defaultRowHeight="15" x14ac:dyDescent="0.25"/>
  <cols>
    <col min="1" max="1" width="30.7109375" bestFit="1" customWidth="1"/>
    <col min="2" max="2" width="9.140625" style="2"/>
    <col min="3" max="3" width="12.85546875" bestFit="1" customWidth="1"/>
    <col min="4" max="5" width="9.28515625" bestFit="1" customWidth="1"/>
  </cols>
  <sheetData>
    <row r="1" spans="1:7" x14ac:dyDescent="0.25">
      <c r="A1" t="s">
        <v>19</v>
      </c>
      <c r="B1" s="1" t="s">
        <v>0</v>
      </c>
      <c r="C1" s="5">
        <v>70</v>
      </c>
      <c r="D1">
        <f>C1*PI()/180</f>
        <v>1.2217304763960306</v>
      </c>
    </row>
    <row r="2" spans="1:7" x14ac:dyDescent="0.25">
      <c r="A2" t="s">
        <v>1</v>
      </c>
      <c r="B2" s="2" t="s">
        <v>2</v>
      </c>
      <c r="C2" s="5">
        <v>6</v>
      </c>
      <c r="G2" t="s">
        <v>20</v>
      </c>
    </row>
    <row r="3" spans="1:7" x14ac:dyDescent="0.25">
      <c r="A3" t="s">
        <v>3</v>
      </c>
      <c r="B3" s="1" t="s">
        <v>4</v>
      </c>
      <c r="C3" s="5">
        <v>18</v>
      </c>
      <c r="G3" t="s">
        <v>40</v>
      </c>
    </row>
    <row r="4" spans="1:7" x14ac:dyDescent="0.25">
      <c r="A4" t="s">
        <v>5</v>
      </c>
      <c r="B4" s="1" t="s">
        <v>6</v>
      </c>
      <c r="C4" s="5">
        <v>27</v>
      </c>
      <c r="D4">
        <f>C4*PI()/180</f>
        <v>0.47123889803846897</v>
      </c>
      <c r="E4">
        <f>TAN(D4)</f>
        <v>0.50952544949442879</v>
      </c>
    </row>
    <row r="5" spans="1:7" x14ac:dyDescent="0.25">
      <c r="A5" t="s">
        <v>7</v>
      </c>
      <c r="B5" s="2" t="s">
        <v>8</v>
      </c>
      <c r="C5" s="5">
        <v>15</v>
      </c>
    </row>
    <row r="6" spans="1:7" ht="18" x14ac:dyDescent="0.35">
      <c r="A6" t="s">
        <v>9</v>
      </c>
      <c r="B6" s="2" t="s">
        <v>10</v>
      </c>
      <c r="C6" s="3">
        <f>C5/C3/C2</f>
        <v>0.1388888888888889</v>
      </c>
    </row>
    <row r="7" spans="1:7" x14ac:dyDescent="0.25">
      <c r="A7" t="s">
        <v>11</v>
      </c>
      <c r="B7" s="2" t="s">
        <v>12</v>
      </c>
      <c r="C7" s="7">
        <v>1.3829805647262872</v>
      </c>
    </row>
    <row r="8" spans="1:7" ht="18" x14ac:dyDescent="0.35">
      <c r="A8" t="s">
        <v>13</v>
      </c>
      <c r="B8" s="1" t="s">
        <v>16</v>
      </c>
      <c r="C8" s="4">
        <f>D8*180/PI()</f>
        <v>20.225089025285225</v>
      </c>
      <c r="D8">
        <f>ATAN(E8)</f>
        <v>0.35299439500019786</v>
      </c>
      <c r="E8">
        <f>E4/C7</f>
        <v>0.36842560372153288</v>
      </c>
    </row>
    <row r="9" spans="1:7" ht="18" x14ac:dyDescent="0.35">
      <c r="A9" t="s">
        <v>14</v>
      </c>
      <c r="B9" s="2" t="s">
        <v>15</v>
      </c>
      <c r="C9" s="4">
        <f>C5/C$7</f>
        <v>10.846139405414368</v>
      </c>
      <c r="G9" t="s">
        <v>22</v>
      </c>
    </row>
    <row r="10" spans="1:7" x14ac:dyDescent="0.25">
      <c r="G10" t="s">
        <v>24</v>
      </c>
    </row>
    <row r="11" spans="1:7" x14ac:dyDescent="0.25">
      <c r="A11" t="s">
        <v>18</v>
      </c>
      <c r="C11">
        <f>C6/C7</f>
        <v>0.10042721671679972</v>
      </c>
    </row>
    <row r="12" spans="1:7" x14ac:dyDescent="0.25">
      <c r="A12" t="s">
        <v>17</v>
      </c>
      <c r="C12">
        <f>(1-COS(D1-D8))/4/SIN(D1)/COS(D8)</f>
        <v>0.10042721671963098</v>
      </c>
    </row>
    <row r="13" spans="1:7" x14ac:dyDescent="0.25">
      <c r="A13" t="s">
        <v>23</v>
      </c>
      <c r="C13" s="6">
        <f>ABS(C11-C12)</f>
        <v>2.8312630018234586E-12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6</xdr:col>
                <xdr:colOff>9525</xdr:colOff>
                <xdr:row>3</xdr:row>
                <xdr:rowOff>0</xdr:rowOff>
              </from>
              <to>
                <xdr:col>10</xdr:col>
                <xdr:colOff>257175</xdr:colOff>
                <xdr:row>6</xdr:row>
                <xdr:rowOff>171450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220" zoomScaleNormal="220" workbookViewId="0">
      <selection activeCell="K14" sqref="K14"/>
    </sheetView>
  </sheetViews>
  <sheetFormatPr defaultRowHeight="15" x14ac:dyDescent="0.25"/>
  <sheetData>
    <row r="1" spans="1:8" x14ac:dyDescent="0.25">
      <c r="C1" t="s">
        <v>31</v>
      </c>
      <c r="D1" t="s">
        <v>32</v>
      </c>
      <c r="E1" t="s">
        <v>33</v>
      </c>
      <c r="F1" t="s">
        <v>34</v>
      </c>
    </row>
    <row r="2" spans="1:8" x14ac:dyDescent="0.25">
      <c r="A2" t="s">
        <v>25</v>
      </c>
      <c r="B2" s="5">
        <f>+Plan1!C1</f>
        <v>70</v>
      </c>
      <c r="C2">
        <f>B2*PI()/180</f>
        <v>1.2217304763960306</v>
      </c>
      <c r="E2">
        <f>TAN(C2)</f>
        <v>2.7474774194546216</v>
      </c>
      <c r="H2" t="s">
        <v>41</v>
      </c>
    </row>
    <row r="3" spans="1:8" x14ac:dyDescent="0.25">
      <c r="A3" t="s">
        <v>27</v>
      </c>
      <c r="B3">
        <v>50.844663857480334</v>
      </c>
      <c r="C3">
        <f>B3*PI()/180</f>
        <v>0.88740679138279277</v>
      </c>
      <c r="D3">
        <f>SIN(C3)</f>
        <v>0.7754369398673413</v>
      </c>
      <c r="E3">
        <f>TAN(C3)</f>
        <v>1.2280744645836672</v>
      </c>
      <c r="F3">
        <f>COS(C3)</f>
        <v>0.63142501715498511</v>
      </c>
      <c r="H3" t="s">
        <v>21</v>
      </c>
    </row>
    <row r="4" spans="1:8" x14ac:dyDescent="0.25">
      <c r="A4" t="s">
        <v>28</v>
      </c>
      <c r="B4" s="5">
        <v>98</v>
      </c>
    </row>
    <row r="5" spans="1:8" x14ac:dyDescent="0.25">
      <c r="A5" t="s">
        <v>29</v>
      </c>
      <c r="B5" s="5">
        <f>+Plan1!C3</f>
        <v>18</v>
      </c>
    </row>
    <row r="6" spans="1:8" x14ac:dyDescent="0.25">
      <c r="A6" t="s">
        <v>2</v>
      </c>
      <c r="B6" s="5">
        <f>+Plan1!C2</f>
        <v>6</v>
      </c>
    </row>
    <row r="7" spans="1:8" x14ac:dyDescent="0.25">
      <c r="A7" t="s">
        <v>8</v>
      </c>
      <c r="B7" s="5">
        <f>+Plan1!C5</f>
        <v>15</v>
      </c>
    </row>
    <row r="8" spans="1:8" x14ac:dyDescent="0.25">
      <c r="A8" t="s">
        <v>30</v>
      </c>
      <c r="B8" s="5">
        <f>+Plan1!C4</f>
        <v>27</v>
      </c>
      <c r="C8">
        <f>B8*PI()/180</f>
        <v>0.47123889803846897</v>
      </c>
      <c r="E8">
        <f>TAN(C8)</f>
        <v>0.50952544949442879</v>
      </c>
    </row>
    <row r="9" spans="1:8" x14ac:dyDescent="0.25">
      <c r="A9" t="s">
        <v>26</v>
      </c>
      <c r="B9">
        <f>B7/B5/B6</f>
        <v>0.1388888888888889</v>
      </c>
      <c r="G9" t="s">
        <v>22</v>
      </c>
    </row>
    <row r="10" spans="1:8" x14ac:dyDescent="0.25">
      <c r="A10" t="s">
        <v>38</v>
      </c>
      <c r="B10">
        <f>1/E3-1/E2</f>
        <v>0.45031263606366201</v>
      </c>
      <c r="G10" t="s">
        <v>39</v>
      </c>
    </row>
    <row r="13" spans="1:8" x14ac:dyDescent="0.25">
      <c r="A13" t="s">
        <v>35</v>
      </c>
      <c r="B13">
        <f>2*B9/D3</f>
        <v>0.35822097645399625</v>
      </c>
    </row>
    <row r="14" spans="1:8" x14ac:dyDescent="0.25">
      <c r="A14" t="s">
        <v>36</v>
      </c>
      <c r="B14">
        <f>(B10*F3-2*B4/B5/B6/B6)*E8</f>
        <v>-9.2379368193579777E-3</v>
      </c>
    </row>
    <row r="15" spans="1:8" x14ac:dyDescent="0.25">
      <c r="A15" t="s">
        <v>37</v>
      </c>
      <c r="B15">
        <f>B10*D3</f>
        <v>0.3491890524928018</v>
      </c>
    </row>
    <row r="17" spans="1:2" x14ac:dyDescent="0.25">
      <c r="A17" t="s">
        <v>12</v>
      </c>
      <c r="B17" s="8">
        <f>(B13+B14)/B15</f>
        <v>0.99941002486563413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2019-09-26T00:58:21Z</dcterms:modified>
</cp:coreProperties>
</file>