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\Google Drive\pqi 3303 ftIII\Absorcao\projeto enunciado\"/>
    </mc:Choice>
  </mc:AlternateContent>
  <xr:revisionPtr revIDLastSave="0" documentId="13_ncr:1_{026866B3-3FA8-4232-9325-452D22BEED71}" xr6:coauthVersionLast="47" xr6:coauthVersionMax="47" xr10:uidLastSave="{00000000-0000-0000-0000-000000000000}"/>
  <bookViews>
    <workbookView xWindow="-120" yWindow="-120" windowWidth="20730" windowHeight="11040" xr2:uid="{E3185707-DC60-44BF-BA76-76DB48B93869}"/>
    <workbookView xWindow="-120" yWindow="-120" windowWidth="20730" windowHeight="11040" xr2:uid="{031C3E1D-04BD-4C6F-B244-D6E8C6236CA6}"/>
  </bookViews>
  <sheets>
    <sheet name="onda 2022" sheetId="2" r:id="rId1"/>
  </sheets>
  <definedNames>
    <definedName name="_xlnm._FilterDatabase" localSheetId="0" hidden="1">'onda 2022'!$A$3:$J$38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2" l="1"/>
  <c r="C38" i="2"/>
  <c r="C41" i="2"/>
  <c r="B28" i="2"/>
  <c r="C40" i="2"/>
  <c r="C39" i="2"/>
  <c r="C42" i="2" l="1"/>
  <c r="C43" i="2" s="1"/>
  <c r="B31" i="2" l="1"/>
  <c r="B7" i="2"/>
  <c r="B27" i="2"/>
  <c r="B20" i="2"/>
  <c r="B17" i="2"/>
  <c r="B15" i="2"/>
  <c r="B30" i="2" l="1"/>
  <c r="B32" i="2" s="1"/>
  <c r="B22" i="2"/>
  <c r="B33" i="2"/>
</calcChain>
</file>

<file path=xl/sharedStrings.xml><?xml version="1.0" encoding="utf-8"?>
<sst xmlns="http://schemas.openxmlformats.org/spreadsheetml/2006/main" count="104" uniqueCount="89">
  <si>
    <t>variavel</t>
  </si>
  <si>
    <t xml:space="preserve">valor </t>
  </si>
  <si>
    <t>unidade</t>
  </si>
  <si>
    <t>descricao</t>
  </si>
  <si>
    <t>observacoes</t>
  </si>
  <si>
    <t>condicoes de operação</t>
  </si>
  <si>
    <t>T</t>
  </si>
  <si>
    <t>K</t>
  </si>
  <si>
    <t>temperatura de operação</t>
  </si>
  <si>
    <t>P</t>
  </si>
  <si>
    <t>atm</t>
  </si>
  <si>
    <t>pressão de operação</t>
  </si>
  <si>
    <t>G</t>
  </si>
  <si>
    <t>R</t>
  </si>
  <si>
    <t>-</t>
  </si>
  <si>
    <t>propriedades físicas</t>
  </si>
  <si>
    <t>m</t>
  </si>
  <si>
    <t>prop fisica correntes principais</t>
  </si>
  <si>
    <t>rho_g</t>
  </si>
  <si>
    <t>kg/m3</t>
  </si>
  <si>
    <t>densidade do gas</t>
  </si>
  <si>
    <t>rho_l</t>
  </si>
  <si>
    <t>densidade do líquido</t>
  </si>
  <si>
    <t>mu</t>
  </si>
  <si>
    <t>cp</t>
  </si>
  <si>
    <t>viscosidade dinamica  liquido</t>
  </si>
  <si>
    <t>mol mist/m3 mist</t>
  </si>
  <si>
    <t>cl</t>
  </si>
  <si>
    <t>dp'</t>
  </si>
  <si>
    <t>mm</t>
  </si>
  <si>
    <t>nom. size</t>
  </si>
  <si>
    <t>característica do enchimento</t>
  </si>
  <si>
    <t>ap</t>
  </si>
  <si>
    <t>m2/m3</t>
  </si>
  <si>
    <t>A</t>
  </si>
  <si>
    <t>parâmetro de packing</t>
  </si>
  <si>
    <t>parametro para packing &lt; 0,5 in</t>
  </si>
  <si>
    <t>nominal packing size</t>
  </si>
  <si>
    <t>aw</t>
  </si>
  <si>
    <t>m^-1</t>
  </si>
  <si>
    <t>area/volume packing wet</t>
  </si>
  <si>
    <t>see Onda equation here</t>
  </si>
  <si>
    <t>D_g</t>
  </si>
  <si>
    <t>m2/s</t>
  </si>
  <si>
    <t>gas diffusivity</t>
  </si>
  <si>
    <t>mu_g</t>
  </si>
  <si>
    <t>kg/m/s</t>
  </si>
  <si>
    <t>gas viscosity</t>
  </si>
  <si>
    <t>calculated from known NSc</t>
  </si>
  <si>
    <t>D_l</t>
  </si>
  <si>
    <t>liq diffusivity</t>
  </si>
  <si>
    <t>correlation wilke-chang see NH3 sheet in this file</t>
  </si>
  <si>
    <t>mu_l</t>
  </si>
  <si>
    <t>liq viscosity</t>
  </si>
  <si>
    <t>sigma_c</t>
  </si>
  <si>
    <t>dynes/cm</t>
  </si>
  <si>
    <t>crit surf tension of packing matl.</t>
  </si>
  <si>
    <t>given in quadro ao lado</t>
  </si>
  <si>
    <t>sigma</t>
  </si>
  <si>
    <t>crit surf tension</t>
  </si>
  <si>
    <t>assumed equal to crit. Value, little effect on aw and kl'</t>
  </si>
  <si>
    <t>atm m3/(mol K)</t>
  </si>
  <si>
    <t>gas constant</t>
  </si>
  <si>
    <t>NSc_g</t>
  </si>
  <si>
    <t>Schmidt nr</t>
  </si>
  <si>
    <t>Sc=0,61, ammonia in air, McCabe appendix 19</t>
  </si>
  <si>
    <t>NSc_L</t>
  </si>
  <si>
    <t>Sc = mu/(rho D)</t>
  </si>
  <si>
    <t>kg/m2/s</t>
  </si>
  <si>
    <t>fluxo massico</t>
  </si>
  <si>
    <t>L</t>
  </si>
  <si>
    <t>kg'</t>
  </si>
  <si>
    <t>kmol/s/m2 atm</t>
  </si>
  <si>
    <t>kl'</t>
  </si>
  <si>
    <t>m/s</t>
  </si>
  <si>
    <t>kg</t>
  </si>
  <si>
    <t>kmol/s/m2</t>
  </si>
  <si>
    <t>kl</t>
  </si>
  <si>
    <t>Correlação de Onda</t>
  </si>
  <si>
    <t>características do enchimento</t>
  </si>
  <si>
    <t>Coeficientes de troca de massa pela correlação de Onda</t>
  </si>
  <si>
    <t>mol/s/m2</t>
  </si>
  <si>
    <t>sigmac/sigma</t>
  </si>
  <si>
    <t>L/ap mu</t>
  </si>
  <si>
    <t>(L2 ap/ rho_l^2 g)^-0.05</t>
  </si>
  <si>
    <t>produto</t>
  </si>
  <si>
    <t>1-exp (prod)</t>
  </si>
  <si>
    <t>aw/ap</t>
  </si>
  <si>
    <t>verificacao aw/ap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</si>
</sst>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E+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2" borderId="0" xfId="0" applyFont="1" applyFill="1"/>
    <xf numFmtId="0" fontId="3" fillId="0" borderId="0" xfId="0" applyFont="1"/>
    <xf numFmtId="43" fontId="0" fillId="0" borderId="0" xfId="0" applyNumberFormat="1"/>
    <xf numFmtId="0" fontId="0" fillId="0" borderId="0" xfId="0" quotePrefix="1"/>
    <xf numFmtId="43" fontId="0" fillId="0" borderId="0" xfId="1" applyFont="1"/>
    <xf numFmtId="164" fontId="0" fillId="0" borderId="0" xfId="0" applyNumberFormat="1"/>
    <xf numFmtId="0" fontId="3" fillId="0" borderId="0" xfId="0" applyFont="1" applyAlignment="1">
      <alignment wrapText="1"/>
    </xf>
    <xf numFmtId="2" fontId="0" fillId="0" borderId="0" xfId="0" applyNumberFormat="1"/>
    <xf numFmtId="0" fontId="3" fillId="0" borderId="0" xfId="0" quotePrefix="1" applyFont="1"/>
    <xf numFmtId="11" fontId="0" fillId="0" borderId="0" xfId="0" applyNumberFormat="1"/>
    <xf numFmtId="11" fontId="4" fillId="0" borderId="0" xfId="1" applyNumberFormat="1" applyFont="1"/>
    <xf numFmtId="11" fontId="0" fillId="0" borderId="0" xfId="1" applyNumberFormat="1" applyFont="1"/>
    <xf numFmtId="11" fontId="4" fillId="0" borderId="0" xfId="0" applyNumberFormat="1" applyFont="1"/>
    <xf numFmtId="0" fontId="4" fillId="0" borderId="0" xfId="0" applyFont="1"/>
    <xf numFmtId="165" fontId="0" fillId="0" borderId="0" xfId="0" applyNumberFormat="1"/>
    <xf numFmtId="166" fontId="0" fillId="0" borderId="0" xfId="0" applyNumberFormat="1"/>
    <xf numFmtId="11" fontId="0" fillId="0" borderId="0" xfId="0" applyNumberFormat="1" applyAlignment="1">
      <alignment wrapText="1"/>
    </xf>
    <xf numFmtId="1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175373</xdr:colOff>
      <xdr:row>3</xdr:row>
      <xdr:rowOff>83484</xdr:rowOff>
    </xdr:from>
    <xdr:to>
      <xdr:col>20</xdr:col>
      <xdr:colOff>236333</xdr:colOff>
      <xdr:row>22</xdr:row>
      <xdr:rowOff>86659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C54C343-8150-427B-BA23-046140B236D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lum bright="-30000" contras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84" r="9580"/>
        <a:stretch/>
      </xdr:blipFill>
      <xdr:spPr bwMode="auto">
        <a:xfrm>
          <a:off x="8119223" y="654984"/>
          <a:ext cx="7376160" cy="3813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476842</xdr:colOff>
      <xdr:row>29</xdr:row>
      <xdr:rowOff>65423</xdr:rowOff>
    </xdr:from>
    <xdr:to>
      <xdr:col>10</xdr:col>
      <xdr:colOff>476842</xdr:colOff>
      <xdr:row>29</xdr:row>
      <xdr:rowOff>137423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AFF50D09-8244-42A5-9CDF-DB1C222094AE}"/>
            </a:ext>
          </a:extLst>
        </xdr:cNvPr>
        <xdr:cNvCxnSpPr/>
      </xdr:nvCxnSpPr>
      <xdr:spPr>
        <a:xfrm rot="10800000" flipV="1">
          <a:off x="9639892" y="5780423"/>
          <a:ext cx="0" cy="72000"/>
        </a:xfrm>
        <a:prstGeom prst="line">
          <a:avLst/>
        </a:prstGeom>
        <a:ln w="63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190499</xdr:colOff>
      <xdr:row>23</xdr:row>
      <xdr:rowOff>44824</xdr:rowOff>
    </xdr:from>
    <xdr:to>
      <xdr:col>21</xdr:col>
      <xdr:colOff>545193</xdr:colOff>
      <xdr:row>27</xdr:row>
      <xdr:rowOff>35404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4C31E43-BB23-4A7F-AFEF-10D5550D6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4349" y="4616824"/>
          <a:ext cx="8279493" cy="752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61488-181A-46DE-B982-722DEAE13C45}">
  <dimension ref="A1:H43"/>
  <sheetViews>
    <sheetView tabSelected="1" topLeftCell="A14" zoomScale="115" zoomScaleNormal="115" workbookViewId="0">
      <selection activeCell="B28" sqref="B28"/>
    </sheetView>
    <sheetView tabSelected="1" zoomScale="115" zoomScaleNormal="115" workbookViewId="1">
      <selection activeCell="B20" sqref="B20"/>
    </sheetView>
  </sheetViews>
  <sheetFormatPr defaultRowHeight="15" x14ac:dyDescent="0.25"/>
  <cols>
    <col min="2" max="2" width="11.140625" customWidth="1"/>
    <col min="3" max="3" width="16" customWidth="1"/>
    <col min="4" max="4" width="27.7109375" style="1" bestFit="1" customWidth="1"/>
    <col min="5" max="5" width="4.7109375" customWidth="1"/>
    <col min="6" max="6" width="32.140625" customWidth="1"/>
    <col min="7" max="7" width="13.42578125" bestFit="1" customWidth="1"/>
  </cols>
  <sheetData>
    <row r="1" spans="1:8" x14ac:dyDescent="0.25">
      <c r="A1" t="s">
        <v>78</v>
      </c>
      <c r="H1" s="8"/>
    </row>
    <row r="3" spans="1:8" s="2" customFormat="1" x14ac:dyDescent="0.25">
      <c r="A3" s="2" t="s">
        <v>0</v>
      </c>
      <c r="B3" s="2" t="s">
        <v>1</v>
      </c>
      <c r="C3" s="2" t="s">
        <v>2</v>
      </c>
      <c r="D3" s="3" t="s">
        <v>3</v>
      </c>
      <c r="F3" s="2" t="s">
        <v>4</v>
      </c>
    </row>
    <row r="4" spans="1:8" x14ac:dyDescent="0.25">
      <c r="A4" s="2" t="s">
        <v>5</v>
      </c>
    </row>
    <row r="5" spans="1:8" x14ac:dyDescent="0.25">
      <c r="A5" t="s">
        <v>6</v>
      </c>
      <c r="B5" s="4">
        <v>300</v>
      </c>
      <c r="C5" t="s">
        <v>7</v>
      </c>
      <c r="D5" t="s">
        <v>8</v>
      </c>
      <c r="F5" t="s">
        <v>87</v>
      </c>
    </row>
    <row r="6" spans="1:8" x14ac:dyDescent="0.25">
      <c r="A6" t="s">
        <v>9</v>
      </c>
      <c r="B6" s="5">
        <v>1.1000000000000001</v>
      </c>
      <c r="C6" t="s">
        <v>10</v>
      </c>
      <c r="D6" t="s">
        <v>11</v>
      </c>
    </row>
    <row r="7" spans="1:8" x14ac:dyDescent="0.25">
      <c r="A7" t="s">
        <v>12</v>
      </c>
      <c r="B7" s="8">
        <f>F7*28.8/1000</f>
        <v>0.49046400000000007</v>
      </c>
      <c r="C7" t="s">
        <v>68</v>
      </c>
      <c r="D7" s="1" t="s">
        <v>69</v>
      </c>
      <c r="F7">
        <v>17.03</v>
      </c>
      <c r="G7" t="s">
        <v>81</v>
      </c>
    </row>
    <row r="8" spans="1:8" x14ac:dyDescent="0.25">
      <c r="A8" t="s">
        <v>70</v>
      </c>
      <c r="B8" s="8">
        <v>4</v>
      </c>
      <c r="C8" t="s">
        <v>68</v>
      </c>
      <c r="D8" s="1" t="s">
        <v>69</v>
      </c>
    </row>
    <row r="9" spans="1:8" x14ac:dyDescent="0.25">
      <c r="A9" s="2" t="s">
        <v>15</v>
      </c>
      <c r="B9" s="8"/>
    </row>
    <row r="10" spans="1:8" x14ac:dyDescent="0.25">
      <c r="A10" t="s">
        <v>18</v>
      </c>
      <c r="B10" s="8">
        <v>1.29</v>
      </c>
      <c r="C10" t="s">
        <v>19</v>
      </c>
      <c r="D10" s="1" t="s">
        <v>20</v>
      </c>
      <c r="F10" t="s">
        <v>17</v>
      </c>
    </row>
    <row r="11" spans="1:8" x14ac:dyDescent="0.25">
      <c r="A11" t="s">
        <v>21</v>
      </c>
      <c r="B11">
        <v>1000</v>
      </c>
      <c r="C11" t="s">
        <v>19</v>
      </c>
      <c r="D11" s="1" t="s">
        <v>22</v>
      </c>
      <c r="F11" t="s">
        <v>17</v>
      </c>
    </row>
    <row r="12" spans="1:8" x14ac:dyDescent="0.25">
      <c r="A12" t="s">
        <v>23</v>
      </c>
      <c r="B12">
        <v>1</v>
      </c>
      <c r="C12" t="s">
        <v>24</v>
      </c>
      <c r="D12" s="1" t="s">
        <v>25</v>
      </c>
      <c r="F12" t="s">
        <v>17</v>
      </c>
    </row>
    <row r="13" spans="1:8" x14ac:dyDescent="0.25">
      <c r="A13" t="s">
        <v>27</v>
      </c>
      <c r="B13" s="9">
        <v>55556</v>
      </c>
      <c r="D13" s="1" t="s">
        <v>26</v>
      </c>
      <c r="F13" t="s">
        <v>17</v>
      </c>
    </row>
    <row r="14" spans="1:8" x14ac:dyDescent="0.25">
      <c r="A14" t="s">
        <v>42</v>
      </c>
      <c r="B14" s="14">
        <v>1.0000000000000001E-5</v>
      </c>
      <c r="C14" t="s">
        <v>43</v>
      </c>
      <c r="D14" s="1" t="s">
        <v>44</v>
      </c>
      <c r="G14" s="15"/>
    </row>
    <row r="15" spans="1:8" x14ac:dyDescent="0.25">
      <c r="A15" t="s">
        <v>45</v>
      </c>
      <c r="B15" s="16">
        <f>B21*B14*B10</f>
        <v>1.4964000000000001E-5</v>
      </c>
      <c r="C15" t="s">
        <v>46</v>
      </c>
      <c r="D15" s="1" t="s">
        <v>47</v>
      </c>
      <c r="F15" t="s">
        <v>48</v>
      </c>
    </row>
    <row r="16" spans="1:8" x14ac:dyDescent="0.25">
      <c r="A16" t="s">
        <v>49</v>
      </c>
      <c r="B16" s="16">
        <v>1.0000000000000001E-9</v>
      </c>
      <c r="C16" t="s">
        <v>43</v>
      </c>
      <c r="D16" s="1" t="s">
        <v>50</v>
      </c>
      <c r="F16" t="s">
        <v>51</v>
      </c>
      <c r="G16" s="13"/>
    </row>
    <row r="17" spans="1:7" x14ac:dyDescent="0.25">
      <c r="A17" t="s">
        <v>52</v>
      </c>
      <c r="B17" s="16">
        <f>B12/1000</f>
        <v>1E-3</v>
      </c>
      <c r="C17" t="s">
        <v>46</v>
      </c>
      <c r="D17" s="1" t="s">
        <v>53</v>
      </c>
      <c r="F17" s="6"/>
    </row>
    <row r="18" spans="1:7" ht="30" x14ac:dyDescent="0.25">
      <c r="A18" t="s">
        <v>54</v>
      </c>
      <c r="B18">
        <v>61</v>
      </c>
      <c r="C18" t="s">
        <v>55</v>
      </c>
      <c r="D18" s="1" t="s">
        <v>56</v>
      </c>
      <c r="F18" t="s">
        <v>57</v>
      </c>
    </row>
    <row r="19" spans="1:7" x14ac:dyDescent="0.25">
      <c r="A19" t="s">
        <v>58</v>
      </c>
      <c r="B19">
        <v>61</v>
      </c>
      <c r="C19" t="s">
        <v>55</v>
      </c>
      <c r="D19" s="1" t="s">
        <v>59</v>
      </c>
      <c r="F19" t="s">
        <v>60</v>
      </c>
    </row>
    <row r="20" spans="1:7" x14ac:dyDescent="0.25">
      <c r="A20" t="s">
        <v>13</v>
      </c>
      <c r="B20">
        <f>0.082/1000</f>
        <v>8.2000000000000001E-5</v>
      </c>
      <c r="C20" t="s">
        <v>61</v>
      </c>
      <c r="D20" s="1" t="s">
        <v>62</v>
      </c>
    </row>
    <row r="21" spans="1:7" x14ac:dyDescent="0.25">
      <c r="A21" t="s">
        <v>63</v>
      </c>
      <c r="B21" s="17">
        <v>1.1599999999999999</v>
      </c>
      <c r="C21" s="7" t="s">
        <v>14</v>
      </c>
      <c r="D21" s="1" t="s">
        <v>64</v>
      </c>
      <c r="F21" t="s">
        <v>65</v>
      </c>
    </row>
    <row r="22" spans="1:7" x14ac:dyDescent="0.25">
      <c r="A22" t="s">
        <v>66</v>
      </c>
      <c r="B22" s="18">
        <f>B17/B11/B16</f>
        <v>999.99999999999989</v>
      </c>
      <c r="D22" s="1" t="s">
        <v>64</v>
      </c>
      <c r="F22" t="s">
        <v>67</v>
      </c>
    </row>
    <row r="23" spans="1:7" x14ac:dyDescent="0.25">
      <c r="A23" s="2" t="s">
        <v>79</v>
      </c>
    </row>
    <row r="24" spans="1:7" x14ac:dyDescent="0.25">
      <c r="A24" s="5" t="s">
        <v>28</v>
      </c>
      <c r="B24" s="5">
        <v>25</v>
      </c>
      <c r="C24" s="5" t="s">
        <v>29</v>
      </c>
      <c r="D24" s="1" t="s">
        <v>30</v>
      </c>
      <c r="E24" s="5"/>
      <c r="F24" s="5" t="s">
        <v>31</v>
      </c>
    </row>
    <row r="25" spans="1:7" x14ac:dyDescent="0.25">
      <c r="A25" t="s">
        <v>32</v>
      </c>
      <c r="B25">
        <v>190</v>
      </c>
      <c r="C25" t="s">
        <v>33</v>
      </c>
      <c r="F25" t="s">
        <v>31</v>
      </c>
    </row>
    <row r="26" spans="1:7" x14ac:dyDescent="0.25">
      <c r="A26" s="5" t="s">
        <v>34</v>
      </c>
      <c r="B26" s="5">
        <v>5.23</v>
      </c>
      <c r="C26" s="12" t="s">
        <v>14</v>
      </c>
      <c r="D26" s="1" t="s">
        <v>35</v>
      </c>
      <c r="E26" s="5"/>
      <c r="F26" s="10" t="s">
        <v>36</v>
      </c>
    </row>
    <row r="27" spans="1:7" x14ac:dyDescent="0.25">
      <c r="A27" t="s">
        <v>28</v>
      </c>
      <c r="B27">
        <f>B24/1000</f>
        <v>2.5000000000000001E-2</v>
      </c>
      <c r="C27" t="s">
        <v>16</v>
      </c>
      <c r="D27" s="1" t="s">
        <v>37</v>
      </c>
    </row>
    <row r="28" spans="1:7" x14ac:dyDescent="0.25">
      <c r="A28" t="s">
        <v>38</v>
      </c>
      <c r="B28" s="21">
        <f>B25*(1-EXP((-1.45*(B18/B19)^0.75)*(B8/B25/B17)^0.1*(B8^2*B25/B11^2/9.81)^-0.05*(B8^2/B11/B19/B25*1000)^0.2))</f>
        <v>103.69399154972072</v>
      </c>
      <c r="C28" t="s">
        <v>39</v>
      </c>
      <c r="D28" s="1" t="s">
        <v>40</v>
      </c>
      <c r="F28" t="s">
        <v>41</v>
      </c>
    </row>
    <row r="29" spans="1:7" x14ac:dyDescent="0.25">
      <c r="A29" s="2" t="s">
        <v>80</v>
      </c>
    </row>
    <row r="30" spans="1:7" x14ac:dyDescent="0.25">
      <c r="A30" t="s">
        <v>71</v>
      </c>
      <c r="B30" s="11">
        <f>(B25*B14/B20/B5)*B26*(B7/B25/B15)^0.7*(B21^(1/3))*(B25*B27)^-2</f>
        <v>0.69212262227980637</v>
      </c>
      <c r="C30" t="s">
        <v>72</v>
      </c>
    </row>
    <row r="31" spans="1:7" x14ac:dyDescent="0.25">
      <c r="A31" t="s">
        <v>73</v>
      </c>
      <c r="B31" s="19">
        <f>((B11/B17/9.8)^(-1/3))*0.0051*((B8/B28/B17)^(2/3))*(B22^(-1/2))*((B25*B27)^0.4)</f>
        <v>7.3484189960707324E-5</v>
      </c>
      <c r="C31" t="s">
        <v>74</v>
      </c>
      <c r="D31" s="20"/>
      <c r="G31" s="9"/>
    </row>
    <row r="32" spans="1:7" x14ac:dyDescent="0.25">
      <c r="A32" t="s">
        <v>75</v>
      </c>
      <c r="B32" s="8">
        <f>B30*B6</f>
        <v>0.76133488450778708</v>
      </c>
      <c r="C32" t="s">
        <v>76</v>
      </c>
    </row>
    <row r="33" spans="1:3" x14ac:dyDescent="0.25">
      <c r="A33" t="s">
        <v>77</v>
      </c>
      <c r="B33" s="19">
        <f>B31*B13/1000</f>
        <v>4.0824876574570559E-3</v>
      </c>
      <c r="C33" t="s">
        <v>76</v>
      </c>
    </row>
    <row r="34" spans="1:3" x14ac:dyDescent="0.25">
      <c r="B34" s="8"/>
    </row>
    <row r="36" spans="1:3" x14ac:dyDescent="0.25">
      <c r="A36" t="s">
        <v>88</v>
      </c>
    </row>
    <row r="37" spans="1:3" x14ac:dyDescent="0.25">
      <c r="A37" t="s">
        <v>87</v>
      </c>
      <c r="C37" s="6">
        <f>1-EXP((-1.45*(B18/B19)^0.75)*(B8/B25/B17)^0.1*(B8^2*B25/B11^2/9.81)^-0.05*(B8^2/B11/B19/B25*1000)^0.2)</f>
        <v>0.54575785026168799</v>
      </c>
    </row>
    <row r="38" spans="1:3" x14ac:dyDescent="0.25">
      <c r="A38" t="s">
        <v>82</v>
      </c>
      <c r="C38">
        <f>1.45*(B18/B19)^0.75</f>
        <v>1.45</v>
      </c>
    </row>
    <row r="39" spans="1:3" x14ac:dyDescent="0.25">
      <c r="A39" t="s">
        <v>83</v>
      </c>
      <c r="C39" s="6">
        <f>(B8/B25/B17)^0.1</f>
        <v>1.3562215441222258</v>
      </c>
    </row>
    <row r="40" spans="1:3" x14ac:dyDescent="0.25">
      <c r="A40" t="s">
        <v>84</v>
      </c>
      <c r="C40" s="6">
        <f>(B8^2*B25/B11^2/9.81)^-0.05</f>
        <v>1.49775152751881</v>
      </c>
    </row>
    <row r="41" spans="1:3" x14ac:dyDescent="0.25">
      <c r="C41" s="6">
        <f>(B8^2/B11/B19/B25*1000)^0.2</f>
        <v>0.2679213416602842</v>
      </c>
    </row>
    <row r="42" spans="1:3" x14ac:dyDescent="0.25">
      <c r="A42" t="s">
        <v>85</v>
      </c>
      <c r="C42" s="6">
        <f>-C41*C40*C39*C38</f>
        <v>-0.78912485366407803</v>
      </c>
    </row>
    <row r="43" spans="1:3" x14ac:dyDescent="0.25">
      <c r="A43" t="s">
        <v>86</v>
      </c>
      <c r="C43" s="6">
        <f>1-EXP(C42)</f>
        <v>0.54575785026168799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onda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2022-07-21T01:32:42Z</dcterms:created>
  <dcterms:modified xsi:type="dcterms:W3CDTF">2023-08-08T15:46:45Z</dcterms:modified>
</cp:coreProperties>
</file>