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6e6f4b1e99dc1c6/USP/PME3453 - Máqs de Fluxo/2023/Provas/P2/"/>
    </mc:Choice>
  </mc:AlternateContent>
  <xr:revisionPtr revIDLastSave="609" documentId="13_ncr:1_{34DAED88-63D8-4AAC-A557-47099DC7EA2C}" xr6:coauthVersionLast="47" xr6:coauthVersionMax="47" xr10:uidLastSave="{A5DAA256-D6F5-4D05-B8F3-1B5CDB9D3918}"/>
  <bookViews>
    <workbookView xWindow="-60" yWindow="-16320" windowWidth="29040" windowHeight="15720" activeTab="1" xr2:uid="{4F82DF53-CA75-47B9-BEA9-23274D3185C2}"/>
  </bookViews>
  <sheets>
    <sheet name="Questão 1" sheetId="1" r:id="rId1"/>
    <sheet name="Questão 2" sheetId="2" r:id="rId2"/>
    <sheet name="Dados para o gráfic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58" i="2" l="1"/>
  <c r="AD44" i="2"/>
  <c r="I43" i="2"/>
  <c r="M29" i="2"/>
  <c r="I26" i="2"/>
  <c r="C18" i="2"/>
  <c r="O13" i="1"/>
  <c r="O11" i="1"/>
  <c r="O7" i="1"/>
  <c r="K23" i="1"/>
  <c r="K7" i="1"/>
  <c r="K6" i="1"/>
  <c r="G18" i="1"/>
  <c r="G19" i="1" s="1"/>
  <c r="G12" i="1"/>
  <c r="C17" i="2"/>
  <c r="K33" i="2"/>
  <c r="K15" i="1" l="1"/>
  <c r="AD59" i="2" l="1"/>
  <c r="AD35" i="2"/>
  <c r="Y37" i="2"/>
  <c r="Y39" i="2" s="1"/>
  <c r="Z17" i="2"/>
  <c r="Z16" i="2"/>
  <c r="Z15" i="2"/>
  <c r="Z14" i="2"/>
  <c r="Z13" i="2"/>
  <c r="Z12" i="2"/>
  <c r="Z11" i="2"/>
  <c r="Z10" i="2"/>
  <c r="Z9" i="2"/>
  <c r="Z8" i="2"/>
  <c r="I51" i="2"/>
  <c r="I50" i="2"/>
  <c r="I48" i="2"/>
  <c r="I45" i="2"/>
  <c r="K35" i="2"/>
  <c r="K34" i="2"/>
  <c r="K32" i="2"/>
  <c r="K31" i="2"/>
  <c r="K30" i="2"/>
  <c r="K29" i="2"/>
  <c r="C11" i="2"/>
  <c r="E5" i="2"/>
  <c r="C6" i="2"/>
  <c r="C7" i="2" s="1"/>
  <c r="C30" i="2" l="1"/>
  <c r="M34" i="2"/>
  <c r="N34" i="2" s="1"/>
  <c r="M31" i="2" l="1"/>
  <c r="N31" i="2" s="1"/>
  <c r="N29" i="2"/>
  <c r="M35" i="2"/>
  <c r="N35" i="2" s="1"/>
  <c r="M32" i="2"/>
  <c r="N32" i="2" s="1"/>
  <c r="M33" i="2"/>
  <c r="N33" i="2" s="1"/>
  <c r="M30" i="2"/>
  <c r="N30" i="2" s="1"/>
  <c r="K18" i="1"/>
  <c r="G15" i="1"/>
  <c r="C9" i="1"/>
</calcChain>
</file>

<file path=xl/sharedStrings.xml><?xml version="1.0" encoding="utf-8"?>
<sst xmlns="http://schemas.openxmlformats.org/spreadsheetml/2006/main" count="219" uniqueCount="110">
  <si>
    <t>g</t>
  </si>
  <si>
    <t>H</t>
  </si>
  <si>
    <t>m</t>
  </si>
  <si>
    <t>P</t>
  </si>
  <si>
    <t>Q</t>
  </si>
  <si>
    <t>n1'</t>
  </si>
  <si>
    <t>Q1'</t>
  </si>
  <si>
    <r>
      <t>n</t>
    </r>
    <r>
      <rPr>
        <vertAlign val="subscript"/>
        <sz val="11"/>
        <color theme="1"/>
        <rFont val="Arial"/>
        <family val="2"/>
      </rPr>
      <t>q</t>
    </r>
  </si>
  <si>
    <t>D</t>
  </si>
  <si>
    <t>n</t>
  </si>
  <si>
    <t>rpm</t>
  </si>
  <si>
    <r>
      <t>n</t>
    </r>
    <r>
      <rPr>
        <vertAlign val="subscript"/>
        <sz val="11"/>
        <color theme="1"/>
        <rFont val="Arial"/>
        <family val="2"/>
      </rPr>
      <t>q</t>
    </r>
    <r>
      <rPr>
        <sz val="11"/>
        <color theme="1"/>
        <rFont val="Arial"/>
        <family val="2"/>
      </rPr>
      <t xml:space="preserve"> máx</t>
    </r>
  </si>
  <si>
    <t>Q máx</t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</si>
  <si>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/s</t>
    </r>
  </si>
  <si>
    <t>Q total</t>
  </si>
  <si>
    <t># mín</t>
  </si>
  <si>
    <t># adotado</t>
  </si>
  <si>
    <t>s</t>
  </si>
  <si>
    <t>h</t>
  </si>
  <si>
    <t>°</t>
  </si>
  <si>
    <t>Elevação</t>
  </si>
  <si>
    <t>manm</t>
  </si>
  <si>
    <t>Ha</t>
  </si>
  <si>
    <t>T água</t>
  </si>
  <si>
    <t>° C</t>
  </si>
  <si>
    <t>hv</t>
  </si>
  <si>
    <t>NPSHr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</si>
  <si>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hs</t>
    </r>
  </si>
  <si>
    <t>Hs</t>
  </si>
  <si>
    <t>Cálculo com base em n1' e Q1'</t>
  </si>
  <si>
    <t>no ponto de máximo rendimento.</t>
  </si>
  <si>
    <t>Diagrama de colina apresentado</t>
  </si>
  <si>
    <t>não é de uma Pelton e Kaplans</t>
  </si>
  <si>
    <t>não se aplicam para H = 150 m.</t>
  </si>
  <si>
    <t>Logo, turbina deve ser Francis.</t>
  </si>
  <si>
    <t>Para H = 150 m no gráfico de</t>
  </si>
  <si>
    <t>r</t>
  </si>
  <si>
    <r>
      <t>kg/m</t>
    </r>
    <r>
      <rPr>
        <vertAlign val="superscript"/>
        <sz val="11"/>
        <color theme="1"/>
        <rFont val="Arial"/>
        <family val="2"/>
      </rPr>
      <t>3</t>
    </r>
  </si>
  <si>
    <r>
      <t>m/s</t>
    </r>
    <r>
      <rPr>
        <vertAlign val="superscript"/>
        <sz val="11"/>
        <color theme="1"/>
        <rFont val="Arial"/>
        <family val="2"/>
      </rPr>
      <t>2</t>
    </r>
  </si>
  <si>
    <t>MW</t>
  </si>
  <si>
    <t>No ponto de máximo rendimento</t>
  </si>
  <si>
    <t>Questão 1.1 (0,5 ponto)</t>
  </si>
  <si>
    <t>Questão 1.2 (0,5 ponto)</t>
  </si>
  <si>
    <t>Questão 1.3 (1,0 ponto)</t>
  </si>
  <si>
    <t>Questão 1.4 (1,0 ponto)</t>
  </si>
  <si>
    <t>Questão 1.5 (1,0 ponto)</t>
  </si>
  <si>
    <t>Questão 1.6 (1,0 ponto)</t>
  </si>
  <si>
    <t>RDL 600-540 A</t>
  </si>
  <si>
    <t>D2 (mm)</t>
  </si>
  <si>
    <t>510/490</t>
  </si>
  <si>
    <t>480/460</t>
  </si>
  <si>
    <t>NPSH</t>
  </si>
  <si>
    <t>rend</t>
  </si>
  <si>
    <r>
      <t>dm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Arial"/>
        <family val="2"/>
      </rPr>
      <t>/s</t>
    </r>
  </si>
  <si>
    <t>V</t>
  </si>
  <si>
    <t>m/s</t>
  </si>
  <si>
    <t>L</t>
  </si>
  <si>
    <t>El1</t>
  </si>
  <si>
    <t>El2</t>
  </si>
  <si>
    <t>e</t>
  </si>
  <si>
    <t>mm</t>
  </si>
  <si>
    <t>f</t>
  </si>
  <si>
    <t>Para cada uma das 2 bombas</t>
  </si>
  <si>
    <t>kW</t>
  </si>
  <si>
    <t>k</t>
  </si>
  <si>
    <t>p</t>
  </si>
  <si>
    <t>H(m) , NPSH(m)</t>
  </si>
  <si>
    <t>2Q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</si>
  <si>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Arial"/>
        <family val="2"/>
      </rPr>
      <t>/s</t>
    </r>
  </si>
  <si>
    <t>Curva de dissipação do sistema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</si>
  <si>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t</t>
    </r>
  </si>
  <si>
    <r>
      <t>H</t>
    </r>
    <r>
      <rPr>
        <vertAlign val="subscript"/>
        <sz val="11"/>
        <color theme="1"/>
        <rFont val="Calibri"/>
        <family val="2"/>
        <scheme val="minor"/>
      </rPr>
      <t>b</t>
    </r>
  </si>
  <si>
    <t>Questão 2.1 (0,5 ponto)</t>
  </si>
  <si>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>/D</t>
    </r>
  </si>
  <si>
    <t>Questão 2.2 (0,5 ponto)</t>
  </si>
  <si>
    <r>
      <t>m/s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</si>
  <si>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</t>
    </r>
  </si>
  <si>
    <t>Questão 2.3 (0,5 ponto)</t>
  </si>
  <si>
    <t>Questão 2.4 (0,5 ponto)</t>
  </si>
  <si>
    <t>Questão 2.5 (0,5 ponto)</t>
  </si>
  <si>
    <t>Ponto ótimo da bomba 480/460</t>
  </si>
  <si>
    <r>
      <t>n</t>
    </r>
    <r>
      <rPr>
        <vertAlign val="subscript"/>
        <sz val="11"/>
        <color theme="1"/>
        <rFont val="Calibri"/>
        <family val="2"/>
        <scheme val="minor"/>
      </rPr>
      <t>q</t>
    </r>
  </si>
  <si>
    <t>de cada rotor</t>
  </si>
  <si>
    <t>da bomba</t>
  </si>
  <si>
    <t>Rotor é do tipo misto aberto</t>
  </si>
  <si>
    <t>Hz</t>
  </si>
  <si>
    <t>p*</t>
  </si>
  <si>
    <t>Número de pares de polos</t>
  </si>
  <si>
    <t>Rotação síncrona</t>
  </si>
  <si>
    <t>Escorregamento</t>
  </si>
  <si>
    <r>
      <t>n</t>
    </r>
    <r>
      <rPr>
        <vertAlign val="subscript"/>
        <sz val="11"/>
        <color theme="1"/>
        <rFont val="Calibri"/>
        <family val="2"/>
        <scheme val="minor"/>
      </rPr>
      <t>sinc</t>
    </r>
  </si>
  <si>
    <t>2 bombas  480/460 devem ser associadas em paralelo</t>
  </si>
  <si>
    <t>Questão 2.7 (0,5 ponto)</t>
  </si>
  <si>
    <t>2P</t>
  </si>
  <si>
    <t>Potência para as 2 bombas</t>
  </si>
  <si>
    <r>
      <t>para T água = 25</t>
    </r>
    <r>
      <rPr>
        <sz val="11"/>
        <color theme="1"/>
        <rFont val="Symbol"/>
        <family val="1"/>
        <charset val="2"/>
      </rPr>
      <t>°</t>
    </r>
    <r>
      <rPr>
        <sz val="11"/>
        <color theme="1"/>
        <rFont val="Arial"/>
        <family val="2"/>
      </rPr>
      <t>C</t>
    </r>
  </si>
  <si>
    <t>Questão 2.6 (1,0 ponto)</t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</si>
  <si>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</si>
  <si>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dm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</t>
    </r>
  </si>
  <si>
    <t>Questão 2.8 (1,0 ponto)</t>
  </si>
  <si>
    <t>conforme curva de características</t>
  </si>
  <si>
    <r>
      <t>h</t>
    </r>
    <r>
      <rPr>
        <vertAlign val="subscript"/>
        <sz val="11"/>
        <color theme="1"/>
        <rFont val="Calibri"/>
        <family val="2"/>
        <scheme val="minor"/>
      </rPr>
      <t>seg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</si>
  <si>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h</t>
    </r>
    <r>
      <rPr>
        <vertAlign val="subscript"/>
        <sz val="11"/>
        <color theme="1"/>
        <rFont val="Arial"/>
        <family val="2"/>
      </rPr>
      <t>total</t>
    </r>
  </si>
  <si>
    <t>l</t>
  </si>
  <si>
    <r>
      <t>C</t>
    </r>
    <r>
      <rPr>
        <vertAlign val="subscript"/>
        <sz val="11"/>
        <color theme="1"/>
        <rFont val="Calibri"/>
        <family val="2"/>
        <scheme val="minor"/>
      </rPr>
      <t>b</t>
    </r>
  </si>
  <si>
    <t>Se a elevação de cada seção do conduto variar linearmente com o comprimento</t>
  </si>
  <si>
    <t>Não sabemos ainda o ponto de instalação da bomba,</t>
  </si>
  <si>
    <t>mas assumimos que esteja instalada na mesma elevação da seção do conduto distante l do início.</t>
  </si>
  <si>
    <t>seleção de turbinas hidráulicas</t>
  </si>
  <si>
    <t>(Fig. 8 do material de consulta).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</si>
</sst>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0%"/>
  </numFmts>
  <fonts count="13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theme="1"/>
      <name val="Symbol"/>
      <family val="1"/>
      <charset val="2"/>
    </font>
    <font>
      <sz val="11"/>
      <color theme="1"/>
      <name val="Arial"/>
      <family val="1"/>
      <charset val="2"/>
    </font>
    <font>
      <sz val="11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1"/>
      <charset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2" borderId="0" xfId="0" applyFill="1"/>
    <xf numFmtId="0" fontId="0" fillId="3" borderId="0" xfId="0" applyFill="1"/>
    <xf numFmtId="165" fontId="0" fillId="0" borderId="0" xfId="0" applyNumberFormat="1"/>
    <xf numFmtId="0" fontId="4" fillId="0" borderId="0" xfId="0" applyFont="1"/>
    <xf numFmtId="0" fontId="3" fillId="0" borderId="0" xfId="2" applyAlignment="1">
      <alignment horizontal="center" vertical="center"/>
    </xf>
    <xf numFmtId="0" fontId="3" fillId="0" borderId="0" xfId="2" applyAlignment="1">
      <alignment horizontal="left" vertical="center"/>
    </xf>
    <xf numFmtId="0" fontId="3" fillId="0" borderId="1" xfId="2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165" fontId="3" fillId="0" borderId="1" xfId="2" applyNumberFormat="1" applyBorder="1" applyAlignment="1">
      <alignment horizontal="center" vertical="center"/>
    </xf>
    <xf numFmtId="165" fontId="3" fillId="0" borderId="2" xfId="2" applyNumberFormat="1" applyBorder="1" applyAlignment="1">
      <alignment horizontal="center" vertical="center"/>
    </xf>
    <xf numFmtId="165" fontId="3" fillId="0" borderId="0" xfId="2" applyNumberForma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7" fillId="0" borderId="0" xfId="0" applyFont="1" applyAlignment="1">
      <alignment horizontal="center"/>
    </xf>
    <xf numFmtId="167" fontId="0" fillId="3" borderId="0" xfId="1" applyNumberFormat="1" applyFont="1" applyFill="1"/>
    <xf numFmtId="0" fontId="3" fillId="2" borderId="0" xfId="2" applyFill="1" applyAlignment="1">
      <alignment horizontal="right" vertical="center"/>
    </xf>
    <xf numFmtId="0" fontId="3" fillId="2" borderId="0" xfId="2" applyFill="1" applyAlignment="1">
      <alignment vertical="center"/>
    </xf>
    <xf numFmtId="0" fontId="3" fillId="0" borderId="0" xfId="2" applyAlignment="1">
      <alignment vertical="center"/>
    </xf>
    <xf numFmtId="166" fontId="3" fillId="0" borderId="0" xfId="2" applyNumberFormat="1" applyAlignment="1">
      <alignment vertical="center"/>
    </xf>
    <xf numFmtId="0" fontId="3" fillId="0" borderId="0" xfId="2" applyAlignment="1">
      <alignment horizontal="right" vertical="center"/>
    </xf>
    <xf numFmtId="2" fontId="3" fillId="0" borderId="0" xfId="2" applyNumberFormat="1" applyAlignment="1">
      <alignment horizontal="right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2" applyBorder="1" applyAlignment="1">
      <alignment horizontal="right" vertical="center"/>
    </xf>
    <xf numFmtId="165" fontId="3" fillId="3" borderId="1" xfId="2" applyNumberFormat="1" applyFill="1" applyBorder="1" applyAlignment="1">
      <alignment horizontal="right" vertical="center"/>
    </xf>
    <xf numFmtId="165" fontId="3" fillId="0" borderId="1" xfId="2" applyNumberFormat="1" applyBorder="1" applyAlignment="1">
      <alignment horizontal="right" vertical="center"/>
    </xf>
    <xf numFmtId="0" fontId="12" fillId="0" borderId="1" xfId="2" applyFont="1" applyBorder="1" applyAlignment="1">
      <alignment horizontal="right" vertical="center"/>
    </xf>
    <xf numFmtId="0" fontId="3" fillId="3" borderId="0" xfId="2" applyFill="1" applyAlignment="1">
      <alignment horizontal="right" vertical="center"/>
    </xf>
    <xf numFmtId="1" fontId="3" fillId="0" borderId="0" xfId="2" applyNumberFormat="1" applyAlignment="1">
      <alignment horizontal="right" vertical="center"/>
    </xf>
    <xf numFmtId="167" fontId="3" fillId="0" borderId="0" xfId="1" applyNumberFormat="1" applyFont="1" applyAlignment="1">
      <alignment horizontal="right" vertical="center"/>
    </xf>
    <xf numFmtId="0" fontId="3" fillId="0" borderId="2" xfId="2" applyBorder="1" applyAlignment="1">
      <alignment horizontal="right" vertical="center"/>
    </xf>
    <xf numFmtId="0" fontId="3" fillId="3" borderId="1" xfId="2" applyFill="1" applyBorder="1" applyAlignment="1">
      <alignment horizontal="right" vertical="center"/>
    </xf>
    <xf numFmtId="165" fontId="3" fillId="3" borderId="2" xfId="2" applyNumberFormat="1" applyFill="1" applyBorder="1" applyAlignment="1">
      <alignment horizontal="right" vertical="center"/>
    </xf>
    <xf numFmtId="9" fontId="3" fillId="3" borderId="0" xfId="1" applyFont="1" applyFill="1" applyAlignment="1">
      <alignment horizontal="right" vertical="center"/>
    </xf>
    <xf numFmtId="165" fontId="3" fillId="0" borderId="0" xfId="2" applyNumberFormat="1" applyAlignment="1">
      <alignment horizontal="right" vertical="center"/>
    </xf>
    <xf numFmtId="0" fontId="2" fillId="0" borderId="1" xfId="2" applyFont="1" applyBorder="1" applyAlignment="1">
      <alignment horizontal="right" vertical="center"/>
    </xf>
    <xf numFmtId="0" fontId="2" fillId="0" borderId="0" xfId="0" applyFont="1"/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0" fontId="0" fillId="3" borderId="0" xfId="1" applyNumberFormat="1" applyFont="1" applyFill="1"/>
  </cellXfs>
  <cellStyles count="3">
    <cellStyle name="Normal" xfId="0" builtinId="0"/>
    <cellStyle name="Normal 2" xfId="2" xr:uid="{476FC7E4-94CF-43A1-B3CC-F69ABC97C78D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'Dados para o gráfico'!$C$3</c:f>
              <c:strCache>
                <c:ptCount val="1"/>
                <c:pt idx="0">
                  <c:v>570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B7-4C4F-94BE-248090D74AE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gráfico'!$B$6:$B$19</c:f>
              <c:numCache>
                <c:formatCode>General</c:formatCode>
                <c:ptCount val="14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1650</c:v>
                </c:pt>
                <c:pt idx="10">
                  <c:v>1750</c:v>
                </c:pt>
                <c:pt idx="11">
                  <c:v>1800</c:v>
                </c:pt>
                <c:pt idx="12">
                  <c:v>1950</c:v>
                </c:pt>
                <c:pt idx="13">
                  <c:v>2050</c:v>
                </c:pt>
              </c:numCache>
            </c:numRef>
          </c:xVal>
          <c:yVal>
            <c:numRef>
              <c:f>'Dados para o gráfico'!$C$6:$C$19</c:f>
              <c:numCache>
                <c:formatCode>0.0</c:formatCode>
                <c:ptCount val="14"/>
                <c:pt idx="0">
                  <c:v>62</c:v>
                </c:pt>
                <c:pt idx="1">
                  <c:v>60</c:v>
                </c:pt>
                <c:pt idx="2">
                  <c:v>57.3</c:v>
                </c:pt>
                <c:pt idx="3">
                  <c:v>54.5</c:v>
                </c:pt>
                <c:pt idx="4">
                  <c:v>51.3</c:v>
                </c:pt>
                <c:pt idx="5">
                  <c:v>48.2</c:v>
                </c:pt>
                <c:pt idx="6">
                  <c:v>44.2</c:v>
                </c:pt>
                <c:pt idx="7">
                  <c:v>40.200000000000003</c:v>
                </c:pt>
                <c:pt idx="8">
                  <c:v>35.6</c:v>
                </c:pt>
                <c:pt idx="9">
                  <c:v>34.4</c:v>
                </c:pt>
                <c:pt idx="10">
                  <c:v>31.5</c:v>
                </c:pt>
                <c:pt idx="11">
                  <c:v>30</c:v>
                </c:pt>
                <c:pt idx="12">
                  <c:v>25</c:v>
                </c:pt>
                <c:pt idx="13">
                  <c:v>21.5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EB7-4C4F-94BE-248090D74AEF}"/>
            </c:ext>
          </c:extLst>
        </c:ser>
        <c:ser>
          <c:idx val="1"/>
          <c:order val="1"/>
          <c:tx>
            <c:strRef>
              <c:f>'Dados para o gráfico'!$D$3</c:f>
              <c:strCache>
                <c:ptCount val="1"/>
                <c:pt idx="0">
                  <c:v>540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B7-4C4F-94BE-248090D74AE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gráfico'!$B$6:$B$18</c:f>
              <c:numCache>
                <c:formatCode>General</c:formatCode>
                <c:ptCount val="13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1650</c:v>
                </c:pt>
                <c:pt idx="10">
                  <c:v>1750</c:v>
                </c:pt>
                <c:pt idx="11">
                  <c:v>1800</c:v>
                </c:pt>
                <c:pt idx="12">
                  <c:v>1950</c:v>
                </c:pt>
              </c:numCache>
            </c:numRef>
          </c:xVal>
          <c:yVal>
            <c:numRef>
              <c:f>'Dados para o gráfico'!$D$6:$D$18</c:f>
              <c:numCache>
                <c:formatCode>0.0</c:formatCode>
                <c:ptCount val="13"/>
                <c:pt idx="0">
                  <c:v>56</c:v>
                </c:pt>
                <c:pt idx="1">
                  <c:v>54</c:v>
                </c:pt>
                <c:pt idx="2">
                  <c:v>51.5</c:v>
                </c:pt>
                <c:pt idx="3">
                  <c:v>48.8</c:v>
                </c:pt>
                <c:pt idx="4">
                  <c:v>45.5</c:v>
                </c:pt>
                <c:pt idx="5">
                  <c:v>42</c:v>
                </c:pt>
                <c:pt idx="6">
                  <c:v>38</c:v>
                </c:pt>
                <c:pt idx="7">
                  <c:v>34</c:v>
                </c:pt>
                <c:pt idx="8">
                  <c:v>29</c:v>
                </c:pt>
                <c:pt idx="9">
                  <c:v>27.8</c:v>
                </c:pt>
                <c:pt idx="10">
                  <c:v>24.9</c:v>
                </c:pt>
                <c:pt idx="11">
                  <c:v>23.5</c:v>
                </c:pt>
                <c:pt idx="12">
                  <c:v>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EB7-4C4F-94BE-248090D74AEF}"/>
            </c:ext>
          </c:extLst>
        </c:ser>
        <c:ser>
          <c:idx val="2"/>
          <c:order val="2"/>
          <c:tx>
            <c:strRef>
              <c:f>'Dados para o gráfico'!$E$3</c:f>
              <c:strCache>
                <c:ptCount val="1"/>
                <c:pt idx="0">
                  <c:v>510/490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B7-4C4F-94BE-248090D74AE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gráfico'!$B$6:$B$16</c:f>
              <c:numCache>
                <c:formatCode>General</c:formatCode>
                <c:ptCount val="1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1650</c:v>
                </c:pt>
                <c:pt idx="10">
                  <c:v>1750</c:v>
                </c:pt>
              </c:numCache>
            </c:numRef>
          </c:xVal>
          <c:yVal>
            <c:numRef>
              <c:f>'Dados para o gráfico'!$E$6:$E$16</c:f>
              <c:numCache>
                <c:formatCode>0.0</c:formatCode>
                <c:ptCount val="11"/>
                <c:pt idx="0">
                  <c:v>48</c:v>
                </c:pt>
                <c:pt idx="1">
                  <c:v>45.8</c:v>
                </c:pt>
                <c:pt idx="2">
                  <c:v>43.1</c:v>
                </c:pt>
                <c:pt idx="3">
                  <c:v>40.200000000000003</c:v>
                </c:pt>
                <c:pt idx="4">
                  <c:v>37</c:v>
                </c:pt>
                <c:pt idx="5">
                  <c:v>33.700000000000003</c:v>
                </c:pt>
                <c:pt idx="6">
                  <c:v>30</c:v>
                </c:pt>
                <c:pt idx="7">
                  <c:v>26</c:v>
                </c:pt>
                <c:pt idx="8">
                  <c:v>21</c:v>
                </c:pt>
                <c:pt idx="9">
                  <c:v>19.5</c:v>
                </c:pt>
                <c:pt idx="10">
                  <c:v>16.5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EB7-4C4F-94BE-248090D74AEF}"/>
            </c:ext>
          </c:extLst>
        </c:ser>
        <c:ser>
          <c:idx val="3"/>
          <c:order val="3"/>
          <c:tx>
            <c:strRef>
              <c:f>'Dados para o gráfico'!$F$3</c:f>
              <c:strCache>
                <c:ptCount val="1"/>
                <c:pt idx="0">
                  <c:v>480/460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B7-4C4F-94BE-248090D74AE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gráfico'!$B$6:$B$15</c:f>
              <c:numCache>
                <c:formatCode>General</c:formatCode>
                <c:ptCount val="10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1650</c:v>
                </c:pt>
              </c:numCache>
            </c:numRef>
          </c:xVal>
          <c:yVal>
            <c:numRef>
              <c:f>'Dados para o gráfico'!$F$6:$F$15</c:f>
              <c:numCache>
                <c:formatCode>0.0</c:formatCode>
                <c:ptCount val="10"/>
                <c:pt idx="0">
                  <c:v>42</c:v>
                </c:pt>
                <c:pt idx="1">
                  <c:v>40</c:v>
                </c:pt>
                <c:pt idx="2">
                  <c:v>37.299999999999997</c:v>
                </c:pt>
                <c:pt idx="3">
                  <c:v>34.299999999999997</c:v>
                </c:pt>
                <c:pt idx="4">
                  <c:v>31.3</c:v>
                </c:pt>
                <c:pt idx="5">
                  <c:v>28.2</c:v>
                </c:pt>
                <c:pt idx="6">
                  <c:v>24.6</c:v>
                </c:pt>
                <c:pt idx="7">
                  <c:v>20.5</c:v>
                </c:pt>
                <c:pt idx="8">
                  <c:v>16</c:v>
                </c:pt>
                <c:pt idx="9">
                  <c:v>14.8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EB7-4C4F-94BE-248090D74AEF}"/>
            </c:ext>
          </c:extLst>
        </c:ser>
        <c:ser>
          <c:idx val="4"/>
          <c:order val="4"/>
          <c:tx>
            <c:strRef>
              <c:f>'Dados para o gráfico'!$G$4</c:f>
              <c:strCache>
                <c:ptCount val="1"/>
                <c:pt idx="0">
                  <c:v>NPSH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'Dados para o gráfico'!$B$10:$B$19</c:f>
              <c:numCache>
                <c:formatCode>General</c:formatCode>
                <c:ptCount val="10"/>
                <c:pt idx="0">
                  <c:v>800</c:v>
                </c:pt>
                <c:pt idx="1">
                  <c:v>1000</c:v>
                </c:pt>
                <c:pt idx="2">
                  <c:v>1200</c:v>
                </c:pt>
                <c:pt idx="3">
                  <c:v>1400</c:v>
                </c:pt>
                <c:pt idx="4">
                  <c:v>1600</c:v>
                </c:pt>
                <c:pt idx="5">
                  <c:v>1650</c:v>
                </c:pt>
                <c:pt idx="6">
                  <c:v>1750</c:v>
                </c:pt>
                <c:pt idx="7">
                  <c:v>1800</c:v>
                </c:pt>
                <c:pt idx="8">
                  <c:v>1950</c:v>
                </c:pt>
                <c:pt idx="9">
                  <c:v>2050</c:v>
                </c:pt>
              </c:numCache>
            </c:numRef>
          </c:xVal>
          <c:yVal>
            <c:numRef>
              <c:f>'Dados para o gráfico'!$G$10:$G$19</c:f>
              <c:numCache>
                <c:formatCode>0.0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6.4</c:v>
                </c:pt>
                <c:pt idx="3">
                  <c:v>7.2</c:v>
                </c:pt>
                <c:pt idx="4">
                  <c:v>9</c:v>
                </c:pt>
                <c:pt idx="5">
                  <c:v>9.6</c:v>
                </c:pt>
                <c:pt idx="6">
                  <c:v>11.3</c:v>
                </c:pt>
                <c:pt idx="7">
                  <c:v>12.3</c:v>
                </c:pt>
                <c:pt idx="8">
                  <c:v>16.600000000000001</c:v>
                </c:pt>
                <c:pt idx="9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EB7-4C4F-94BE-248090D74AEF}"/>
            </c:ext>
          </c:extLst>
        </c:ser>
        <c:ser>
          <c:idx val="5"/>
          <c:order val="5"/>
          <c:tx>
            <c:strRef>
              <c:f>'Dados para o gráfico'!$J$4</c:f>
              <c:strCache>
                <c:ptCount val="1"/>
                <c:pt idx="0">
                  <c:v>75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2481792717086835E-2"/>
                  <c:y val="-3.305527487493043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800"/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EB7-4C4F-94BE-248090D74A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gráfico'!$I$7:$I$10</c:f>
              <c:numCache>
                <c:formatCode>General</c:formatCode>
                <c:ptCount val="4"/>
                <c:pt idx="0">
                  <c:v>1060</c:v>
                </c:pt>
                <c:pt idx="1">
                  <c:v>1025</c:v>
                </c:pt>
                <c:pt idx="2">
                  <c:v>975</c:v>
                </c:pt>
                <c:pt idx="3">
                  <c:v>950</c:v>
                </c:pt>
              </c:numCache>
            </c:numRef>
          </c:xVal>
          <c:yVal>
            <c:numRef>
              <c:f>'Dados para o gráfico'!$J$7:$J$10</c:f>
              <c:numCache>
                <c:formatCode>0.0</c:formatCode>
                <c:ptCount val="4"/>
                <c:pt idx="0">
                  <c:v>47</c:v>
                </c:pt>
                <c:pt idx="1">
                  <c:v>41.8</c:v>
                </c:pt>
                <c:pt idx="2">
                  <c:v>34.200000000000003</c:v>
                </c:pt>
                <c:pt idx="3">
                  <c:v>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EB7-4C4F-94BE-248090D74AEF}"/>
            </c:ext>
          </c:extLst>
        </c:ser>
        <c:ser>
          <c:idx val="6"/>
          <c:order val="6"/>
          <c:tx>
            <c:strRef>
              <c:f>'Dados para o gráfico'!$J$4</c:f>
              <c:strCache>
                <c:ptCount val="1"/>
                <c:pt idx="0">
                  <c:v>75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0840212954469119E-3"/>
                  <c:y val="-2.6738370882795987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800"/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EB7-4C4F-94BE-248090D74A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gráfico'!$I$12:$I$15</c:f>
              <c:numCache>
                <c:formatCode>General</c:formatCode>
                <c:ptCount val="4"/>
                <c:pt idx="0">
                  <c:v>2030</c:v>
                </c:pt>
                <c:pt idx="1">
                  <c:v>1920</c:v>
                </c:pt>
                <c:pt idx="2">
                  <c:v>1725</c:v>
                </c:pt>
                <c:pt idx="3">
                  <c:v>1575</c:v>
                </c:pt>
              </c:numCache>
            </c:numRef>
          </c:xVal>
          <c:yVal>
            <c:numRef>
              <c:f>'Dados para o gráfico'!$J$12:$J$15</c:f>
              <c:numCache>
                <c:formatCode>0.0</c:formatCode>
                <c:ptCount val="4"/>
                <c:pt idx="0">
                  <c:v>22.2</c:v>
                </c:pt>
                <c:pt idx="1">
                  <c:v>20</c:v>
                </c:pt>
                <c:pt idx="2">
                  <c:v>17.5</c:v>
                </c:pt>
                <c:pt idx="3">
                  <c:v>16.399999999999999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EB7-4C4F-94BE-248090D74AEF}"/>
            </c:ext>
          </c:extLst>
        </c:ser>
        <c:ser>
          <c:idx val="7"/>
          <c:order val="7"/>
          <c:tx>
            <c:strRef>
              <c:f>'Dados para o gráfico'!$L$4</c:f>
              <c:strCache>
                <c:ptCount val="1"/>
                <c:pt idx="0">
                  <c:v>80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7638692593614235E-2"/>
                  <c:y val="-3.959922038576330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800"/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EB7-4C4F-94BE-248090D74A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gráfico'!$K$7:$K$10</c:f>
              <c:numCache>
                <c:formatCode>General</c:formatCode>
                <c:ptCount val="4"/>
                <c:pt idx="0">
                  <c:v>1200</c:v>
                </c:pt>
                <c:pt idx="1">
                  <c:v>1175</c:v>
                </c:pt>
                <c:pt idx="2">
                  <c:v>1170</c:v>
                </c:pt>
                <c:pt idx="3">
                  <c:v>1180</c:v>
                </c:pt>
              </c:numCache>
            </c:numRef>
          </c:xVal>
          <c:yVal>
            <c:numRef>
              <c:f>'Dados para o gráfico'!$L$7:$L$10</c:f>
              <c:numCache>
                <c:formatCode>0.0</c:formatCode>
                <c:ptCount val="4"/>
                <c:pt idx="0">
                  <c:v>44</c:v>
                </c:pt>
                <c:pt idx="1">
                  <c:v>38.5</c:v>
                </c:pt>
                <c:pt idx="2">
                  <c:v>30.5</c:v>
                </c:pt>
                <c:pt idx="3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EB7-4C4F-94BE-248090D74AEF}"/>
            </c:ext>
          </c:extLst>
        </c:ser>
        <c:ser>
          <c:idx val="8"/>
          <c:order val="8"/>
          <c:tx>
            <c:strRef>
              <c:f>'Dados para o gráfico'!$L$4</c:f>
              <c:strCache>
                <c:ptCount val="1"/>
                <c:pt idx="0">
                  <c:v>80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7.2818365820394816E-5"/>
                  <c:y val="-2.346651784659545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800"/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EB7-4C4F-94BE-248090D74A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gráfico'!$K$12:$K$15</c:f>
              <c:numCache>
                <c:formatCode>General</c:formatCode>
                <c:ptCount val="4"/>
                <c:pt idx="0">
                  <c:v>1900</c:v>
                </c:pt>
                <c:pt idx="1">
                  <c:v>1780</c:v>
                </c:pt>
                <c:pt idx="2">
                  <c:v>1600</c:v>
                </c:pt>
                <c:pt idx="3">
                  <c:v>1400</c:v>
                </c:pt>
              </c:numCache>
            </c:numRef>
          </c:xVal>
          <c:yVal>
            <c:numRef>
              <c:f>'Dados para o gráfico'!$L$12:$L$15</c:f>
              <c:numCache>
                <c:formatCode>0.0</c:formatCode>
                <c:ptCount val="4"/>
                <c:pt idx="0">
                  <c:v>26.2</c:v>
                </c:pt>
                <c:pt idx="1">
                  <c:v>24</c:v>
                </c:pt>
                <c:pt idx="2">
                  <c:v>21.8</c:v>
                </c:pt>
                <c:pt idx="3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EB7-4C4F-94BE-248090D74AEF}"/>
            </c:ext>
          </c:extLst>
        </c:ser>
        <c:ser>
          <c:idx val="9"/>
          <c:order val="9"/>
          <c:tx>
            <c:strRef>
              <c:f>'Dados para o gráfico'!$N$4</c:f>
              <c:strCache>
                <c:ptCount val="1"/>
                <c:pt idx="0">
                  <c:v>82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02408963585435E-2"/>
                  <c:y val="-3.632725809352106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EB7-4C4F-94BE-248090D74AEF}"/>
                </c:ext>
              </c:extLst>
            </c:dLbl>
            <c:dLbl>
              <c:idx val="5"/>
              <c:layout>
                <c:manualLayout>
                  <c:x val="-1.1806726522100229E-2"/>
                  <c:y val="-2.357992351583439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EB7-4C4F-94BE-248090D74AEF}"/>
                </c:ext>
              </c:extLst>
            </c:dLbl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gráfico'!$M$7:$M$12</c:f>
              <c:numCache>
                <c:formatCode>General</c:formatCode>
                <c:ptCount val="6"/>
                <c:pt idx="0">
                  <c:v>1270</c:v>
                </c:pt>
                <c:pt idx="1">
                  <c:v>1260</c:v>
                </c:pt>
                <c:pt idx="2">
                  <c:v>1300</c:v>
                </c:pt>
                <c:pt idx="3">
                  <c:v>1450</c:v>
                </c:pt>
                <c:pt idx="4">
                  <c:v>1700</c:v>
                </c:pt>
                <c:pt idx="5">
                  <c:v>1850</c:v>
                </c:pt>
              </c:numCache>
            </c:numRef>
          </c:xVal>
          <c:yVal>
            <c:numRef>
              <c:f>'Dados para o gráfico'!$N$7:$N$12</c:f>
              <c:numCache>
                <c:formatCode>0.0</c:formatCode>
                <c:ptCount val="6"/>
                <c:pt idx="0">
                  <c:v>42.5</c:v>
                </c:pt>
                <c:pt idx="1">
                  <c:v>37</c:v>
                </c:pt>
                <c:pt idx="2">
                  <c:v>28</c:v>
                </c:pt>
                <c:pt idx="3">
                  <c:v>25</c:v>
                </c:pt>
                <c:pt idx="4">
                  <c:v>26</c:v>
                </c:pt>
                <c:pt idx="5">
                  <c:v>28.5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8EB7-4C4F-94BE-248090D74AEF}"/>
            </c:ext>
          </c:extLst>
        </c:ser>
        <c:ser>
          <c:idx val="10"/>
          <c:order val="10"/>
          <c:tx>
            <c:strRef>
              <c:f>'Dados para o gráfico'!$P$4</c:f>
              <c:strCache>
                <c:ptCount val="1"/>
                <c:pt idx="0">
                  <c:v>84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02408963585435E-2"/>
                  <c:y val="-3.632725809352106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EB7-4C4F-94BE-248090D74AEF}"/>
                </c:ext>
              </c:extLst>
            </c:dLbl>
            <c:dLbl>
              <c:idx val="4"/>
              <c:layout>
                <c:manualLayout>
                  <c:x val="-1.0240896358543581E-2"/>
                  <c:y val="-3.305527487493031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EB7-4C4F-94BE-248090D74AEF}"/>
                </c:ext>
              </c:extLst>
            </c:dLbl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gráfico'!$O$7:$O$11</c:f>
              <c:numCache>
                <c:formatCode>General</c:formatCode>
                <c:ptCount val="5"/>
                <c:pt idx="0">
                  <c:v>1400</c:v>
                </c:pt>
                <c:pt idx="1">
                  <c:v>1395</c:v>
                </c:pt>
                <c:pt idx="2">
                  <c:v>1450</c:v>
                </c:pt>
                <c:pt idx="3">
                  <c:v>1550</c:v>
                </c:pt>
                <c:pt idx="4">
                  <c:v>1750</c:v>
                </c:pt>
              </c:numCache>
            </c:numRef>
          </c:xVal>
          <c:yVal>
            <c:numRef>
              <c:f>'Dados para o gráfico'!$P$7:$P$11</c:f>
              <c:numCache>
                <c:formatCode>General</c:formatCode>
                <c:ptCount val="5"/>
                <c:pt idx="0">
                  <c:v>40</c:v>
                </c:pt>
                <c:pt idx="1">
                  <c:v>34</c:v>
                </c:pt>
                <c:pt idx="2">
                  <c:v>30.8</c:v>
                </c:pt>
                <c:pt idx="3">
                  <c:v>30</c:v>
                </c:pt>
                <c:pt idx="4">
                  <c:v>31.8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8EB7-4C4F-94BE-248090D74AEF}"/>
            </c:ext>
          </c:extLst>
        </c:ser>
        <c:ser>
          <c:idx val="11"/>
          <c:order val="11"/>
          <c:tx>
            <c:strRef>
              <c:f>'Dados para o gráfico'!$R$4</c:f>
              <c:strCache>
                <c:ptCount val="1"/>
                <c:pt idx="0">
                  <c:v>86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999999999999186E-3"/>
                  <c:y val="-2.65113084377491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EB7-4C4F-94BE-248090D74AEF}"/>
                </c:ext>
              </c:extLst>
            </c:dLbl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gráfico'!$Q$7:$Q$8</c:f>
              <c:numCache>
                <c:formatCode>General</c:formatCode>
                <c:ptCount val="2"/>
                <c:pt idx="0">
                  <c:v>1610</c:v>
                </c:pt>
                <c:pt idx="1">
                  <c:v>1570</c:v>
                </c:pt>
              </c:numCache>
            </c:numRef>
          </c:xVal>
          <c:yVal>
            <c:numRef>
              <c:f>'Dados para o gráfico'!$R$7:$R$8</c:f>
              <c:numCache>
                <c:formatCode>General</c:formatCode>
                <c:ptCount val="2"/>
                <c:pt idx="0">
                  <c:v>36.5</c:v>
                </c:pt>
                <c:pt idx="1">
                  <c:v>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8EB7-4C4F-94BE-248090D74AEF}"/>
            </c:ext>
          </c:extLst>
        </c:ser>
        <c:ser>
          <c:idx val="14"/>
          <c:order val="12"/>
          <c:tx>
            <c:v>sistema</c:v>
          </c:tx>
          <c:marker>
            <c:symbol val="none"/>
          </c:marker>
          <c:xVal>
            <c:numRef>
              <c:f>'Questão 2'!$K$29:$K$35</c:f>
              <c:numCache>
                <c:formatCode>General</c:formatCode>
                <c:ptCount val="7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2300</c:v>
                </c:pt>
                <c:pt idx="5">
                  <c:v>2800</c:v>
                </c:pt>
                <c:pt idx="6">
                  <c:v>3000</c:v>
                </c:pt>
              </c:numCache>
            </c:numRef>
          </c:xVal>
          <c:yVal>
            <c:numRef>
              <c:f>'Questão 2'!$N$29:$N$35</c:f>
              <c:numCache>
                <c:formatCode>0.0</c:formatCode>
                <c:ptCount val="7"/>
                <c:pt idx="0">
                  <c:v>-20</c:v>
                </c:pt>
                <c:pt idx="1">
                  <c:v>-18.725819286307079</c:v>
                </c:pt>
                <c:pt idx="2">
                  <c:v>-14.903277145228314</c:v>
                </c:pt>
                <c:pt idx="3">
                  <c:v>-8.5323735767637068</c:v>
                </c:pt>
                <c:pt idx="4">
                  <c:v>6.9616639017422166</c:v>
                </c:pt>
                <c:pt idx="5">
                  <c:v>19.958307181410014</c:v>
                </c:pt>
                <c:pt idx="6">
                  <c:v>25.870505692945173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8EB7-4C4F-94BE-248090D74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316408"/>
        <c:axId val="471110784"/>
      </c:scatterChart>
      <c:valAx>
        <c:axId val="236316408"/>
        <c:scaling>
          <c:orientation val="minMax"/>
          <c:max val="30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Q(dm</a:t>
                </a:r>
                <a:r>
                  <a:rPr lang="en-US" sz="1200" baseline="30000"/>
                  <a:t>3</a:t>
                </a:r>
                <a:r>
                  <a:rPr lang="en-US" sz="1200"/>
                  <a:t>/s)</a:t>
                </a:r>
              </a:p>
            </c:rich>
          </c:tx>
          <c:layout>
            <c:manualLayout>
              <c:xMode val="edge"/>
              <c:yMode val="edge"/>
              <c:x val="0.4919836790870693"/>
              <c:y val="0.9317626303406868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crossAx val="471110784"/>
        <c:crosses val="autoZero"/>
        <c:crossBetween val="midCat"/>
        <c:majorUnit val="500"/>
        <c:minorUnit val="100"/>
      </c:valAx>
      <c:valAx>
        <c:axId val="471110784"/>
        <c:scaling>
          <c:orientation val="minMax"/>
          <c:min val="-30"/>
        </c:scaling>
        <c:delete val="0"/>
        <c:axPos val="l"/>
        <c:majorGridlines/>
        <c:minorGridlines/>
        <c:title>
          <c:tx>
            <c:strRef>
              <c:f>'Dados para o gráfico'!$O$1</c:f>
              <c:strCache>
                <c:ptCount val="1"/>
                <c:pt idx="0">
                  <c:v>H(m) , NPSH(m)</c:v>
                </c:pt>
              </c:strCache>
            </c:strRef>
          </c:tx>
          <c:layout>
            <c:manualLayout>
              <c:xMode val="edge"/>
              <c:yMode val="edge"/>
              <c:x val="1.0322489752016408E-2"/>
              <c:y val="0.33938133196642278"/>
            </c:manualLayout>
          </c:layout>
          <c:overlay val="0"/>
          <c:txPr>
            <a:bodyPr rot="-5400000" vert="horz"/>
            <a:lstStyle/>
            <a:p>
              <a:pPr>
                <a:defRPr sz="1200"/>
              </a:pPr>
              <a:endParaRPr lang="pt-BR"/>
            </a:p>
          </c:txPr>
        </c:title>
        <c:numFmt formatCode="0.0" sourceLinked="1"/>
        <c:majorTickMark val="out"/>
        <c:minorTickMark val="in"/>
        <c:tickLblPos val="nextTo"/>
        <c:crossAx val="236316408"/>
        <c:crosses val="autoZero"/>
        <c:crossBetween val="midCat"/>
        <c:minorUnit val="5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'Dados para o gráfico'!$C$3</c:f>
              <c:strCache>
                <c:ptCount val="1"/>
                <c:pt idx="0">
                  <c:v>570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CA-4BA2-8FE4-A9AE42048A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gráfico'!$B$6:$B$19</c:f>
              <c:numCache>
                <c:formatCode>General</c:formatCode>
                <c:ptCount val="14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1650</c:v>
                </c:pt>
                <c:pt idx="10">
                  <c:v>1750</c:v>
                </c:pt>
                <c:pt idx="11">
                  <c:v>1800</c:v>
                </c:pt>
                <c:pt idx="12">
                  <c:v>1950</c:v>
                </c:pt>
                <c:pt idx="13">
                  <c:v>2050</c:v>
                </c:pt>
              </c:numCache>
            </c:numRef>
          </c:xVal>
          <c:yVal>
            <c:numRef>
              <c:f>'Dados para o gráfico'!$C$6:$C$19</c:f>
              <c:numCache>
                <c:formatCode>0.0</c:formatCode>
                <c:ptCount val="14"/>
                <c:pt idx="0">
                  <c:v>62</c:v>
                </c:pt>
                <c:pt idx="1">
                  <c:v>60</c:v>
                </c:pt>
                <c:pt idx="2">
                  <c:v>57.3</c:v>
                </c:pt>
                <c:pt idx="3">
                  <c:v>54.5</c:v>
                </c:pt>
                <c:pt idx="4">
                  <c:v>51.3</c:v>
                </c:pt>
                <c:pt idx="5">
                  <c:v>48.2</c:v>
                </c:pt>
                <c:pt idx="6">
                  <c:v>44.2</c:v>
                </c:pt>
                <c:pt idx="7">
                  <c:v>40.200000000000003</c:v>
                </c:pt>
                <c:pt idx="8">
                  <c:v>35.6</c:v>
                </c:pt>
                <c:pt idx="9">
                  <c:v>34.4</c:v>
                </c:pt>
                <c:pt idx="10">
                  <c:v>31.5</c:v>
                </c:pt>
                <c:pt idx="11">
                  <c:v>30</c:v>
                </c:pt>
                <c:pt idx="12">
                  <c:v>25</c:v>
                </c:pt>
                <c:pt idx="13">
                  <c:v>21.5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0CA-4BA2-8FE4-A9AE42048AA3}"/>
            </c:ext>
          </c:extLst>
        </c:ser>
        <c:ser>
          <c:idx val="1"/>
          <c:order val="1"/>
          <c:tx>
            <c:strRef>
              <c:f>'Dados para o gráfico'!$D$3</c:f>
              <c:strCache>
                <c:ptCount val="1"/>
                <c:pt idx="0">
                  <c:v>540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CA-4BA2-8FE4-A9AE42048A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gráfico'!$B$6:$B$18</c:f>
              <c:numCache>
                <c:formatCode>General</c:formatCode>
                <c:ptCount val="13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1650</c:v>
                </c:pt>
                <c:pt idx="10">
                  <c:v>1750</c:v>
                </c:pt>
                <c:pt idx="11">
                  <c:v>1800</c:v>
                </c:pt>
                <c:pt idx="12">
                  <c:v>1950</c:v>
                </c:pt>
              </c:numCache>
            </c:numRef>
          </c:xVal>
          <c:yVal>
            <c:numRef>
              <c:f>'Dados para o gráfico'!$D$6:$D$18</c:f>
              <c:numCache>
                <c:formatCode>0.0</c:formatCode>
                <c:ptCount val="13"/>
                <c:pt idx="0">
                  <c:v>56</c:v>
                </c:pt>
                <c:pt idx="1">
                  <c:v>54</c:v>
                </c:pt>
                <c:pt idx="2">
                  <c:v>51.5</c:v>
                </c:pt>
                <c:pt idx="3">
                  <c:v>48.8</c:v>
                </c:pt>
                <c:pt idx="4">
                  <c:v>45.5</c:v>
                </c:pt>
                <c:pt idx="5">
                  <c:v>42</c:v>
                </c:pt>
                <c:pt idx="6">
                  <c:v>38</c:v>
                </c:pt>
                <c:pt idx="7">
                  <c:v>34</c:v>
                </c:pt>
                <c:pt idx="8">
                  <c:v>29</c:v>
                </c:pt>
                <c:pt idx="9">
                  <c:v>27.8</c:v>
                </c:pt>
                <c:pt idx="10">
                  <c:v>24.9</c:v>
                </c:pt>
                <c:pt idx="11">
                  <c:v>23.5</c:v>
                </c:pt>
                <c:pt idx="12">
                  <c:v>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0CA-4BA2-8FE4-A9AE42048AA3}"/>
            </c:ext>
          </c:extLst>
        </c:ser>
        <c:ser>
          <c:idx val="2"/>
          <c:order val="2"/>
          <c:tx>
            <c:strRef>
              <c:f>'Dados para o gráfico'!$E$3</c:f>
              <c:strCache>
                <c:ptCount val="1"/>
                <c:pt idx="0">
                  <c:v>510/490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CA-4BA2-8FE4-A9AE42048A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gráfico'!$B$6:$B$16</c:f>
              <c:numCache>
                <c:formatCode>General</c:formatCode>
                <c:ptCount val="1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1650</c:v>
                </c:pt>
                <c:pt idx="10">
                  <c:v>1750</c:v>
                </c:pt>
              </c:numCache>
            </c:numRef>
          </c:xVal>
          <c:yVal>
            <c:numRef>
              <c:f>'Dados para o gráfico'!$E$6:$E$16</c:f>
              <c:numCache>
                <c:formatCode>0.0</c:formatCode>
                <c:ptCount val="11"/>
                <c:pt idx="0">
                  <c:v>48</c:v>
                </c:pt>
                <c:pt idx="1">
                  <c:v>45.8</c:v>
                </c:pt>
                <c:pt idx="2">
                  <c:v>43.1</c:v>
                </c:pt>
                <c:pt idx="3">
                  <c:v>40.200000000000003</c:v>
                </c:pt>
                <c:pt idx="4">
                  <c:v>37</c:v>
                </c:pt>
                <c:pt idx="5">
                  <c:v>33.700000000000003</c:v>
                </c:pt>
                <c:pt idx="6">
                  <c:v>30</c:v>
                </c:pt>
                <c:pt idx="7">
                  <c:v>26</c:v>
                </c:pt>
                <c:pt idx="8">
                  <c:v>21</c:v>
                </c:pt>
                <c:pt idx="9">
                  <c:v>19.5</c:v>
                </c:pt>
                <c:pt idx="10">
                  <c:v>16.5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0CA-4BA2-8FE4-A9AE42048AA3}"/>
            </c:ext>
          </c:extLst>
        </c:ser>
        <c:ser>
          <c:idx val="3"/>
          <c:order val="3"/>
          <c:tx>
            <c:strRef>
              <c:f>'Dados para o gráfico'!$F$3</c:f>
              <c:strCache>
                <c:ptCount val="1"/>
                <c:pt idx="0">
                  <c:v>480/460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CA-4BA2-8FE4-A9AE42048A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gráfico'!$B$6:$B$15</c:f>
              <c:numCache>
                <c:formatCode>General</c:formatCode>
                <c:ptCount val="10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1650</c:v>
                </c:pt>
              </c:numCache>
            </c:numRef>
          </c:xVal>
          <c:yVal>
            <c:numRef>
              <c:f>'Dados para o gráfico'!$F$6:$F$15</c:f>
              <c:numCache>
                <c:formatCode>0.0</c:formatCode>
                <c:ptCount val="10"/>
                <c:pt idx="0">
                  <c:v>42</c:v>
                </c:pt>
                <c:pt idx="1">
                  <c:v>40</c:v>
                </c:pt>
                <c:pt idx="2">
                  <c:v>37.299999999999997</c:v>
                </c:pt>
                <c:pt idx="3">
                  <c:v>34.299999999999997</c:v>
                </c:pt>
                <c:pt idx="4">
                  <c:v>31.3</c:v>
                </c:pt>
                <c:pt idx="5">
                  <c:v>28.2</c:v>
                </c:pt>
                <c:pt idx="6">
                  <c:v>24.6</c:v>
                </c:pt>
                <c:pt idx="7">
                  <c:v>20.5</c:v>
                </c:pt>
                <c:pt idx="8">
                  <c:v>16</c:v>
                </c:pt>
                <c:pt idx="9">
                  <c:v>14.8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0CA-4BA2-8FE4-A9AE42048AA3}"/>
            </c:ext>
          </c:extLst>
        </c:ser>
        <c:ser>
          <c:idx val="4"/>
          <c:order val="4"/>
          <c:tx>
            <c:strRef>
              <c:f>'Dados para o gráfico'!$G$4</c:f>
              <c:strCache>
                <c:ptCount val="1"/>
                <c:pt idx="0">
                  <c:v>NPSH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'Dados para o gráfico'!$B$10:$B$19</c:f>
              <c:numCache>
                <c:formatCode>General</c:formatCode>
                <c:ptCount val="10"/>
                <c:pt idx="0">
                  <c:v>800</c:v>
                </c:pt>
                <c:pt idx="1">
                  <c:v>1000</c:v>
                </c:pt>
                <c:pt idx="2">
                  <c:v>1200</c:v>
                </c:pt>
                <c:pt idx="3">
                  <c:v>1400</c:v>
                </c:pt>
                <c:pt idx="4">
                  <c:v>1600</c:v>
                </c:pt>
                <c:pt idx="5">
                  <c:v>1650</c:v>
                </c:pt>
                <c:pt idx="6">
                  <c:v>1750</c:v>
                </c:pt>
                <c:pt idx="7">
                  <c:v>1800</c:v>
                </c:pt>
                <c:pt idx="8">
                  <c:v>1950</c:v>
                </c:pt>
                <c:pt idx="9">
                  <c:v>2050</c:v>
                </c:pt>
              </c:numCache>
            </c:numRef>
          </c:xVal>
          <c:yVal>
            <c:numRef>
              <c:f>'Dados para o gráfico'!$G$10:$G$19</c:f>
              <c:numCache>
                <c:formatCode>0.0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6.4</c:v>
                </c:pt>
                <c:pt idx="3">
                  <c:v>7.2</c:v>
                </c:pt>
                <c:pt idx="4">
                  <c:v>9</c:v>
                </c:pt>
                <c:pt idx="5">
                  <c:v>9.6</c:v>
                </c:pt>
                <c:pt idx="6">
                  <c:v>11.3</c:v>
                </c:pt>
                <c:pt idx="7">
                  <c:v>12.3</c:v>
                </c:pt>
                <c:pt idx="8">
                  <c:v>16.600000000000001</c:v>
                </c:pt>
                <c:pt idx="9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0CA-4BA2-8FE4-A9AE42048AA3}"/>
            </c:ext>
          </c:extLst>
        </c:ser>
        <c:ser>
          <c:idx val="5"/>
          <c:order val="5"/>
          <c:tx>
            <c:strRef>
              <c:f>'Dados para o gráfico'!$J$4</c:f>
              <c:strCache>
                <c:ptCount val="1"/>
                <c:pt idx="0">
                  <c:v>75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2481792717086835E-2"/>
                  <c:y val="-3.305527487493043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800"/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CA-4BA2-8FE4-A9AE42048A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gráfico'!$I$7:$I$10</c:f>
              <c:numCache>
                <c:formatCode>General</c:formatCode>
                <c:ptCount val="4"/>
                <c:pt idx="0">
                  <c:v>1060</c:v>
                </c:pt>
                <c:pt idx="1">
                  <c:v>1025</c:v>
                </c:pt>
                <c:pt idx="2">
                  <c:v>975</c:v>
                </c:pt>
                <c:pt idx="3">
                  <c:v>950</c:v>
                </c:pt>
              </c:numCache>
            </c:numRef>
          </c:xVal>
          <c:yVal>
            <c:numRef>
              <c:f>'Dados para o gráfico'!$J$7:$J$10</c:f>
              <c:numCache>
                <c:formatCode>0.0</c:formatCode>
                <c:ptCount val="4"/>
                <c:pt idx="0">
                  <c:v>47</c:v>
                </c:pt>
                <c:pt idx="1">
                  <c:v>41.8</c:v>
                </c:pt>
                <c:pt idx="2">
                  <c:v>34.200000000000003</c:v>
                </c:pt>
                <c:pt idx="3">
                  <c:v>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0CA-4BA2-8FE4-A9AE42048AA3}"/>
            </c:ext>
          </c:extLst>
        </c:ser>
        <c:ser>
          <c:idx val="6"/>
          <c:order val="6"/>
          <c:tx>
            <c:strRef>
              <c:f>'Dados para o gráfico'!$J$4</c:f>
              <c:strCache>
                <c:ptCount val="1"/>
                <c:pt idx="0">
                  <c:v>75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0840212954469119E-3"/>
                  <c:y val="-2.6738370882795987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800"/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CA-4BA2-8FE4-A9AE42048A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gráfico'!$I$12:$I$15</c:f>
              <c:numCache>
                <c:formatCode>General</c:formatCode>
                <c:ptCount val="4"/>
                <c:pt idx="0">
                  <c:v>2030</c:v>
                </c:pt>
                <c:pt idx="1">
                  <c:v>1920</c:v>
                </c:pt>
                <c:pt idx="2">
                  <c:v>1725</c:v>
                </c:pt>
                <c:pt idx="3">
                  <c:v>1575</c:v>
                </c:pt>
              </c:numCache>
            </c:numRef>
          </c:xVal>
          <c:yVal>
            <c:numRef>
              <c:f>'Dados para o gráfico'!$J$12:$J$15</c:f>
              <c:numCache>
                <c:formatCode>0.0</c:formatCode>
                <c:ptCount val="4"/>
                <c:pt idx="0">
                  <c:v>22.2</c:v>
                </c:pt>
                <c:pt idx="1">
                  <c:v>20</c:v>
                </c:pt>
                <c:pt idx="2">
                  <c:v>17.5</c:v>
                </c:pt>
                <c:pt idx="3">
                  <c:v>16.399999999999999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0CA-4BA2-8FE4-A9AE42048AA3}"/>
            </c:ext>
          </c:extLst>
        </c:ser>
        <c:ser>
          <c:idx val="7"/>
          <c:order val="7"/>
          <c:tx>
            <c:strRef>
              <c:f>'Dados para o gráfico'!$L$4</c:f>
              <c:strCache>
                <c:ptCount val="1"/>
                <c:pt idx="0">
                  <c:v>80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7638692593614235E-2"/>
                  <c:y val="-3.959922038576330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800"/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CA-4BA2-8FE4-A9AE42048A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gráfico'!$K$7:$K$10</c:f>
              <c:numCache>
                <c:formatCode>General</c:formatCode>
                <c:ptCount val="4"/>
                <c:pt idx="0">
                  <c:v>1200</c:v>
                </c:pt>
                <c:pt idx="1">
                  <c:v>1175</c:v>
                </c:pt>
                <c:pt idx="2">
                  <c:v>1170</c:v>
                </c:pt>
                <c:pt idx="3">
                  <c:v>1180</c:v>
                </c:pt>
              </c:numCache>
            </c:numRef>
          </c:xVal>
          <c:yVal>
            <c:numRef>
              <c:f>'Dados para o gráfico'!$L$7:$L$10</c:f>
              <c:numCache>
                <c:formatCode>0.0</c:formatCode>
                <c:ptCount val="4"/>
                <c:pt idx="0">
                  <c:v>44</c:v>
                </c:pt>
                <c:pt idx="1">
                  <c:v>38.5</c:v>
                </c:pt>
                <c:pt idx="2">
                  <c:v>30.5</c:v>
                </c:pt>
                <c:pt idx="3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70CA-4BA2-8FE4-A9AE42048AA3}"/>
            </c:ext>
          </c:extLst>
        </c:ser>
        <c:ser>
          <c:idx val="8"/>
          <c:order val="8"/>
          <c:tx>
            <c:strRef>
              <c:f>'Dados para o gráfico'!$L$4</c:f>
              <c:strCache>
                <c:ptCount val="1"/>
                <c:pt idx="0">
                  <c:v>80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7.2818365820394816E-5"/>
                  <c:y val="-2.346651784659545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800"/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CA-4BA2-8FE4-A9AE42048A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gráfico'!$K$12:$K$15</c:f>
              <c:numCache>
                <c:formatCode>General</c:formatCode>
                <c:ptCount val="4"/>
                <c:pt idx="0">
                  <c:v>1900</c:v>
                </c:pt>
                <c:pt idx="1">
                  <c:v>1780</c:v>
                </c:pt>
                <c:pt idx="2">
                  <c:v>1600</c:v>
                </c:pt>
                <c:pt idx="3">
                  <c:v>1400</c:v>
                </c:pt>
              </c:numCache>
            </c:numRef>
          </c:xVal>
          <c:yVal>
            <c:numRef>
              <c:f>'Dados para o gráfico'!$L$12:$L$15</c:f>
              <c:numCache>
                <c:formatCode>0.0</c:formatCode>
                <c:ptCount val="4"/>
                <c:pt idx="0">
                  <c:v>26.2</c:v>
                </c:pt>
                <c:pt idx="1">
                  <c:v>24</c:v>
                </c:pt>
                <c:pt idx="2">
                  <c:v>21.8</c:v>
                </c:pt>
                <c:pt idx="3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70CA-4BA2-8FE4-A9AE42048AA3}"/>
            </c:ext>
          </c:extLst>
        </c:ser>
        <c:ser>
          <c:idx val="9"/>
          <c:order val="9"/>
          <c:tx>
            <c:strRef>
              <c:f>'Dados para o gráfico'!$N$4</c:f>
              <c:strCache>
                <c:ptCount val="1"/>
                <c:pt idx="0">
                  <c:v>82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02408963585435E-2"/>
                  <c:y val="-3.632725809352106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0CA-4BA2-8FE4-A9AE42048AA3}"/>
                </c:ext>
              </c:extLst>
            </c:dLbl>
            <c:dLbl>
              <c:idx val="5"/>
              <c:layout>
                <c:manualLayout>
                  <c:x val="-1.1806726522100229E-2"/>
                  <c:y val="-2.357992351583439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0CA-4BA2-8FE4-A9AE42048AA3}"/>
                </c:ext>
              </c:extLst>
            </c:dLbl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gráfico'!$M$7:$M$12</c:f>
              <c:numCache>
                <c:formatCode>General</c:formatCode>
                <c:ptCount val="6"/>
                <c:pt idx="0">
                  <c:v>1270</c:v>
                </c:pt>
                <c:pt idx="1">
                  <c:v>1260</c:v>
                </c:pt>
                <c:pt idx="2">
                  <c:v>1300</c:v>
                </c:pt>
                <c:pt idx="3">
                  <c:v>1450</c:v>
                </c:pt>
                <c:pt idx="4">
                  <c:v>1700</c:v>
                </c:pt>
                <c:pt idx="5">
                  <c:v>1850</c:v>
                </c:pt>
              </c:numCache>
            </c:numRef>
          </c:xVal>
          <c:yVal>
            <c:numRef>
              <c:f>'Dados para o gráfico'!$N$7:$N$12</c:f>
              <c:numCache>
                <c:formatCode>0.0</c:formatCode>
                <c:ptCount val="6"/>
                <c:pt idx="0">
                  <c:v>42.5</c:v>
                </c:pt>
                <c:pt idx="1">
                  <c:v>37</c:v>
                </c:pt>
                <c:pt idx="2">
                  <c:v>28</c:v>
                </c:pt>
                <c:pt idx="3">
                  <c:v>25</c:v>
                </c:pt>
                <c:pt idx="4">
                  <c:v>26</c:v>
                </c:pt>
                <c:pt idx="5">
                  <c:v>28.5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70CA-4BA2-8FE4-A9AE42048AA3}"/>
            </c:ext>
          </c:extLst>
        </c:ser>
        <c:ser>
          <c:idx val="10"/>
          <c:order val="10"/>
          <c:tx>
            <c:strRef>
              <c:f>'Dados para o gráfico'!$P$4</c:f>
              <c:strCache>
                <c:ptCount val="1"/>
                <c:pt idx="0">
                  <c:v>84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02408963585435E-2"/>
                  <c:y val="-3.632725809352106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0CA-4BA2-8FE4-A9AE42048AA3}"/>
                </c:ext>
              </c:extLst>
            </c:dLbl>
            <c:dLbl>
              <c:idx val="4"/>
              <c:layout>
                <c:manualLayout>
                  <c:x val="-1.0240896358543581E-2"/>
                  <c:y val="-3.305527487493031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0CA-4BA2-8FE4-A9AE42048AA3}"/>
                </c:ext>
              </c:extLst>
            </c:dLbl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gráfico'!$O$7:$O$11</c:f>
              <c:numCache>
                <c:formatCode>General</c:formatCode>
                <c:ptCount val="5"/>
                <c:pt idx="0">
                  <c:v>1400</c:v>
                </c:pt>
                <c:pt idx="1">
                  <c:v>1395</c:v>
                </c:pt>
                <c:pt idx="2">
                  <c:v>1450</c:v>
                </c:pt>
                <c:pt idx="3">
                  <c:v>1550</c:v>
                </c:pt>
                <c:pt idx="4">
                  <c:v>1750</c:v>
                </c:pt>
              </c:numCache>
            </c:numRef>
          </c:xVal>
          <c:yVal>
            <c:numRef>
              <c:f>'Dados para o gráfico'!$P$7:$P$11</c:f>
              <c:numCache>
                <c:formatCode>General</c:formatCode>
                <c:ptCount val="5"/>
                <c:pt idx="0">
                  <c:v>40</c:v>
                </c:pt>
                <c:pt idx="1">
                  <c:v>34</c:v>
                </c:pt>
                <c:pt idx="2">
                  <c:v>30.8</c:v>
                </c:pt>
                <c:pt idx="3">
                  <c:v>30</c:v>
                </c:pt>
                <c:pt idx="4">
                  <c:v>31.8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70CA-4BA2-8FE4-A9AE42048AA3}"/>
            </c:ext>
          </c:extLst>
        </c:ser>
        <c:ser>
          <c:idx val="11"/>
          <c:order val="11"/>
          <c:tx>
            <c:strRef>
              <c:f>'Dados para o gráfico'!$R$4</c:f>
              <c:strCache>
                <c:ptCount val="1"/>
                <c:pt idx="0">
                  <c:v>86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999999999999186E-3"/>
                  <c:y val="-2.65113084377491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CA-4BA2-8FE4-A9AE42048AA3}"/>
                </c:ext>
              </c:extLst>
            </c:dLbl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gráfico'!$Q$7:$Q$8</c:f>
              <c:numCache>
                <c:formatCode>General</c:formatCode>
                <c:ptCount val="2"/>
                <c:pt idx="0">
                  <c:v>1610</c:v>
                </c:pt>
                <c:pt idx="1">
                  <c:v>1570</c:v>
                </c:pt>
              </c:numCache>
            </c:numRef>
          </c:xVal>
          <c:yVal>
            <c:numRef>
              <c:f>'Dados para o gráfico'!$R$7:$R$8</c:f>
              <c:numCache>
                <c:formatCode>General</c:formatCode>
                <c:ptCount val="2"/>
                <c:pt idx="0">
                  <c:v>36.5</c:v>
                </c:pt>
                <c:pt idx="1">
                  <c:v>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70CA-4BA2-8FE4-A9AE42048AA3}"/>
            </c:ext>
          </c:extLst>
        </c:ser>
        <c:ser>
          <c:idx val="14"/>
          <c:order val="12"/>
          <c:tx>
            <c:v>sistema</c:v>
          </c:tx>
          <c:marker>
            <c:symbol val="none"/>
          </c:marker>
          <c:xVal>
            <c:numRef>
              <c:f>'Questão 2'!$K$29:$K$35</c:f>
              <c:numCache>
                <c:formatCode>General</c:formatCode>
                <c:ptCount val="7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2300</c:v>
                </c:pt>
                <c:pt idx="5">
                  <c:v>2800</c:v>
                </c:pt>
                <c:pt idx="6">
                  <c:v>3000</c:v>
                </c:pt>
              </c:numCache>
            </c:numRef>
          </c:xVal>
          <c:yVal>
            <c:numRef>
              <c:f>'Questão 2'!$N$29:$N$35</c:f>
              <c:numCache>
                <c:formatCode>0.0</c:formatCode>
                <c:ptCount val="7"/>
                <c:pt idx="0">
                  <c:v>-20</c:v>
                </c:pt>
                <c:pt idx="1">
                  <c:v>-18.725819286307079</c:v>
                </c:pt>
                <c:pt idx="2">
                  <c:v>-14.903277145228314</c:v>
                </c:pt>
                <c:pt idx="3">
                  <c:v>-8.5323735767637068</c:v>
                </c:pt>
                <c:pt idx="4">
                  <c:v>6.9616639017422166</c:v>
                </c:pt>
                <c:pt idx="5">
                  <c:v>19.958307181410014</c:v>
                </c:pt>
                <c:pt idx="6">
                  <c:v>25.870505692945173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70CA-4BA2-8FE4-A9AE42048AA3}"/>
            </c:ext>
          </c:extLst>
        </c:ser>
        <c:ser>
          <c:idx val="12"/>
          <c:order val="13"/>
          <c:tx>
            <c:v>2Q</c:v>
          </c:tx>
          <c:marker>
            <c:symbol val="none"/>
          </c:marker>
          <c:xVal>
            <c:numRef>
              <c:f>'Questão 2'!$Z$8:$Z$17</c:f>
              <c:numCache>
                <c:formatCode>General</c:formatCode>
                <c:ptCount val="10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3300</c:v>
                </c:pt>
              </c:numCache>
            </c:numRef>
          </c:xVal>
          <c:yVal>
            <c:numRef>
              <c:f>'Questão 2'!$Y$8:$Y$17</c:f>
              <c:numCache>
                <c:formatCode>0.0</c:formatCode>
                <c:ptCount val="10"/>
                <c:pt idx="0">
                  <c:v>42</c:v>
                </c:pt>
                <c:pt idx="1">
                  <c:v>40</c:v>
                </c:pt>
                <c:pt idx="2">
                  <c:v>37.299999999999997</c:v>
                </c:pt>
                <c:pt idx="3">
                  <c:v>34.299999999999997</c:v>
                </c:pt>
                <c:pt idx="4">
                  <c:v>31.3</c:v>
                </c:pt>
                <c:pt idx="5">
                  <c:v>28.2</c:v>
                </c:pt>
                <c:pt idx="6">
                  <c:v>24.6</c:v>
                </c:pt>
                <c:pt idx="7">
                  <c:v>20.5</c:v>
                </c:pt>
                <c:pt idx="8">
                  <c:v>16</c:v>
                </c:pt>
                <c:pt idx="9">
                  <c:v>14.8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70CA-4BA2-8FE4-A9AE42048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316408"/>
        <c:axId val="471110784"/>
      </c:scatterChart>
      <c:valAx>
        <c:axId val="236316408"/>
        <c:scaling>
          <c:orientation val="minMax"/>
          <c:max val="30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Q(dm</a:t>
                </a:r>
                <a:r>
                  <a:rPr lang="en-US" sz="1200" baseline="30000"/>
                  <a:t>3</a:t>
                </a:r>
                <a:r>
                  <a:rPr lang="en-US" sz="1200"/>
                  <a:t>/s)</a:t>
                </a:r>
              </a:p>
            </c:rich>
          </c:tx>
          <c:layout>
            <c:manualLayout>
              <c:xMode val="edge"/>
              <c:yMode val="edge"/>
              <c:x val="0.4919836790870693"/>
              <c:y val="0.9317626303406868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crossAx val="471110784"/>
        <c:crosses val="autoZero"/>
        <c:crossBetween val="midCat"/>
        <c:majorUnit val="500"/>
        <c:minorUnit val="100"/>
      </c:valAx>
      <c:valAx>
        <c:axId val="471110784"/>
        <c:scaling>
          <c:orientation val="minMax"/>
          <c:min val="-30"/>
        </c:scaling>
        <c:delete val="0"/>
        <c:axPos val="l"/>
        <c:majorGridlines/>
        <c:minorGridlines/>
        <c:title>
          <c:tx>
            <c:strRef>
              <c:f>'Dados para o gráfico'!$O$1</c:f>
              <c:strCache>
                <c:ptCount val="1"/>
                <c:pt idx="0">
                  <c:v>H(m) , NPSH(m)</c:v>
                </c:pt>
              </c:strCache>
            </c:strRef>
          </c:tx>
          <c:layout>
            <c:manualLayout>
              <c:xMode val="edge"/>
              <c:yMode val="edge"/>
              <c:x val="1.0322489752016408E-2"/>
              <c:y val="0.33938133196642278"/>
            </c:manualLayout>
          </c:layout>
          <c:overlay val="0"/>
          <c:txPr>
            <a:bodyPr rot="-5400000" vert="horz"/>
            <a:lstStyle/>
            <a:p>
              <a:pPr>
                <a:defRPr sz="1200"/>
              </a:pPr>
              <a:endParaRPr lang="pt-BR"/>
            </a:p>
          </c:txPr>
        </c:title>
        <c:numFmt formatCode="0.0" sourceLinked="1"/>
        <c:majorTickMark val="out"/>
        <c:minorTickMark val="in"/>
        <c:tickLblPos val="nextTo"/>
        <c:crossAx val="236316408"/>
        <c:crosses val="autoZero"/>
        <c:crossBetween val="midCat"/>
        <c:minorUnit val="5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'Dados para o gráfico'!$C$3</c:f>
              <c:strCache>
                <c:ptCount val="1"/>
                <c:pt idx="0">
                  <c:v>570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82-4FA2-B465-37FB5D05F50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gráfico'!$B$6:$B$19</c:f>
              <c:numCache>
                <c:formatCode>General</c:formatCode>
                <c:ptCount val="14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1650</c:v>
                </c:pt>
                <c:pt idx="10">
                  <c:v>1750</c:v>
                </c:pt>
                <c:pt idx="11">
                  <c:v>1800</c:v>
                </c:pt>
                <c:pt idx="12">
                  <c:v>1950</c:v>
                </c:pt>
                <c:pt idx="13">
                  <c:v>2050</c:v>
                </c:pt>
              </c:numCache>
            </c:numRef>
          </c:xVal>
          <c:yVal>
            <c:numRef>
              <c:f>'Dados para o gráfico'!$C$6:$C$19</c:f>
              <c:numCache>
                <c:formatCode>0.0</c:formatCode>
                <c:ptCount val="14"/>
                <c:pt idx="0">
                  <c:v>62</c:v>
                </c:pt>
                <c:pt idx="1">
                  <c:v>60</c:v>
                </c:pt>
                <c:pt idx="2">
                  <c:v>57.3</c:v>
                </c:pt>
                <c:pt idx="3">
                  <c:v>54.5</c:v>
                </c:pt>
                <c:pt idx="4">
                  <c:v>51.3</c:v>
                </c:pt>
                <c:pt idx="5">
                  <c:v>48.2</c:v>
                </c:pt>
                <c:pt idx="6">
                  <c:v>44.2</c:v>
                </c:pt>
                <c:pt idx="7">
                  <c:v>40.200000000000003</c:v>
                </c:pt>
                <c:pt idx="8">
                  <c:v>35.6</c:v>
                </c:pt>
                <c:pt idx="9">
                  <c:v>34.4</c:v>
                </c:pt>
                <c:pt idx="10">
                  <c:v>31.5</c:v>
                </c:pt>
                <c:pt idx="11">
                  <c:v>30</c:v>
                </c:pt>
                <c:pt idx="12">
                  <c:v>25</c:v>
                </c:pt>
                <c:pt idx="13">
                  <c:v>21.5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D82-4FA2-B465-37FB5D05F505}"/>
            </c:ext>
          </c:extLst>
        </c:ser>
        <c:ser>
          <c:idx val="1"/>
          <c:order val="1"/>
          <c:tx>
            <c:strRef>
              <c:f>'Dados para o gráfico'!$D$3</c:f>
              <c:strCache>
                <c:ptCount val="1"/>
                <c:pt idx="0">
                  <c:v>540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82-4FA2-B465-37FB5D05F50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gráfico'!$B$6:$B$18</c:f>
              <c:numCache>
                <c:formatCode>General</c:formatCode>
                <c:ptCount val="13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1650</c:v>
                </c:pt>
                <c:pt idx="10">
                  <c:v>1750</c:v>
                </c:pt>
                <c:pt idx="11">
                  <c:v>1800</c:v>
                </c:pt>
                <c:pt idx="12">
                  <c:v>1950</c:v>
                </c:pt>
              </c:numCache>
            </c:numRef>
          </c:xVal>
          <c:yVal>
            <c:numRef>
              <c:f>'Dados para o gráfico'!$D$6:$D$18</c:f>
              <c:numCache>
                <c:formatCode>0.0</c:formatCode>
                <c:ptCount val="13"/>
                <c:pt idx="0">
                  <c:v>56</c:v>
                </c:pt>
                <c:pt idx="1">
                  <c:v>54</c:v>
                </c:pt>
                <c:pt idx="2">
                  <c:v>51.5</c:v>
                </c:pt>
                <c:pt idx="3">
                  <c:v>48.8</c:v>
                </c:pt>
                <c:pt idx="4">
                  <c:v>45.5</c:v>
                </c:pt>
                <c:pt idx="5">
                  <c:v>42</c:v>
                </c:pt>
                <c:pt idx="6">
                  <c:v>38</c:v>
                </c:pt>
                <c:pt idx="7">
                  <c:v>34</c:v>
                </c:pt>
                <c:pt idx="8">
                  <c:v>29</c:v>
                </c:pt>
                <c:pt idx="9">
                  <c:v>27.8</c:v>
                </c:pt>
                <c:pt idx="10">
                  <c:v>24.9</c:v>
                </c:pt>
                <c:pt idx="11">
                  <c:v>23.5</c:v>
                </c:pt>
                <c:pt idx="12">
                  <c:v>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D82-4FA2-B465-37FB5D05F505}"/>
            </c:ext>
          </c:extLst>
        </c:ser>
        <c:ser>
          <c:idx val="2"/>
          <c:order val="2"/>
          <c:tx>
            <c:strRef>
              <c:f>'Dados para o gráfico'!$E$3</c:f>
              <c:strCache>
                <c:ptCount val="1"/>
                <c:pt idx="0">
                  <c:v>510/490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82-4FA2-B465-37FB5D05F50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gráfico'!$B$6:$B$16</c:f>
              <c:numCache>
                <c:formatCode>General</c:formatCode>
                <c:ptCount val="1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1650</c:v>
                </c:pt>
                <c:pt idx="10">
                  <c:v>1750</c:v>
                </c:pt>
              </c:numCache>
            </c:numRef>
          </c:xVal>
          <c:yVal>
            <c:numRef>
              <c:f>'Dados para o gráfico'!$E$6:$E$16</c:f>
              <c:numCache>
                <c:formatCode>0.0</c:formatCode>
                <c:ptCount val="11"/>
                <c:pt idx="0">
                  <c:v>48</c:v>
                </c:pt>
                <c:pt idx="1">
                  <c:v>45.8</c:v>
                </c:pt>
                <c:pt idx="2">
                  <c:v>43.1</c:v>
                </c:pt>
                <c:pt idx="3">
                  <c:v>40.200000000000003</c:v>
                </c:pt>
                <c:pt idx="4">
                  <c:v>37</c:v>
                </c:pt>
                <c:pt idx="5">
                  <c:v>33.700000000000003</c:v>
                </c:pt>
                <c:pt idx="6">
                  <c:v>30</c:v>
                </c:pt>
                <c:pt idx="7">
                  <c:v>26</c:v>
                </c:pt>
                <c:pt idx="8">
                  <c:v>21</c:v>
                </c:pt>
                <c:pt idx="9">
                  <c:v>19.5</c:v>
                </c:pt>
                <c:pt idx="10">
                  <c:v>16.5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D82-4FA2-B465-37FB5D05F505}"/>
            </c:ext>
          </c:extLst>
        </c:ser>
        <c:ser>
          <c:idx val="3"/>
          <c:order val="3"/>
          <c:tx>
            <c:strRef>
              <c:f>'Dados para o gráfico'!$F$3</c:f>
              <c:strCache>
                <c:ptCount val="1"/>
                <c:pt idx="0">
                  <c:v>480/460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82-4FA2-B465-37FB5D05F50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gráfico'!$B$6:$B$15</c:f>
              <c:numCache>
                <c:formatCode>General</c:formatCode>
                <c:ptCount val="10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1650</c:v>
                </c:pt>
              </c:numCache>
            </c:numRef>
          </c:xVal>
          <c:yVal>
            <c:numRef>
              <c:f>'Dados para o gráfico'!$F$6:$F$15</c:f>
              <c:numCache>
                <c:formatCode>0.0</c:formatCode>
                <c:ptCount val="10"/>
                <c:pt idx="0">
                  <c:v>42</c:v>
                </c:pt>
                <c:pt idx="1">
                  <c:v>40</c:v>
                </c:pt>
                <c:pt idx="2">
                  <c:v>37.299999999999997</c:v>
                </c:pt>
                <c:pt idx="3">
                  <c:v>34.299999999999997</c:v>
                </c:pt>
                <c:pt idx="4">
                  <c:v>31.3</c:v>
                </c:pt>
                <c:pt idx="5">
                  <c:v>28.2</c:v>
                </c:pt>
                <c:pt idx="6">
                  <c:v>24.6</c:v>
                </c:pt>
                <c:pt idx="7">
                  <c:v>20.5</c:v>
                </c:pt>
                <c:pt idx="8">
                  <c:v>16</c:v>
                </c:pt>
                <c:pt idx="9">
                  <c:v>14.8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D82-4FA2-B465-37FB5D05F505}"/>
            </c:ext>
          </c:extLst>
        </c:ser>
        <c:ser>
          <c:idx val="4"/>
          <c:order val="4"/>
          <c:tx>
            <c:strRef>
              <c:f>'Dados para o gráfico'!$G$4</c:f>
              <c:strCache>
                <c:ptCount val="1"/>
                <c:pt idx="0">
                  <c:v>NPSH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'Dados para o gráfico'!$B$10:$B$19</c:f>
              <c:numCache>
                <c:formatCode>General</c:formatCode>
                <c:ptCount val="10"/>
                <c:pt idx="0">
                  <c:v>800</c:v>
                </c:pt>
                <c:pt idx="1">
                  <c:v>1000</c:v>
                </c:pt>
                <c:pt idx="2">
                  <c:v>1200</c:v>
                </c:pt>
                <c:pt idx="3">
                  <c:v>1400</c:v>
                </c:pt>
                <c:pt idx="4">
                  <c:v>1600</c:v>
                </c:pt>
                <c:pt idx="5">
                  <c:v>1650</c:v>
                </c:pt>
                <c:pt idx="6">
                  <c:v>1750</c:v>
                </c:pt>
                <c:pt idx="7">
                  <c:v>1800</c:v>
                </c:pt>
                <c:pt idx="8">
                  <c:v>1950</c:v>
                </c:pt>
                <c:pt idx="9">
                  <c:v>2050</c:v>
                </c:pt>
              </c:numCache>
            </c:numRef>
          </c:xVal>
          <c:yVal>
            <c:numRef>
              <c:f>'Dados para o gráfico'!$G$10:$G$19</c:f>
              <c:numCache>
                <c:formatCode>0.0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6.4</c:v>
                </c:pt>
                <c:pt idx="3">
                  <c:v>7.2</c:v>
                </c:pt>
                <c:pt idx="4">
                  <c:v>9</c:v>
                </c:pt>
                <c:pt idx="5">
                  <c:v>9.6</c:v>
                </c:pt>
                <c:pt idx="6">
                  <c:v>11.3</c:v>
                </c:pt>
                <c:pt idx="7">
                  <c:v>12.3</c:v>
                </c:pt>
                <c:pt idx="8">
                  <c:v>16.600000000000001</c:v>
                </c:pt>
                <c:pt idx="9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D82-4FA2-B465-37FB5D05F505}"/>
            </c:ext>
          </c:extLst>
        </c:ser>
        <c:ser>
          <c:idx val="5"/>
          <c:order val="5"/>
          <c:tx>
            <c:strRef>
              <c:f>'Dados para o gráfico'!$J$4</c:f>
              <c:strCache>
                <c:ptCount val="1"/>
                <c:pt idx="0">
                  <c:v>75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2481792717086835E-2"/>
                  <c:y val="-3.305527487493043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800"/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82-4FA2-B465-37FB5D05F5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gráfico'!$I$7:$I$10</c:f>
              <c:numCache>
                <c:formatCode>General</c:formatCode>
                <c:ptCount val="4"/>
                <c:pt idx="0">
                  <c:v>1060</c:v>
                </c:pt>
                <c:pt idx="1">
                  <c:v>1025</c:v>
                </c:pt>
                <c:pt idx="2">
                  <c:v>975</c:v>
                </c:pt>
                <c:pt idx="3">
                  <c:v>950</c:v>
                </c:pt>
              </c:numCache>
            </c:numRef>
          </c:xVal>
          <c:yVal>
            <c:numRef>
              <c:f>'Dados para o gráfico'!$J$7:$J$10</c:f>
              <c:numCache>
                <c:formatCode>0.0</c:formatCode>
                <c:ptCount val="4"/>
                <c:pt idx="0">
                  <c:v>47</c:v>
                </c:pt>
                <c:pt idx="1">
                  <c:v>41.8</c:v>
                </c:pt>
                <c:pt idx="2">
                  <c:v>34.200000000000003</c:v>
                </c:pt>
                <c:pt idx="3">
                  <c:v>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D82-4FA2-B465-37FB5D05F505}"/>
            </c:ext>
          </c:extLst>
        </c:ser>
        <c:ser>
          <c:idx val="6"/>
          <c:order val="6"/>
          <c:tx>
            <c:strRef>
              <c:f>'Dados para o gráfico'!$J$4</c:f>
              <c:strCache>
                <c:ptCount val="1"/>
                <c:pt idx="0">
                  <c:v>75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0840212954469119E-3"/>
                  <c:y val="-2.6738370882795987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800"/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82-4FA2-B465-37FB5D05F5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gráfico'!$I$12:$I$15</c:f>
              <c:numCache>
                <c:formatCode>General</c:formatCode>
                <c:ptCount val="4"/>
                <c:pt idx="0">
                  <c:v>2030</c:v>
                </c:pt>
                <c:pt idx="1">
                  <c:v>1920</c:v>
                </c:pt>
                <c:pt idx="2">
                  <c:v>1725</c:v>
                </c:pt>
                <c:pt idx="3">
                  <c:v>1575</c:v>
                </c:pt>
              </c:numCache>
            </c:numRef>
          </c:xVal>
          <c:yVal>
            <c:numRef>
              <c:f>'Dados para o gráfico'!$J$12:$J$15</c:f>
              <c:numCache>
                <c:formatCode>0.0</c:formatCode>
                <c:ptCount val="4"/>
                <c:pt idx="0">
                  <c:v>22.2</c:v>
                </c:pt>
                <c:pt idx="1">
                  <c:v>20</c:v>
                </c:pt>
                <c:pt idx="2">
                  <c:v>17.5</c:v>
                </c:pt>
                <c:pt idx="3">
                  <c:v>16.399999999999999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D82-4FA2-B465-37FB5D05F505}"/>
            </c:ext>
          </c:extLst>
        </c:ser>
        <c:ser>
          <c:idx val="7"/>
          <c:order val="7"/>
          <c:tx>
            <c:strRef>
              <c:f>'Dados para o gráfico'!$L$4</c:f>
              <c:strCache>
                <c:ptCount val="1"/>
                <c:pt idx="0">
                  <c:v>80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7638692593614235E-2"/>
                  <c:y val="-3.959922038576330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800"/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D82-4FA2-B465-37FB5D05F5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gráfico'!$K$7:$K$10</c:f>
              <c:numCache>
                <c:formatCode>General</c:formatCode>
                <c:ptCount val="4"/>
                <c:pt idx="0">
                  <c:v>1200</c:v>
                </c:pt>
                <c:pt idx="1">
                  <c:v>1175</c:v>
                </c:pt>
                <c:pt idx="2">
                  <c:v>1170</c:v>
                </c:pt>
                <c:pt idx="3">
                  <c:v>1180</c:v>
                </c:pt>
              </c:numCache>
            </c:numRef>
          </c:xVal>
          <c:yVal>
            <c:numRef>
              <c:f>'Dados para o gráfico'!$L$7:$L$10</c:f>
              <c:numCache>
                <c:formatCode>0.0</c:formatCode>
                <c:ptCount val="4"/>
                <c:pt idx="0">
                  <c:v>44</c:v>
                </c:pt>
                <c:pt idx="1">
                  <c:v>38.5</c:v>
                </c:pt>
                <c:pt idx="2">
                  <c:v>30.5</c:v>
                </c:pt>
                <c:pt idx="3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D82-4FA2-B465-37FB5D05F505}"/>
            </c:ext>
          </c:extLst>
        </c:ser>
        <c:ser>
          <c:idx val="8"/>
          <c:order val="8"/>
          <c:tx>
            <c:strRef>
              <c:f>'Dados para o gráfico'!$L$4</c:f>
              <c:strCache>
                <c:ptCount val="1"/>
                <c:pt idx="0">
                  <c:v>80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7.2818365820394816E-5"/>
                  <c:y val="-2.346651784659545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800"/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82-4FA2-B465-37FB5D05F5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gráfico'!$K$12:$K$15</c:f>
              <c:numCache>
                <c:formatCode>General</c:formatCode>
                <c:ptCount val="4"/>
                <c:pt idx="0">
                  <c:v>1900</c:v>
                </c:pt>
                <c:pt idx="1">
                  <c:v>1780</c:v>
                </c:pt>
                <c:pt idx="2">
                  <c:v>1600</c:v>
                </c:pt>
                <c:pt idx="3">
                  <c:v>1400</c:v>
                </c:pt>
              </c:numCache>
            </c:numRef>
          </c:xVal>
          <c:yVal>
            <c:numRef>
              <c:f>'Dados para o gráfico'!$L$12:$L$15</c:f>
              <c:numCache>
                <c:formatCode>0.0</c:formatCode>
                <c:ptCount val="4"/>
                <c:pt idx="0">
                  <c:v>26.2</c:v>
                </c:pt>
                <c:pt idx="1">
                  <c:v>24</c:v>
                </c:pt>
                <c:pt idx="2">
                  <c:v>21.8</c:v>
                </c:pt>
                <c:pt idx="3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DD82-4FA2-B465-37FB5D05F505}"/>
            </c:ext>
          </c:extLst>
        </c:ser>
        <c:ser>
          <c:idx val="9"/>
          <c:order val="9"/>
          <c:tx>
            <c:strRef>
              <c:f>'Dados para o gráfico'!$N$4</c:f>
              <c:strCache>
                <c:ptCount val="1"/>
                <c:pt idx="0">
                  <c:v>82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02408963585435E-2"/>
                  <c:y val="-3.632725809352106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82-4FA2-B465-37FB5D05F505}"/>
                </c:ext>
              </c:extLst>
            </c:dLbl>
            <c:dLbl>
              <c:idx val="5"/>
              <c:layout>
                <c:manualLayout>
                  <c:x val="-1.1806726522100229E-2"/>
                  <c:y val="-2.357992351583439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82-4FA2-B465-37FB5D05F505}"/>
                </c:ext>
              </c:extLst>
            </c:dLbl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gráfico'!$M$7:$M$12</c:f>
              <c:numCache>
                <c:formatCode>General</c:formatCode>
                <c:ptCount val="6"/>
                <c:pt idx="0">
                  <c:v>1270</c:v>
                </c:pt>
                <c:pt idx="1">
                  <c:v>1260</c:v>
                </c:pt>
                <c:pt idx="2">
                  <c:v>1300</c:v>
                </c:pt>
                <c:pt idx="3">
                  <c:v>1450</c:v>
                </c:pt>
                <c:pt idx="4">
                  <c:v>1700</c:v>
                </c:pt>
                <c:pt idx="5">
                  <c:v>1850</c:v>
                </c:pt>
              </c:numCache>
            </c:numRef>
          </c:xVal>
          <c:yVal>
            <c:numRef>
              <c:f>'Dados para o gráfico'!$N$7:$N$12</c:f>
              <c:numCache>
                <c:formatCode>0.0</c:formatCode>
                <c:ptCount val="6"/>
                <c:pt idx="0">
                  <c:v>42.5</c:v>
                </c:pt>
                <c:pt idx="1">
                  <c:v>37</c:v>
                </c:pt>
                <c:pt idx="2">
                  <c:v>28</c:v>
                </c:pt>
                <c:pt idx="3">
                  <c:v>25</c:v>
                </c:pt>
                <c:pt idx="4">
                  <c:v>26</c:v>
                </c:pt>
                <c:pt idx="5">
                  <c:v>28.5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DD82-4FA2-B465-37FB5D05F505}"/>
            </c:ext>
          </c:extLst>
        </c:ser>
        <c:ser>
          <c:idx val="10"/>
          <c:order val="10"/>
          <c:tx>
            <c:strRef>
              <c:f>'Dados para o gráfico'!$P$4</c:f>
              <c:strCache>
                <c:ptCount val="1"/>
                <c:pt idx="0">
                  <c:v>84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02408963585435E-2"/>
                  <c:y val="-3.632725809352106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D82-4FA2-B465-37FB5D05F505}"/>
                </c:ext>
              </c:extLst>
            </c:dLbl>
            <c:dLbl>
              <c:idx val="4"/>
              <c:layout>
                <c:manualLayout>
                  <c:x val="-1.0240896358543581E-2"/>
                  <c:y val="-3.305527487493031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D82-4FA2-B465-37FB5D05F505}"/>
                </c:ext>
              </c:extLst>
            </c:dLbl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gráfico'!$O$7:$O$11</c:f>
              <c:numCache>
                <c:formatCode>General</c:formatCode>
                <c:ptCount val="5"/>
                <c:pt idx="0">
                  <c:v>1400</c:v>
                </c:pt>
                <c:pt idx="1">
                  <c:v>1395</c:v>
                </c:pt>
                <c:pt idx="2">
                  <c:v>1450</c:v>
                </c:pt>
                <c:pt idx="3">
                  <c:v>1550</c:v>
                </c:pt>
                <c:pt idx="4">
                  <c:v>1750</c:v>
                </c:pt>
              </c:numCache>
            </c:numRef>
          </c:xVal>
          <c:yVal>
            <c:numRef>
              <c:f>'Dados para o gráfico'!$P$7:$P$11</c:f>
              <c:numCache>
                <c:formatCode>General</c:formatCode>
                <c:ptCount val="5"/>
                <c:pt idx="0">
                  <c:v>40</c:v>
                </c:pt>
                <c:pt idx="1">
                  <c:v>34</c:v>
                </c:pt>
                <c:pt idx="2">
                  <c:v>30.8</c:v>
                </c:pt>
                <c:pt idx="3">
                  <c:v>30</c:v>
                </c:pt>
                <c:pt idx="4">
                  <c:v>31.8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DD82-4FA2-B465-37FB5D05F505}"/>
            </c:ext>
          </c:extLst>
        </c:ser>
        <c:ser>
          <c:idx val="11"/>
          <c:order val="11"/>
          <c:tx>
            <c:strRef>
              <c:f>'Dados para o gráfico'!$R$4</c:f>
              <c:strCache>
                <c:ptCount val="1"/>
                <c:pt idx="0">
                  <c:v>86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999999999999186E-3"/>
                  <c:y val="-2.65113084377491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D82-4FA2-B465-37FB5D05F505}"/>
                </c:ext>
              </c:extLst>
            </c:dLbl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'Dados para o gráfico'!$Q$7:$Q$8</c:f>
              <c:numCache>
                <c:formatCode>General</c:formatCode>
                <c:ptCount val="2"/>
                <c:pt idx="0">
                  <c:v>1610</c:v>
                </c:pt>
                <c:pt idx="1">
                  <c:v>1570</c:v>
                </c:pt>
              </c:numCache>
            </c:numRef>
          </c:xVal>
          <c:yVal>
            <c:numRef>
              <c:f>'Dados para o gráfico'!$R$7:$R$8</c:f>
              <c:numCache>
                <c:formatCode>General</c:formatCode>
                <c:ptCount val="2"/>
                <c:pt idx="0">
                  <c:v>36.5</c:v>
                </c:pt>
                <c:pt idx="1">
                  <c:v>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DD82-4FA2-B465-37FB5D05F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316408"/>
        <c:axId val="471110784"/>
      </c:scatterChart>
      <c:valAx>
        <c:axId val="236316408"/>
        <c:scaling>
          <c:orientation val="minMax"/>
          <c:max val="30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Q(dm</a:t>
                </a:r>
                <a:r>
                  <a:rPr lang="en-US" sz="1200" baseline="30000"/>
                  <a:t>3</a:t>
                </a:r>
                <a:r>
                  <a:rPr lang="en-US" sz="1200"/>
                  <a:t>/s)</a:t>
                </a:r>
              </a:p>
            </c:rich>
          </c:tx>
          <c:layout>
            <c:manualLayout>
              <c:xMode val="edge"/>
              <c:yMode val="edge"/>
              <c:x val="0.49370405169941994"/>
              <c:y val="0.91280164722455959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crossAx val="471110784"/>
        <c:crosses val="autoZero"/>
        <c:crossBetween val="midCat"/>
        <c:majorUnit val="500"/>
        <c:minorUnit val="100"/>
      </c:valAx>
      <c:valAx>
        <c:axId val="471110784"/>
        <c:scaling>
          <c:orientation val="minMax"/>
          <c:min val="-30"/>
        </c:scaling>
        <c:delete val="0"/>
        <c:axPos val="l"/>
        <c:majorGridlines/>
        <c:minorGridlines/>
        <c:title>
          <c:tx>
            <c:strRef>
              <c:f>'Dados para o gráfico'!$O$1</c:f>
              <c:strCache>
                <c:ptCount val="1"/>
                <c:pt idx="0">
                  <c:v>H(m) , NPSH(m)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 sz="1200"/>
              </a:pPr>
              <a:endParaRPr lang="pt-BR"/>
            </a:p>
          </c:txPr>
        </c:title>
        <c:numFmt formatCode="0.0" sourceLinked="1"/>
        <c:majorTickMark val="out"/>
        <c:minorTickMark val="in"/>
        <c:tickLblPos val="nextTo"/>
        <c:crossAx val="236316408"/>
        <c:crosses val="autoZero"/>
        <c:crossBetween val="midCat"/>
        <c:minorUnit val="5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12757</xdr:colOff>
      <xdr:row>20</xdr:row>
      <xdr:rowOff>57978</xdr:rowOff>
    </xdr:from>
    <xdr:to>
      <xdr:col>3</xdr:col>
      <xdr:colOff>300080</xdr:colOff>
      <xdr:row>23</xdr:row>
      <xdr:rowOff>163747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Objeto 1">
              <a:extLst>
                <a:ext uri="{FF2B5EF4-FFF2-40B4-BE49-F238E27FC236}">
                  <a16:creationId xmlns:a16="http://schemas.microsoft.com/office/drawing/2014/main" id="{1CC3939E-F0F6-43EB-B845-7BC848737B3C}"/>
                </a:ext>
              </a:extLst>
            </xdr:cNvPr>
            <xdr:cNvSpPr txBox="1"/>
          </xdr:nvSpPr>
          <xdr:spPr bwMode="auto">
            <a:xfrm>
              <a:off x="277800" y="3768587"/>
              <a:ext cx="1314367" cy="652421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>
              <a:normAutofit/>
            </a:bodyPr>
            <a:lstStyle>
              <a:defPPr>
                <a:defRPr lang="pt-BR"/>
              </a:defPPr>
              <a:lvl1pPr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1pPr>
              <a:lvl2pPr marL="4572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2pPr>
              <a:lvl3pPr marL="9144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3pPr>
              <a:lvl4pPr marL="13716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4pPr>
              <a:lvl5pPr marL="18288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h</m:t>
                        </m:r>
                      </m:e>
                      <m:sub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pt-BR" sz="16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a:rPr lang="pt-BR" sz="16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𝑓</m:t>
                    </m:r>
                    <m:f>
                      <m:f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𝐿</m:t>
                        </m:r>
                      </m:num>
                      <m:den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𝐷</m:t>
                        </m:r>
                      </m:den>
                    </m:f>
                    <m:f>
                      <m:f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𝑉</m:t>
                            </m:r>
                          </m:e>
                          <m:sup>
                            <m: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𝑔</m:t>
                        </m:r>
                      </m:den>
                    </m:f>
                  </m:oMath>
                </m:oMathPara>
              </a14:m>
              <a:endParaRPr lang="pt-BR" sz="1600" b="0"/>
            </a:p>
          </xdr:txBody>
        </xdr:sp>
      </mc:Choice>
      <mc:Fallback xmlns="">
        <xdr:sp macro="" textlink="">
          <xdr:nvSpPr>
            <xdr:cNvPr id="6" name="Objeto 1">
              <a:extLst>
                <a:ext uri="{FF2B5EF4-FFF2-40B4-BE49-F238E27FC236}">
                  <a16:creationId xmlns:a16="http://schemas.microsoft.com/office/drawing/2014/main" id="{1CC3939E-F0F6-43EB-B845-7BC848737B3C}"/>
                </a:ext>
              </a:extLst>
            </xdr:cNvPr>
            <xdr:cNvSpPr txBox="1"/>
          </xdr:nvSpPr>
          <xdr:spPr bwMode="auto">
            <a:xfrm>
              <a:off x="277800" y="3768587"/>
              <a:ext cx="1314367" cy="652421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>
              <a:normAutofit/>
            </a:bodyPr>
            <a:lstStyle>
              <a:defPPr>
                <a:defRPr lang="pt-BR"/>
              </a:defPPr>
              <a:lvl1pPr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1pPr>
              <a:lvl2pPr marL="4572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2pPr>
              <a:lvl3pPr marL="9144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3pPr>
              <a:lvl4pPr marL="13716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4pPr>
              <a:lvl5pPr marL="18288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9pPr>
            </a:lstStyle>
            <a:p>
              <a:pPr/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∆ℎ〗_</a:t>
              </a:r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𝑡=𝑓 𝐿/𝐷  𝑉^2/2𝑔</a:t>
              </a:r>
              <a:endParaRPr lang="pt-BR" sz="1600" b="0"/>
            </a:p>
          </xdr:txBody>
        </xdr:sp>
      </mc:Fallback>
    </mc:AlternateContent>
    <xdr:clientData/>
  </xdr:twoCellAnchor>
  <xdr:twoCellAnchor>
    <xdr:from>
      <xdr:col>0</xdr:col>
      <xdr:colOff>240197</xdr:colOff>
      <xdr:row>23</xdr:row>
      <xdr:rowOff>152896</xdr:rowOff>
    </xdr:from>
    <xdr:to>
      <xdr:col>4</xdr:col>
      <xdr:colOff>128712</xdr:colOff>
      <xdr:row>27</xdr:row>
      <xdr:rowOff>47791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Objeto 1">
              <a:extLst>
                <a:ext uri="{FF2B5EF4-FFF2-40B4-BE49-F238E27FC236}">
                  <a16:creationId xmlns:a16="http://schemas.microsoft.com/office/drawing/2014/main" id="{0320CC99-3111-48C1-9295-851A971CE240}"/>
                </a:ext>
              </a:extLst>
            </xdr:cNvPr>
            <xdr:cNvSpPr txBox="1"/>
          </xdr:nvSpPr>
          <xdr:spPr bwMode="auto">
            <a:xfrm>
              <a:off x="240197" y="4410157"/>
              <a:ext cx="1669276" cy="623764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>
              <a:normAutofit/>
            </a:bodyPr>
            <a:lstStyle>
              <a:defPPr>
                <a:defRPr lang="pt-BR"/>
              </a:defPPr>
              <a:lvl1pPr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1pPr>
              <a:lvl2pPr marL="4572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2pPr>
              <a:lvl3pPr marL="9144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3pPr>
              <a:lvl4pPr marL="13716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4pPr>
              <a:lvl5pPr marL="18288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h</m:t>
                        </m:r>
                      </m:e>
                      <m:sub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pt-BR" sz="16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8</m:t>
                        </m:r>
                      </m:num>
                      <m:den>
                        <m:sSup>
                          <m:sSupPr>
                            <m:ctrlP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𝜋</m:t>
                            </m:r>
                          </m:e>
                          <m:sup>
                            <m: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den>
                    </m:f>
                    <m:f>
                      <m:f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𝑓</m:t>
                        </m:r>
                      </m:num>
                      <m:den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𝑔</m:t>
                        </m:r>
                      </m:den>
                    </m:f>
                    <m:f>
                      <m:f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𝐿</m:t>
                        </m:r>
                      </m:num>
                      <m:den>
                        <m:sSup>
                          <m:sSupPr>
                            <m:ctrlP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p>
                            <m: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5</m:t>
                            </m:r>
                          </m:sup>
                        </m:sSup>
                      </m:den>
                    </m:f>
                    <m:sSup>
                      <m:sSup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p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pt-BR" sz="1600" b="0"/>
            </a:p>
          </xdr:txBody>
        </xdr:sp>
      </mc:Choice>
      <mc:Fallback xmlns="">
        <xdr:sp macro="" textlink="">
          <xdr:nvSpPr>
            <xdr:cNvPr id="7" name="Objeto 1">
              <a:extLst>
                <a:ext uri="{FF2B5EF4-FFF2-40B4-BE49-F238E27FC236}">
                  <a16:creationId xmlns:a16="http://schemas.microsoft.com/office/drawing/2014/main" id="{0320CC99-3111-48C1-9295-851A971CE240}"/>
                </a:ext>
              </a:extLst>
            </xdr:cNvPr>
            <xdr:cNvSpPr txBox="1"/>
          </xdr:nvSpPr>
          <xdr:spPr bwMode="auto">
            <a:xfrm>
              <a:off x="240197" y="4410157"/>
              <a:ext cx="1669276" cy="623764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>
              <a:normAutofit/>
            </a:bodyPr>
            <a:lstStyle>
              <a:defPPr>
                <a:defRPr lang="pt-BR"/>
              </a:defPPr>
              <a:lvl1pPr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1pPr>
              <a:lvl2pPr marL="4572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2pPr>
              <a:lvl3pPr marL="9144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3pPr>
              <a:lvl4pPr marL="13716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4pPr>
              <a:lvl5pPr marL="18288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9pPr>
            </a:lstStyle>
            <a:p>
              <a:pPr/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∆ℎ〗_</a:t>
              </a:r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𝑡=8/</a:t>
              </a:r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𝜋^</a:t>
              </a:r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2   𝑓/𝑔  𝐿/𝐷^5  𝑄^2</a:t>
              </a:r>
              <a:endParaRPr lang="pt-BR" sz="1600" b="0"/>
            </a:p>
          </xdr:txBody>
        </xdr:sp>
      </mc:Fallback>
    </mc:AlternateContent>
    <xdr:clientData/>
  </xdr:twoCellAnchor>
  <xdr:twoCellAnchor>
    <xdr:from>
      <xdr:col>6</xdr:col>
      <xdr:colOff>434508</xdr:colOff>
      <xdr:row>2</xdr:row>
      <xdr:rowOff>66924</xdr:rowOff>
    </xdr:from>
    <xdr:to>
      <xdr:col>22</xdr:col>
      <xdr:colOff>46697</xdr:colOff>
      <xdr:row>24</xdr:row>
      <xdr:rowOff>18296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56581371-9B10-49B1-AC25-5F9E3EE75D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301654</xdr:colOff>
      <xdr:row>5</xdr:row>
      <xdr:rowOff>6377</xdr:rowOff>
    </xdr:from>
    <xdr:to>
      <xdr:col>38</xdr:col>
      <xdr:colOff>134492</xdr:colOff>
      <xdr:row>26</xdr:row>
      <xdr:rowOff>150154</xdr:rowOff>
    </xdr:to>
    <xdr:grpSp>
      <xdr:nvGrpSpPr>
        <xdr:cNvPr id="10" name="Agrupar 9">
          <a:extLst>
            <a:ext uri="{FF2B5EF4-FFF2-40B4-BE49-F238E27FC236}">
              <a16:creationId xmlns:a16="http://schemas.microsoft.com/office/drawing/2014/main" id="{3275BFEA-2192-0FF7-F7F2-B48986409F90}"/>
            </a:ext>
          </a:extLst>
        </xdr:cNvPr>
        <xdr:cNvGrpSpPr/>
      </xdr:nvGrpSpPr>
      <xdr:grpSpPr>
        <a:xfrm>
          <a:off x="13108449" y="917487"/>
          <a:ext cx="7414392" cy="4055781"/>
          <a:chOff x="10876078" y="3372487"/>
          <a:chExt cx="7382741" cy="4055700"/>
        </a:xfrm>
      </xdr:grpSpPr>
      <xdr:graphicFrame macro="">
        <xdr:nvGraphicFramePr>
          <xdr:cNvPr id="9" name="Gráfico 8">
            <a:extLst>
              <a:ext uri="{FF2B5EF4-FFF2-40B4-BE49-F238E27FC236}">
                <a16:creationId xmlns:a16="http://schemas.microsoft.com/office/drawing/2014/main" id="{BFF6249D-8FB8-422F-BE3F-C4117347759E}"/>
              </a:ext>
            </a:extLst>
          </xdr:cNvPr>
          <xdr:cNvGraphicFramePr>
            <a:graphicFrameLocks/>
          </xdr:cNvGraphicFramePr>
        </xdr:nvGraphicFramePr>
        <xdr:xfrm>
          <a:off x="10876078" y="3372487"/>
          <a:ext cx="7382741" cy="4055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11" name="Conector reto 10">
            <a:extLst>
              <a:ext uri="{FF2B5EF4-FFF2-40B4-BE49-F238E27FC236}">
                <a16:creationId xmlns:a16="http://schemas.microsoft.com/office/drawing/2014/main" id="{325E36F9-2D1E-425F-FD83-57E3CDBCA8D8}"/>
              </a:ext>
            </a:extLst>
          </xdr:cNvPr>
          <xdr:cNvCxnSpPr/>
        </xdr:nvCxnSpPr>
        <xdr:spPr>
          <a:xfrm>
            <a:off x="14594868" y="5273868"/>
            <a:ext cx="0" cy="1795504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Conector reto 17">
            <a:extLst>
              <a:ext uri="{FF2B5EF4-FFF2-40B4-BE49-F238E27FC236}">
                <a16:creationId xmlns:a16="http://schemas.microsoft.com/office/drawing/2014/main" id="{E96F2E76-7D8F-9805-FB97-73058B7ACA02}"/>
              </a:ext>
            </a:extLst>
          </xdr:cNvPr>
          <xdr:cNvCxnSpPr/>
        </xdr:nvCxnSpPr>
        <xdr:spPr>
          <a:xfrm>
            <a:off x="11626630" y="5268733"/>
            <a:ext cx="5950308" cy="0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Conector reto 20">
            <a:extLst>
              <a:ext uri="{FF2B5EF4-FFF2-40B4-BE49-F238E27FC236}">
                <a16:creationId xmlns:a16="http://schemas.microsoft.com/office/drawing/2014/main" id="{683C8AD0-55B2-418F-93AB-DC358D164F5B}"/>
              </a:ext>
            </a:extLst>
          </xdr:cNvPr>
          <xdr:cNvCxnSpPr/>
        </xdr:nvCxnSpPr>
        <xdr:spPr>
          <a:xfrm>
            <a:off x="17582654" y="5257303"/>
            <a:ext cx="0" cy="1797409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611504</xdr:colOff>
      <xdr:row>39</xdr:row>
      <xdr:rowOff>34290</xdr:rowOff>
    </xdr:from>
    <xdr:to>
      <xdr:col>30</xdr:col>
      <xdr:colOff>320040</xdr:colOff>
      <xdr:row>42</xdr:row>
      <xdr:rowOff>97155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Objeto 1">
              <a:extLst>
                <a:ext uri="{FF2B5EF4-FFF2-40B4-BE49-F238E27FC236}">
                  <a16:creationId xmlns:a16="http://schemas.microsoft.com/office/drawing/2014/main" id="{85825432-72B7-4B31-B8A5-FB0756E342DD}"/>
                </a:ext>
              </a:extLst>
            </xdr:cNvPr>
            <xdr:cNvSpPr txBox="1"/>
          </xdr:nvSpPr>
          <xdr:spPr bwMode="auto">
            <a:xfrm>
              <a:off x="13994129" y="7368540"/>
              <a:ext cx="1594486" cy="634365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>
              <a:normAutofit/>
            </a:bodyPr>
            <a:lstStyle>
              <a:defPPr>
                <a:defRPr lang="pt-BR"/>
              </a:defPPr>
              <a:lvl1pPr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1pPr>
              <a:lvl2pPr marL="4572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2pPr>
              <a:lvl3pPr marL="9144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3pPr>
              <a:lvl4pPr marL="13716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4pPr>
              <a:lvl5pPr marL="18288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pt-BR" sz="16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𝐸𝑙</m:t>
                    </m:r>
                    <m:r>
                      <a:rPr lang="pt-BR" sz="16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=60−</m:t>
                    </m:r>
                    <m:f>
                      <m:f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𝑙</m:t>
                        </m:r>
                      </m:num>
                      <m:den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1000</m:t>
                        </m:r>
                      </m:den>
                    </m:f>
                  </m:oMath>
                </m:oMathPara>
              </a14:m>
              <a:endParaRPr lang="pt-BR" sz="1600" b="0"/>
            </a:p>
          </xdr:txBody>
        </xdr:sp>
      </mc:Choice>
      <mc:Fallback xmlns="">
        <xdr:sp macro="" textlink="">
          <xdr:nvSpPr>
            <xdr:cNvPr id="2" name="Objeto 1">
              <a:extLst>
                <a:ext uri="{FF2B5EF4-FFF2-40B4-BE49-F238E27FC236}">
                  <a16:creationId xmlns:a16="http://schemas.microsoft.com/office/drawing/2014/main" id="{85825432-72B7-4B31-B8A5-FB0756E342DD}"/>
                </a:ext>
              </a:extLst>
            </xdr:cNvPr>
            <xdr:cNvSpPr txBox="1"/>
          </xdr:nvSpPr>
          <xdr:spPr bwMode="auto">
            <a:xfrm>
              <a:off x="13994129" y="7368540"/>
              <a:ext cx="1594486" cy="634365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>
              <a:normAutofit/>
            </a:bodyPr>
            <a:lstStyle>
              <a:defPPr>
                <a:defRPr lang="pt-BR"/>
              </a:defPPr>
              <a:lvl1pPr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1pPr>
              <a:lvl2pPr marL="4572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2pPr>
              <a:lvl3pPr marL="9144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3pPr>
              <a:lvl4pPr marL="13716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4pPr>
              <a:lvl5pPr marL="18288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9pPr>
            </a:lstStyle>
            <a:p>
              <a:pPr/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𝐸𝑙=60−𝑙/1000</a:t>
              </a:r>
              <a:endParaRPr lang="pt-BR" sz="1600" b="0"/>
            </a:p>
          </xdr:txBody>
        </xdr:sp>
      </mc:Fallback>
    </mc:AlternateContent>
    <xdr:clientData/>
  </xdr:twoCellAnchor>
  <xdr:twoCellAnchor>
    <xdr:from>
      <xdr:col>27</xdr:col>
      <xdr:colOff>601981</xdr:colOff>
      <xdr:row>47</xdr:row>
      <xdr:rowOff>17145</xdr:rowOff>
    </xdr:from>
    <xdr:to>
      <xdr:col>31</xdr:col>
      <xdr:colOff>360046</xdr:colOff>
      <xdr:row>50</xdr:row>
      <xdr:rowOff>72390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Objeto 1">
              <a:extLst>
                <a:ext uri="{FF2B5EF4-FFF2-40B4-BE49-F238E27FC236}">
                  <a16:creationId xmlns:a16="http://schemas.microsoft.com/office/drawing/2014/main" id="{6BDB699C-DC07-4832-9F7D-BAB8C46A5992}"/>
                </a:ext>
              </a:extLst>
            </xdr:cNvPr>
            <xdr:cNvSpPr txBox="1"/>
          </xdr:nvSpPr>
          <xdr:spPr bwMode="auto">
            <a:xfrm>
              <a:off x="13984606" y="8894445"/>
              <a:ext cx="2272665" cy="617220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>
              <a:normAutofit/>
            </a:bodyPr>
            <a:lstStyle>
              <a:defPPr>
                <a:defRPr lang="pt-BR"/>
              </a:defPPr>
              <a:lvl1pPr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1pPr>
              <a:lvl2pPr marL="4572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2pPr>
              <a:lvl3pPr marL="9144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3pPr>
              <a:lvl4pPr marL="13716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4pPr>
              <a:lvl5pPr marL="18288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pt-BR" sz="16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h</m:t>
                        </m:r>
                      </m:e>
                      <m:sub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pt-BR" sz="16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𝑙</m:t>
                        </m:r>
                      </m:num>
                      <m:den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20000</m:t>
                        </m:r>
                      </m:den>
                    </m:f>
                    <m:r>
                      <a:rPr lang="pt-BR" sz="16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40=</m:t>
                    </m:r>
                    <m:f>
                      <m:f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𝑙</m:t>
                        </m:r>
                      </m:num>
                      <m:den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500</m:t>
                        </m:r>
                      </m:den>
                    </m:f>
                  </m:oMath>
                </m:oMathPara>
              </a14:m>
              <a:endParaRPr lang="pt-BR" sz="1600" b="0"/>
            </a:p>
          </xdr:txBody>
        </xdr:sp>
      </mc:Choice>
      <mc:Fallback xmlns="">
        <xdr:sp macro="" textlink="">
          <xdr:nvSpPr>
            <xdr:cNvPr id="3" name="Objeto 1">
              <a:extLst>
                <a:ext uri="{FF2B5EF4-FFF2-40B4-BE49-F238E27FC236}">
                  <a16:creationId xmlns:a16="http://schemas.microsoft.com/office/drawing/2014/main" id="{6BDB699C-DC07-4832-9F7D-BAB8C46A5992}"/>
                </a:ext>
              </a:extLst>
            </xdr:cNvPr>
            <xdr:cNvSpPr txBox="1"/>
          </xdr:nvSpPr>
          <xdr:spPr bwMode="auto">
            <a:xfrm>
              <a:off x="13984606" y="8894445"/>
              <a:ext cx="2272665" cy="617220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>
              <a:normAutofit/>
            </a:bodyPr>
            <a:lstStyle>
              <a:defPPr>
                <a:defRPr lang="pt-BR"/>
              </a:defPPr>
              <a:lvl1pPr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1pPr>
              <a:lvl2pPr marL="4572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2pPr>
              <a:lvl3pPr marL="9144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3pPr>
              <a:lvl4pPr marL="13716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4pPr>
              <a:lvl5pPr marL="18288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9pPr>
            </a:lstStyle>
            <a:p>
              <a:pPr/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∆ℎ_𝑠</a:t>
              </a:r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=𝑙/20000 40=𝑙/500</a:t>
              </a:r>
              <a:endParaRPr lang="pt-BR" sz="1600" b="0"/>
            </a:p>
          </xdr:txBody>
        </xdr:sp>
      </mc:Fallback>
    </mc:AlternateContent>
    <xdr:clientData/>
  </xdr:twoCellAnchor>
  <xdr:twoCellAnchor>
    <xdr:from>
      <xdr:col>27</xdr:col>
      <xdr:colOff>582929</xdr:colOff>
      <xdr:row>50</xdr:row>
      <xdr:rowOff>59055</xdr:rowOff>
    </xdr:from>
    <xdr:to>
      <xdr:col>35</xdr:col>
      <xdr:colOff>377190</xdr:colOff>
      <xdr:row>53</xdr:row>
      <xdr:rowOff>152400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Objeto 1">
              <a:extLst>
                <a:ext uri="{FF2B5EF4-FFF2-40B4-BE49-F238E27FC236}">
                  <a16:creationId xmlns:a16="http://schemas.microsoft.com/office/drawing/2014/main" id="{325CF232-903C-4777-89E3-3BE31E8789C1}"/>
                </a:ext>
              </a:extLst>
            </xdr:cNvPr>
            <xdr:cNvSpPr txBox="1"/>
          </xdr:nvSpPr>
          <xdr:spPr bwMode="auto">
            <a:xfrm>
              <a:off x="13965554" y="9498330"/>
              <a:ext cx="4823461" cy="636270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>
              <a:normAutofit/>
            </a:bodyPr>
            <a:lstStyle>
              <a:defPPr>
                <a:defRPr lang="pt-BR"/>
              </a:defPPr>
              <a:lvl1pPr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1pPr>
              <a:lvl2pPr marL="4572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2pPr>
              <a:lvl3pPr marL="9144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3pPr>
              <a:lvl4pPr marL="13716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4pPr>
              <a:lvl5pPr marL="18288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𝑁𝑃𝑆𝐻</m:t>
                        </m:r>
                      </m:e>
                      <m:sub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  <m:r>
                      <a:rPr lang="pt-BR" sz="16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𝐻</m:t>
                        </m:r>
                      </m:e>
                      <m:sub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pt-BR" sz="16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+</m:t>
                    </m:r>
                    <m:d>
                      <m:dPr>
                        <m:begChr m:val="["/>
                        <m:endChr m:val="]"/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60</m:t>
                        </m:r>
                        <m:r>
                          <a:rPr kumimoji="0" lang="pt-BR" sz="16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kumimoji="0" lang="pt-BR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rgbClr val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kumimoji="0" lang="pt-BR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rgbClr val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60−</m:t>
                            </m:r>
                            <m:f>
                              <m:fPr>
                                <m:ctrlPr>
                                  <a:rPr kumimoji="0" lang="pt-BR" sz="16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rgbClr val="000000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kumimoji="0" lang="pt-BR" sz="16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rgbClr val="000000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𝑙</m:t>
                                </m:r>
                              </m:num>
                              <m:den>
                                <m:r>
                                  <a:rPr kumimoji="0" lang="pt-BR" sz="16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rgbClr val="000000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100</m:t>
                                </m:r>
                              </m:den>
                            </m:f>
                          </m:e>
                        </m:d>
                      </m:e>
                    </m:d>
                    <m:r>
                      <a:rPr lang="pt-BR" sz="16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𝑙</m:t>
                        </m:r>
                      </m:num>
                      <m:den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500</m:t>
                        </m:r>
                      </m:den>
                    </m:f>
                    <m:r>
                      <a:rPr lang="pt-BR" sz="16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h</m:t>
                        </m:r>
                      </m:e>
                      <m:sub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𝑣</m:t>
                        </m:r>
                      </m:sub>
                    </m:sSub>
                  </m:oMath>
                </m:oMathPara>
              </a14:m>
              <a:endParaRPr lang="pt-BR" sz="1600" b="0"/>
            </a:p>
          </xdr:txBody>
        </xdr:sp>
      </mc:Choice>
      <mc:Fallback xmlns="">
        <xdr:sp macro="" textlink="">
          <xdr:nvSpPr>
            <xdr:cNvPr id="4" name="Objeto 1">
              <a:extLst>
                <a:ext uri="{FF2B5EF4-FFF2-40B4-BE49-F238E27FC236}">
                  <a16:creationId xmlns:a16="http://schemas.microsoft.com/office/drawing/2014/main" id="{325CF232-903C-4777-89E3-3BE31E8789C1}"/>
                </a:ext>
              </a:extLst>
            </xdr:cNvPr>
            <xdr:cNvSpPr txBox="1"/>
          </xdr:nvSpPr>
          <xdr:spPr bwMode="auto">
            <a:xfrm>
              <a:off x="13965554" y="9498330"/>
              <a:ext cx="4823461" cy="636270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>
              <a:normAutofit/>
            </a:bodyPr>
            <a:lstStyle>
              <a:defPPr>
                <a:defRPr lang="pt-BR"/>
              </a:defPPr>
              <a:lvl1pPr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1pPr>
              <a:lvl2pPr marL="4572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2pPr>
              <a:lvl3pPr marL="9144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3pPr>
              <a:lvl4pPr marL="13716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4pPr>
              <a:lvl5pPr marL="18288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9pPr>
            </a:lstStyle>
            <a:p>
              <a:pPr/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〖𝑁𝑃𝑆𝐻〗_𝑑=𝐻_𝑎+[60</a:t>
              </a:r>
              <a:r>
                <a:rPr kumimoji="0" lang="pt-BR" sz="16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−(60−𝑙/100)]</a:t>
              </a:r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−𝑙/500−ℎ_𝑣</a:t>
              </a:r>
              <a:endParaRPr lang="pt-BR" sz="1600" b="0"/>
            </a:p>
          </xdr:txBody>
        </xdr:sp>
      </mc:Fallback>
    </mc:AlternateContent>
    <xdr:clientData/>
  </xdr:twoCellAnchor>
  <xdr:twoCellAnchor>
    <xdr:from>
      <xdr:col>27</xdr:col>
      <xdr:colOff>579120</xdr:colOff>
      <xdr:row>53</xdr:row>
      <xdr:rowOff>160020</xdr:rowOff>
    </xdr:from>
    <xdr:to>
      <xdr:col>31</xdr:col>
      <xdr:colOff>453390</xdr:colOff>
      <xdr:row>56</xdr:row>
      <xdr:rowOff>55245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Objeto 1">
              <a:extLst>
                <a:ext uri="{FF2B5EF4-FFF2-40B4-BE49-F238E27FC236}">
                  <a16:creationId xmlns:a16="http://schemas.microsoft.com/office/drawing/2014/main" id="{793D1B12-9345-455B-A3B9-69FCE088BB0E}"/>
                </a:ext>
              </a:extLst>
            </xdr:cNvPr>
            <xdr:cNvSpPr txBox="1"/>
          </xdr:nvSpPr>
          <xdr:spPr bwMode="auto">
            <a:xfrm>
              <a:off x="13961745" y="10142220"/>
              <a:ext cx="2388870" cy="438150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>
              <a:normAutofit/>
            </a:bodyPr>
            <a:lstStyle>
              <a:defPPr>
                <a:defRPr lang="pt-BR"/>
              </a:defPPr>
              <a:lvl1pPr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1pPr>
              <a:lvl2pPr marL="4572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2pPr>
              <a:lvl3pPr marL="9144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3pPr>
              <a:lvl4pPr marL="13716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4pPr>
              <a:lvl5pPr marL="18288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𝑁𝑃𝑆𝐻</m:t>
                        </m:r>
                      </m:e>
                      <m:sub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  <m:r>
                      <a:rPr lang="pt-BR" sz="16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𝑁𝑃𝑆𝐻</m:t>
                            </m:r>
                          </m:e>
                          <m:sub>
                            <m:r>
                              <a:rPr lang="pt-BR" sz="16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𝑟</m:t>
                            </m:r>
                          </m:sub>
                        </m:sSub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h</m:t>
                        </m:r>
                      </m:e>
                      <m:sub>
                        <m:r>
                          <a:rPr lang="pt-BR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𝑠𝑒𝑔</m:t>
                        </m:r>
                      </m:sub>
                    </m:sSub>
                  </m:oMath>
                </m:oMathPara>
              </a14:m>
              <a:endParaRPr lang="pt-BR" sz="1600" b="0"/>
            </a:p>
          </xdr:txBody>
        </xdr:sp>
      </mc:Choice>
      <mc:Fallback>
        <xdr:sp macro="" textlink="">
          <xdr:nvSpPr>
            <xdr:cNvPr id="5" name="Objeto 1">
              <a:extLst>
                <a:ext uri="{FF2B5EF4-FFF2-40B4-BE49-F238E27FC236}">
                  <a16:creationId xmlns:a16="http://schemas.microsoft.com/office/drawing/2014/main" id="{793D1B12-9345-455B-A3B9-69FCE088BB0E}"/>
                </a:ext>
              </a:extLst>
            </xdr:cNvPr>
            <xdr:cNvSpPr txBox="1"/>
          </xdr:nvSpPr>
          <xdr:spPr bwMode="auto">
            <a:xfrm>
              <a:off x="13961745" y="10142220"/>
              <a:ext cx="2388870" cy="438150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>
              <a:normAutofit/>
            </a:bodyPr>
            <a:lstStyle>
              <a:defPPr>
                <a:defRPr lang="pt-BR"/>
              </a:defPPr>
              <a:lvl1pPr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1pPr>
              <a:lvl2pPr marL="4572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2pPr>
              <a:lvl3pPr marL="9144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3pPr>
              <a:lvl4pPr marL="13716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4pPr>
              <a:lvl5pPr marL="1828800" algn="ctr" rtl="0" eaLnBrk="0" fontAlgn="base" hangingPunct="0">
                <a:spcBef>
                  <a:spcPct val="50000"/>
                </a:spcBef>
                <a:spcAft>
                  <a:spcPct val="0"/>
                </a:spcAft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b="1" kern="1200">
                  <a:solidFill>
                    <a:srgbClr val="000066"/>
                  </a:solidFill>
                  <a:latin typeface="Comic Sans MS" pitchFamily="66" charset="0"/>
                  <a:ea typeface="+mn-ea"/>
                  <a:cs typeface="+mn-cs"/>
                </a:defRPr>
              </a:lvl9pPr>
            </a:lstStyle>
            <a:p>
              <a:pPr/>
              <a:r>
                <a:rPr lang="pt-BR" sz="16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〖𝑁𝑃𝑆𝐻〗_𝑑=〖〖𝑁𝑃𝑆𝐻〗_𝑟+ℎ〗_𝑠𝑒𝑔</a:t>
              </a:r>
              <a:endParaRPr lang="pt-BR" sz="1600" b="0"/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</xdr:colOff>
      <xdr:row>19</xdr:row>
      <xdr:rowOff>177855</xdr:rowOff>
    </xdr:from>
    <xdr:to>
      <xdr:col>16</xdr:col>
      <xdr:colOff>114365</xdr:colOff>
      <xdr:row>41</xdr:row>
      <xdr:rowOff>159955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D537F4E-BD9E-4204-8FBD-47F949F82B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47097-290A-4DEA-BF5B-62DA94B87421}">
  <dimension ref="B2:Q23"/>
  <sheetViews>
    <sheetView zoomScale="110" zoomScaleNormal="110" workbookViewId="0">
      <selection activeCell="O21" sqref="O21"/>
    </sheetView>
  </sheetViews>
  <sheetFormatPr defaultRowHeight="13.8"/>
  <cols>
    <col min="1" max="1" width="3.8984375" customWidth="1"/>
    <col min="2" max="2" width="6.3984375" customWidth="1"/>
    <col min="3" max="3" width="7" customWidth="1"/>
    <col min="4" max="4" width="15.59765625" customWidth="1"/>
    <col min="5" max="5" width="4.09765625" customWidth="1"/>
    <col min="7" max="7" width="5.8984375" customWidth="1"/>
    <col min="8" max="8" width="11.09765625" customWidth="1"/>
    <col min="9" max="9" width="4.09765625" customWidth="1"/>
    <col min="11" max="11" width="7.5" customWidth="1"/>
    <col min="12" max="12" width="6.5" customWidth="1"/>
    <col min="13" max="13" width="4.3984375" customWidth="1"/>
    <col min="14" max="14" width="6.3984375" customWidth="1"/>
    <col min="15" max="15" width="7.296875" customWidth="1"/>
  </cols>
  <sheetData>
    <row r="2" spans="2:17">
      <c r="B2" s="6" t="s">
        <v>41</v>
      </c>
      <c r="F2" s="6" t="s">
        <v>43</v>
      </c>
      <c r="J2" s="6" t="s">
        <v>44</v>
      </c>
      <c r="N2" s="6" t="s">
        <v>46</v>
      </c>
    </row>
    <row r="4" spans="2:17" ht="16.2">
      <c r="B4" t="s">
        <v>29</v>
      </c>
      <c r="F4" s="24" t="s">
        <v>1</v>
      </c>
      <c r="G4" s="3">
        <v>150</v>
      </c>
      <c r="H4" t="s">
        <v>2</v>
      </c>
      <c r="J4" s="24" t="s">
        <v>8</v>
      </c>
      <c r="K4" s="3">
        <v>1.85</v>
      </c>
      <c r="L4" t="s">
        <v>2</v>
      </c>
      <c r="N4" s="16" t="s">
        <v>36</v>
      </c>
      <c r="O4" s="4">
        <v>997</v>
      </c>
      <c r="P4" t="s">
        <v>37</v>
      </c>
      <c r="Q4" t="s">
        <v>95</v>
      </c>
    </row>
    <row r="5" spans="2:17" ht="16.2">
      <c r="B5" t="s">
        <v>30</v>
      </c>
      <c r="F5" s="24" t="s">
        <v>9</v>
      </c>
      <c r="G5" s="3">
        <v>450</v>
      </c>
      <c r="H5" t="s">
        <v>10</v>
      </c>
      <c r="J5" s="24"/>
      <c r="N5" s="24" t="s">
        <v>0</v>
      </c>
      <c r="O5" s="4">
        <v>9.81</v>
      </c>
      <c r="P5" t="s">
        <v>38</v>
      </c>
    </row>
    <row r="6" spans="2:17">
      <c r="J6" s="24" t="s">
        <v>5</v>
      </c>
      <c r="K6" s="5">
        <f>G5*K4/SQRT(G4)</f>
        <v>67.973340362233188</v>
      </c>
      <c r="N6" s="24"/>
    </row>
    <row r="7" spans="2:17" ht="16.2">
      <c r="B7" s="24" t="s">
        <v>5</v>
      </c>
      <c r="C7" s="4">
        <v>68</v>
      </c>
      <c r="F7" s="24" t="s">
        <v>11</v>
      </c>
      <c r="G7" s="4">
        <v>70</v>
      </c>
      <c r="J7" s="24" t="s">
        <v>6</v>
      </c>
      <c r="K7" s="1">
        <f>G18/(K4^2*SQRT(G4))</f>
        <v>0.89462737135981663</v>
      </c>
      <c r="N7" s="24" t="s">
        <v>3</v>
      </c>
      <c r="O7" s="5">
        <f>O4*O5*G18*G4*K10/1000000</f>
        <v>50.449402631250003</v>
      </c>
      <c r="P7" t="s">
        <v>39</v>
      </c>
    </row>
    <row r="8" spans="2:17">
      <c r="B8" s="24" t="s">
        <v>6</v>
      </c>
      <c r="C8" s="4">
        <v>0.78</v>
      </c>
      <c r="F8" t="s">
        <v>35</v>
      </c>
      <c r="J8" s="24"/>
    </row>
    <row r="9" spans="2:17" ht="16.2">
      <c r="B9" s="24" t="s">
        <v>7</v>
      </c>
      <c r="C9" s="2">
        <f>C7*SQRT(C8)</f>
        <v>60.05597389102936</v>
      </c>
      <c r="F9" t="s">
        <v>108</v>
      </c>
      <c r="J9" s="16" t="s">
        <v>17</v>
      </c>
      <c r="K9" s="4">
        <v>0.12</v>
      </c>
      <c r="N9" t="s">
        <v>40</v>
      </c>
    </row>
    <row r="10" spans="2:17">
      <c r="F10" t="s">
        <v>109</v>
      </c>
      <c r="J10" s="16" t="s">
        <v>18</v>
      </c>
      <c r="K10" s="17">
        <v>0.91700000000000004</v>
      </c>
      <c r="N10" s="16" t="s">
        <v>18</v>
      </c>
      <c r="O10" s="42">
        <v>0.93030000000000002</v>
      </c>
    </row>
    <row r="11" spans="2:17" ht="16.2">
      <c r="B11" s="6" t="s">
        <v>42</v>
      </c>
      <c r="J11" s="16" t="s">
        <v>0</v>
      </c>
      <c r="K11" s="4">
        <v>20.5</v>
      </c>
      <c r="L11" t="s">
        <v>19</v>
      </c>
      <c r="N11" s="24" t="s">
        <v>4</v>
      </c>
      <c r="O11" s="5">
        <f>C8*K4^2*SQRT(G4)</f>
        <v>32.695176714234172</v>
      </c>
      <c r="P11" t="s">
        <v>13</v>
      </c>
    </row>
    <row r="12" spans="2:17" ht="16.2">
      <c r="F12" s="24" t="s">
        <v>12</v>
      </c>
      <c r="G12" s="5">
        <f>(G7*$G$4^0.75/$G$5)^2</f>
        <v>44.453702739398402</v>
      </c>
      <c r="H12" t="s">
        <v>13</v>
      </c>
      <c r="N12" s="24"/>
    </row>
    <row r="13" spans="2:17">
      <c r="B13" t="s">
        <v>31</v>
      </c>
      <c r="F13" s="24"/>
      <c r="J13" s="6" t="s">
        <v>45</v>
      </c>
      <c r="N13" s="24" t="s">
        <v>3</v>
      </c>
      <c r="O13" s="5">
        <f>O4*O5*O11*G4*O10/1000000</f>
        <v>44.623346285876472</v>
      </c>
      <c r="P13" t="s">
        <v>39</v>
      </c>
    </row>
    <row r="14" spans="2:17" ht="16.2">
      <c r="B14" t="s">
        <v>32</v>
      </c>
      <c r="F14" s="24" t="s">
        <v>14</v>
      </c>
      <c r="G14" s="3">
        <v>75</v>
      </c>
      <c r="H14" t="s">
        <v>13</v>
      </c>
      <c r="J14" s="6"/>
    </row>
    <row r="15" spans="2:17">
      <c r="B15" t="s">
        <v>33</v>
      </c>
      <c r="F15" s="24" t="s">
        <v>15</v>
      </c>
      <c r="G15" s="2">
        <f>G14/G12</f>
        <v>1.6871485473251489</v>
      </c>
      <c r="J15" s="24" t="s">
        <v>26</v>
      </c>
      <c r="K15" s="5">
        <f>K9*G4</f>
        <v>18</v>
      </c>
      <c r="L15" t="s">
        <v>2</v>
      </c>
    </row>
    <row r="16" spans="2:17">
      <c r="B16" t="s">
        <v>34</v>
      </c>
      <c r="F16" s="24" t="s">
        <v>16</v>
      </c>
      <c r="G16" s="4">
        <v>2</v>
      </c>
      <c r="J16" s="24"/>
    </row>
    <row r="17" spans="6:12">
      <c r="J17" s="24" t="s">
        <v>20</v>
      </c>
      <c r="K17" s="3">
        <v>300</v>
      </c>
      <c r="L17" t="s">
        <v>21</v>
      </c>
    </row>
    <row r="18" spans="6:12" ht="16.2">
      <c r="F18" s="24" t="s">
        <v>4</v>
      </c>
      <c r="G18">
        <f>G14/G16</f>
        <v>37.5</v>
      </c>
      <c r="H18" t="s">
        <v>13</v>
      </c>
      <c r="J18" s="24" t="s">
        <v>22</v>
      </c>
      <c r="K18">
        <f>10.33-0.0012*K17</f>
        <v>9.9700000000000006</v>
      </c>
      <c r="L18" t="s">
        <v>2</v>
      </c>
    </row>
    <row r="19" spans="6:12" ht="16.2">
      <c r="F19" s="24" t="s">
        <v>7</v>
      </c>
      <c r="G19" s="5">
        <f>G5*SQRT(G18)/G4^0.75</f>
        <v>64.292409668222987</v>
      </c>
      <c r="J19" s="24" t="s">
        <v>23</v>
      </c>
      <c r="K19" s="3">
        <v>25</v>
      </c>
      <c r="L19" t="s">
        <v>24</v>
      </c>
    </row>
    <row r="20" spans="6:12">
      <c r="J20" s="24" t="s">
        <v>25</v>
      </c>
      <c r="K20" s="4">
        <v>0.31659999999999999</v>
      </c>
      <c r="L20" t="s">
        <v>2</v>
      </c>
    </row>
    <row r="21" spans="6:12">
      <c r="J21" s="25" t="s">
        <v>27</v>
      </c>
      <c r="K21" s="3">
        <v>0</v>
      </c>
      <c r="L21" t="s">
        <v>2</v>
      </c>
    </row>
    <row r="22" spans="6:12">
      <c r="J22" s="24"/>
    </row>
    <row r="23" spans="6:12">
      <c r="J23" s="24" t="s">
        <v>28</v>
      </c>
      <c r="K23" s="5">
        <f>K15-K18+K21+K20</f>
        <v>8.3465999999999987</v>
      </c>
      <c r="L23" t="s">
        <v>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40B4F-29DF-45D6-AA08-6B8E143D86BA}">
  <dimension ref="B1:AF76"/>
  <sheetViews>
    <sheetView tabSelected="1" topLeftCell="M30" zoomScale="110" zoomScaleNormal="110" workbookViewId="0">
      <selection activeCell="AD58" sqref="AD58"/>
    </sheetView>
  </sheetViews>
  <sheetFormatPr defaultColWidth="8.19921875" defaultRowHeight="14.4"/>
  <cols>
    <col min="1" max="1" width="3.5" style="7" customWidth="1"/>
    <col min="2" max="2" width="5.69921875" style="7" bestFit="1" customWidth="1"/>
    <col min="3" max="3" width="7.69921875" style="7" bestFit="1" customWidth="1"/>
    <col min="4" max="4" width="6.3984375" style="7" customWidth="1"/>
    <col min="5" max="5" width="5.296875" style="7" customWidth="1"/>
    <col min="6" max="6" width="3.69921875" style="7" customWidth="1"/>
    <col min="7" max="7" width="5.796875" style="7" customWidth="1"/>
    <col min="8" max="8" width="6.09765625" style="7" customWidth="1"/>
    <col min="9" max="9" width="5.69921875" style="7" bestFit="1" customWidth="1"/>
    <col min="10" max="10" width="6.296875" style="7" customWidth="1"/>
    <col min="11" max="11" width="5.69921875" style="7" bestFit="1" customWidth="1"/>
    <col min="12" max="12" width="4.5" style="7" bestFit="1" customWidth="1"/>
    <col min="13" max="13" width="5.69921875" style="7" bestFit="1" customWidth="1"/>
    <col min="14" max="14" width="6.3984375" style="7" customWidth="1"/>
    <col min="15" max="15" width="7.19921875" style="7" bestFit="1" customWidth="1"/>
    <col min="16" max="16" width="4.5" style="7" bestFit="1" customWidth="1"/>
    <col min="17" max="17" width="5.69921875" style="7" bestFit="1" customWidth="1"/>
    <col min="18" max="18" width="5.296875" style="7" customWidth="1"/>
    <col min="19" max="16384" width="8.19921875" style="7"/>
  </cols>
  <sheetData>
    <row r="1" spans="2:26">
      <c r="J1" s="8"/>
    </row>
    <row r="2" spans="2:26">
      <c r="B2" s="6" t="s">
        <v>72</v>
      </c>
      <c r="H2" s="6" t="s">
        <v>78</v>
      </c>
      <c r="X2" s="6" t="s">
        <v>96</v>
      </c>
    </row>
    <row r="4" spans="2:26">
      <c r="B4" s="14" t="s">
        <v>59</v>
      </c>
      <c r="C4" s="19">
        <v>3</v>
      </c>
      <c r="D4" s="8" t="s">
        <v>60</v>
      </c>
      <c r="X4" s="8" t="s">
        <v>91</v>
      </c>
    </row>
    <row r="5" spans="2:26">
      <c r="B5" s="7" t="s">
        <v>8</v>
      </c>
      <c r="C5" s="19">
        <v>1500</v>
      </c>
      <c r="D5" s="8" t="s">
        <v>60</v>
      </c>
      <c r="E5" s="7">
        <f>C5/1000</f>
        <v>1.5</v>
      </c>
      <c r="F5" s="8" t="s">
        <v>2</v>
      </c>
    </row>
    <row r="6" spans="2:26">
      <c r="B6" s="15" t="s">
        <v>73</v>
      </c>
      <c r="C6" s="20">
        <f>C4/C5</f>
        <v>2E-3</v>
      </c>
      <c r="D6" s="8"/>
      <c r="X6" s="26" t="s">
        <v>4</v>
      </c>
      <c r="Y6" s="33" t="s">
        <v>1</v>
      </c>
      <c r="Z6" s="26" t="s">
        <v>67</v>
      </c>
    </row>
    <row r="7" spans="2:26" ht="16.2">
      <c r="B7" s="7" t="s">
        <v>61</v>
      </c>
      <c r="C7" s="21">
        <f>(-2*LOG10(C6/3.7))^-2</f>
        <v>2.3420495762304316E-2</v>
      </c>
      <c r="D7" s="8"/>
      <c r="X7" s="38" t="s">
        <v>98</v>
      </c>
      <c r="Y7" s="33" t="s">
        <v>2</v>
      </c>
      <c r="Z7" s="38" t="s">
        <v>98</v>
      </c>
    </row>
    <row r="8" spans="2:26">
      <c r="D8" s="8"/>
      <c r="X8" s="34">
        <v>0</v>
      </c>
      <c r="Y8" s="35">
        <v>42</v>
      </c>
      <c r="Z8" s="26">
        <f>2*X8</f>
        <v>0</v>
      </c>
    </row>
    <row r="9" spans="2:26">
      <c r="B9" s="7" t="s">
        <v>57</v>
      </c>
      <c r="C9" s="18">
        <v>60</v>
      </c>
      <c r="D9" s="8" t="s">
        <v>2</v>
      </c>
      <c r="X9" s="34">
        <v>200</v>
      </c>
      <c r="Y9" s="35">
        <v>40</v>
      </c>
      <c r="Z9" s="26">
        <f t="shared" ref="Z9:Z17" si="0">2*X9</f>
        <v>400</v>
      </c>
    </row>
    <row r="10" spans="2:26">
      <c r="B10" s="7" t="s">
        <v>58</v>
      </c>
      <c r="C10" s="18">
        <v>40</v>
      </c>
      <c r="D10" s="8" t="s">
        <v>2</v>
      </c>
      <c r="X10" s="34">
        <v>400</v>
      </c>
      <c r="Y10" s="35">
        <v>37.299999999999997</v>
      </c>
      <c r="Z10" s="26">
        <f t="shared" si="0"/>
        <v>800</v>
      </c>
    </row>
    <row r="11" spans="2:26" ht="15.6">
      <c r="B11" s="15" t="s">
        <v>70</v>
      </c>
      <c r="C11" s="22">
        <f>C9-C10</f>
        <v>20</v>
      </c>
      <c r="D11" s="8" t="s">
        <v>2</v>
      </c>
      <c r="X11" s="34">
        <v>600</v>
      </c>
      <c r="Y11" s="35">
        <v>34.299999999999997</v>
      </c>
      <c r="Z11" s="26">
        <f t="shared" si="0"/>
        <v>1200</v>
      </c>
    </row>
    <row r="12" spans="2:26">
      <c r="D12" s="8"/>
      <c r="X12" s="34">
        <v>800</v>
      </c>
      <c r="Y12" s="35">
        <v>31.3</v>
      </c>
      <c r="Z12" s="26">
        <f t="shared" si="0"/>
        <v>1600</v>
      </c>
    </row>
    <row r="13" spans="2:26">
      <c r="B13" s="6" t="s">
        <v>74</v>
      </c>
      <c r="D13" s="8"/>
      <c r="X13" s="34">
        <v>1000</v>
      </c>
      <c r="Y13" s="35">
        <v>28.2</v>
      </c>
      <c r="Z13" s="26">
        <f t="shared" si="0"/>
        <v>2000</v>
      </c>
    </row>
    <row r="14" spans="2:26">
      <c r="D14" s="8"/>
      <c r="X14" s="34">
        <v>1200</v>
      </c>
      <c r="Y14" s="35">
        <v>24.6</v>
      </c>
      <c r="Z14" s="26">
        <f t="shared" si="0"/>
        <v>2400</v>
      </c>
    </row>
    <row r="15" spans="2:26">
      <c r="B15" s="7" t="s">
        <v>56</v>
      </c>
      <c r="C15" s="18">
        <v>20000</v>
      </c>
      <c r="D15" s="8" t="s">
        <v>2</v>
      </c>
      <c r="X15" s="34">
        <v>1400</v>
      </c>
      <c r="Y15" s="35">
        <v>20.5</v>
      </c>
      <c r="Z15" s="26">
        <f t="shared" si="0"/>
        <v>2800</v>
      </c>
    </row>
    <row r="16" spans="2:26" ht="16.2">
      <c r="B16" s="7" t="s">
        <v>0</v>
      </c>
      <c r="C16" s="18">
        <v>9.81</v>
      </c>
      <c r="D16" s="8" t="s">
        <v>75</v>
      </c>
      <c r="X16" s="34">
        <v>1600</v>
      </c>
      <c r="Y16" s="35">
        <v>16</v>
      </c>
      <c r="Z16" s="26">
        <f t="shared" si="0"/>
        <v>3200</v>
      </c>
    </row>
    <row r="17" spans="2:32">
      <c r="B17" s="7" t="s">
        <v>54</v>
      </c>
      <c r="C17" s="23">
        <f>SQRT(2*C16*C11*E5/(C7*C15))</f>
        <v>1.1209779993517068</v>
      </c>
      <c r="D17" s="8" t="s">
        <v>55</v>
      </c>
      <c r="X17" s="34">
        <v>1650</v>
      </c>
      <c r="Y17" s="35">
        <v>14.8</v>
      </c>
      <c r="Z17" s="26">
        <f t="shared" si="0"/>
        <v>3300</v>
      </c>
    </row>
    <row r="18" spans="2:32" ht="16.2">
      <c r="B18" s="7" t="s">
        <v>4</v>
      </c>
      <c r="C18" s="23">
        <f>C17*PI()/4*E5^2</f>
        <v>1.9809316392744973</v>
      </c>
      <c r="D18" s="8" t="s">
        <v>76</v>
      </c>
    </row>
    <row r="20" spans="2:32">
      <c r="B20" s="6" t="s">
        <v>77</v>
      </c>
    </row>
    <row r="26" spans="2:32">
      <c r="H26" s="7" t="s">
        <v>64</v>
      </c>
      <c r="I26" s="7">
        <f>8*C7*C15/(PI()^2*E5^5*C16)</f>
        <v>5.0967228547716861</v>
      </c>
      <c r="K26" s="8" t="s">
        <v>69</v>
      </c>
    </row>
    <row r="27" spans="2:32" ht="15.6">
      <c r="K27" s="26" t="s">
        <v>4</v>
      </c>
      <c r="L27" s="26" t="s">
        <v>4</v>
      </c>
      <c r="M27" s="29" t="s">
        <v>70</v>
      </c>
      <c r="N27" s="26" t="s">
        <v>71</v>
      </c>
    </row>
    <row r="28" spans="2:32" ht="16.2">
      <c r="K28" s="26" t="s">
        <v>53</v>
      </c>
      <c r="L28" s="26" t="s">
        <v>68</v>
      </c>
      <c r="M28" s="26" t="s">
        <v>2</v>
      </c>
      <c r="N28" s="26" t="s">
        <v>2</v>
      </c>
    </row>
    <row r="29" spans="2:32" ht="16.2">
      <c r="B29" s="7" t="s">
        <v>4</v>
      </c>
      <c r="C29" s="18">
        <v>2.8</v>
      </c>
      <c r="D29" s="8" t="s">
        <v>76</v>
      </c>
      <c r="K29" s="26">
        <f>L29*1000</f>
        <v>0</v>
      </c>
      <c r="L29" s="27">
        <v>0</v>
      </c>
      <c r="M29" s="28">
        <f>$I$26*L29^2</f>
        <v>0</v>
      </c>
      <c r="N29" s="28">
        <f>($C$10-$C$9)+M29</f>
        <v>-20</v>
      </c>
      <c r="X29" s="6" t="s">
        <v>92</v>
      </c>
      <c r="AC29" s="6" t="s">
        <v>99</v>
      </c>
    </row>
    <row r="30" spans="2:32" ht="15.6">
      <c r="B30" s="15" t="s">
        <v>70</v>
      </c>
      <c r="C30" s="23">
        <f>8*C7*C15/(PI()^2*C16*E5^5)*C29^2</f>
        <v>39.958307181410021</v>
      </c>
      <c r="D30" s="8" t="s">
        <v>2</v>
      </c>
      <c r="K30" s="26">
        <f t="shared" ref="K30:K35" si="1">L30*1000</f>
        <v>500</v>
      </c>
      <c r="L30" s="27">
        <v>0.5</v>
      </c>
      <c r="M30" s="28">
        <f t="shared" ref="M29:M35" si="2">$I$26*L30^2</f>
        <v>1.2741807136929215</v>
      </c>
      <c r="N30" s="28">
        <f t="shared" ref="N30:N35" si="3">($C$10-$C$9)+M30</f>
        <v>-18.725819286307079</v>
      </c>
    </row>
    <row r="31" spans="2:32">
      <c r="K31" s="26">
        <f t="shared" si="1"/>
        <v>1000</v>
      </c>
      <c r="L31" s="27">
        <v>1</v>
      </c>
      <c r="M31" s="28">
        <f t="shared" si="2"/>
        <v>5.0967228547716861</v>
      </c>
      <c r="N31" s="28">
        <f t="shared" si="3"/>
        <v>-14.903277145228314</v>
      </c>
      <c r="X31" s="8" t="s">
        <v>62</v>
      </c>
      <c r="AC31" s="41" t="s">
        <v>26</v>
      </c>
      <c r="AD31" s="30">
        <v>7.2</v>
      </c>
      <c r="AE31" s="40" t="s">
        <v>2</v>
      </c>
      <c r="AF31" s="40" t="s">
        <v>100</v>
      </c>
    </row>
    <row r="32" spans="2:32" ht="15.6">
      <c r="K32" s="26">
        <f t="shared" si="1"/>
        <v>1500</v>
      </c>
      <c r="L32" s="27">
        <v>1.5</v>
      </c>
      <c r="M32" s="28">
        <f t="shared" si="2"/>
        <v>11.467626423236293</v>
      </c>
      <c r="N32" s="28">
        <f t="shared" si="3"/>
        <v>-8.5323735767637068</v>
      </c>
      <c r="AC32" s="41" t="s">
        <v>101</v>
      </c>
      <c r="AD32" s="22">
        <v>1</v>
      </c>
      <c r="AE32" s="40" t="s">
        <v>2</v>
      </c>
    </row>
    <row r="33" spans="8:31">
      <c r="K33" s="26">
        <f t="shared" si="1"/>
        <v>2300</v>
      </c>
      <c r="L33" s="27">
        <v>2.2999999999999998</v>
      </c>
      <c r="M33" s="28">
        <f t="shared" si="2"/>
        <v>26.961663901742217</v>
      </c>
      <c r="N33" s="28">
        <f t="shared" si="3"/>
        <v>6.9616639017422166</v>
      </c>
      <c r="X33" s="7" t="s">
        <v>1</v>
      </c>
      <c r="Y33" s="30">
        <v>20</v>
      </c>
      <c r="Z33" s="8" t="s">
        <v>2</v>
      </c>
      <c r="AC33" s="41"/>
      <c r="AD33" s="22"/>
      <c r="AE33" s="40"/>
    </row>
    <row r="34" spans="8:31" ht="16.2">
      <c r="K34" s="26">
        <f t="shared" si="1"/>
        <v>2800</v>
      </c>
      <c r="L34" s="27">
        <v>2.8</v>
      </c>
      <c r="M34" s="28">
        <f t="shared" si="2"/>
        <v>39.958307181410014</v>
      </c>
      <c r="N34" s="28">
        <f t="shared" si="3"/>
        <v>19.958307181410014</v>
      </c>
      <c r="X34" s="7" t="s">
        <v>4</v>
      </c>
      <c r="Y34" s="30">
        <v>1.4</v>
      </c>
      <c r="Z34" s="8" t="s">
        <v>76</v>
      </c>
      <c r="AC34" s="24" t="s">
        <v>20</v>
      </c>
      <c r="AD34" s="3">
        <v>60</v>
      </c>
      <c r="AE34" t="s">
        <v>2</v>
      </c>
    </row>
    <row r="35" spans="8:31">
      <c r="K35" s="26">
        <f t="shared" si="1"/>
        <v>3000</v>
      </c>
      <c r="L35" s="27">
        <v>3</v>
      </c>
      <c r="M35" s="28">
        <f t="shared" si="2"/>
        <v>45.870505692945173</v>
      </c>
      <c r="N35" s="28">
        <f t="shared" si="3"/>
        <v>25.870505692945173</v>
      </c>
      <c r="X35" s="14" t="s">
        <v>18</v>
      </c>
      <c r="Y35" s="36">
        <v>0.8</v>
      </c>
      <c r="Z35" s="8"/>
      <c r="AC35" s="24" t="s">
        <v>22</v>
      </c>
      <c r="AD35" s="2">
        <f>10.33-0.0012*AD34</f>
        <v>10.258000000000001</v>
      </c>
      <c r="AE35" t="s">
        <v>2</v>
      </c>
    </row>
    <row r="36" spans="8:31" ht="16.2">
      <c r="X36" s="16" t="s">
        <v>36</v>
      </c>
      <c r="Y36" s="30">
        <v>1000</v>
      </c>
      <c r="Z36" s="39" t="s">
        <v>97</v>
      </c>
      <c r="AC36" s="24" t="s">
        <v>23</v>
      </c>
      <c r="AD36" s="3">
        <v>25</v>
      </c>
      <c r="AE36" t="s">
        <v>24</v>
      </c>
    </row>
    <row r="37" spans="8:31">
      <c r="H37" s="6" t="s">
        <v>79</v>
      </c>
      <c r="X37" s="7" t="s">
        <v>3</v>
      </c>
      <c r="Y37" s="37">
        <f>Y36*C16*Y34*Y33/Y35/1000</f>
        <v>343.35</v>
      </c>
      <c r="Z37" s="8" t="s">
        <v>63</v>
      </c>
      <c r="AC37" s="24" t="s">
        <v>25</v>
      </c>
      <c r="AD37" s="4">
        <v>0.31659999999999999</v>
      </c>
      <c r="AE37" t="s">
        <v>2</v>
      </c>
    </row>
    <row r="38" spans="8:31">
      <c r="Y38" s="22"/>
    </row>
    <row r="39" spans="8:31">
      <c r="H39" s="8" t="s">
        <v>80</v>
      </c>
      <c r="X39" s="7" t="s">
        <v>93</v>
      </c>
      <c r="Y39" s="22">
        <f>2*Y37</f>
        <v>686.7</v>
      </c>
      <c r="Z39" s="8" t="s">
        <v>63</v>
      </c>
      <c r="AC39" s="40" t="s">
        <v>105</v>
      </c>
    </row>
    <row r="40" spans="8:31">
      <c r="H40" s="7" t="s">
        <v>9</v>
      </c>
      <c r="I40" s="18">
        <v>1160</v>
      </c>
      <c r="J40" s="8" t="s">
        <v>10</v>
      </c>
      <c r="X40" s="8" t="s">
        <v>94</v>
      </c>
    </row>
    <row r="41" spans="8:31" ht="16.2">
      <c r="H41" s="7" t="s">
        <v>4</v>
      </c>
      <c r="I41" s="30">
        <v>1.3</v>
      </c>
      <c r="J41" s="8" t="s">
        <v>76</v>
      </c>
      <c r="AC41" s="41"/>
      <c r="AD41" s="22"/>
      <c r="AE41" s="40"/>
    </row>
    <row r="42" spans="8:31">
      <c r="H42" s="7" t="s">
        <v>1</v>
      </c>
      <c r="I42" s="30">
        <v>22.5</v>
      </c>
      <c r="J42" s="8" t="s">
        <v>2</v>
      </c>
    </row>
    <row r="43" spans="8:31" ht="15.6">
      <c r="H43" s="7" t="s">
        <v>81</v>
      </c>
      <c r="I43" s="22">
        <f>I40*SQRT(I41)/I42^0.75</f>
        <v>128.02440815174842</v>
      </c>
      <c r="J43" s="8"/>
      <c r="K43" s="8" t="s">
        <v>83</v>
      </c>
    </row>
    <row r="44" spans="8:31" ht="16.2">
      <c r="I44" s="22"/>
      <c r="J44" s="8"/>
      <c r="AC44" s="25" t="s">
        <v>102</v>
      </c>
      <c r="AD44" s="5">
        <f>M34</f>
        <v>39.958307181410014</v>
      </c>
      <c r="AE44" t="s">
        <v>2</v>
      </c>
    </row>
    <row r="45" spans="8:31" ht="15.6">
      <c r="H45" s="7" t="s">
        <v>81</v>
      </c>
      <c r="I45" s="31">
        <f>I40*SQRT(I41/2)/I42^0.75</f>
        <v>90.526927161495607</v>
      </c>
      <c r="J45" s="8"/>
      <c r="K45" s="8" t="s">
        <v>82</v>
      </c>
    </row>
    <row r="46" spans="8:31">
      <c r="I46" s="22"/>
      <c r="J46" s="8"/>
      <c r="K46" s="8" t="s">
        <v>84</v>
      </c>
      <c r="AC46" s="40" t="s">
        <v>106</v>
      </c>
    </row>
    <row r="47" spans="8:31">
      <c r="H47" s="7" t="s">
        <v>61</v>
      </c>
      <c r="I47" s="30">
        <v>60</v>
      </c>
      <c r="J47" s="8" t="s">
        <v>85</v>
      </c>
      <c r="AC47" s="40" t="s">
        <v>107</v>
      </c>
    </row>
    <row r="48" spans="8:31">
      <c r="H48" s="7" t="s">
        <v>86</v>
      </c>
      <c r="I48" s="23">
        <f>60*I47/I40</f>
        <v>3.103448275862069</v>
      </c>
      <c r="J48" s="8"/>
      <c r="AC48" s="41"/>
    </row>
    <row r="49" spans="8:31">
      <c r="H49" s="7" t="s">
        <v>65</v>
      </c>
      <c r="I49" s="30">
        <v>3</v>
      </c>
      <c r="J49" s="8"/>
      <c r="K49" s="8" t="s">
        <v>87</v>
      </c>
    </row>
    <row r="50" spans="8:31" ht="15.6">
      <c r="H50" s="7" t="s">
        <v>90</v>
      </c>
      <c r="I50" s="22">
        <f>60*I47/I49</f>
        <v>1200</v>
      </c>
      <c r="J50" s="8" t="s">
        <v>10</v>
      </c>
      <c r="K50" s="8" t="s">
        <v>88</v>
      </c>
    </row>
    <row r="51" spans="8:31">
      <c r="H51" s="7" t="s">
        <v>59</v>
      </c>
      <c r="I51" s="32">
        <f>1-I40/I50</f>
        <v>3.3333333333333326E-2</v>
      </c>
      <c r="K51" s="8" t="s">
        <v>89</v>
      </c>
    </row>
    <row r="58" spans="8:31">
      <c r="AC58" s="41" t="s">
        <v>103</v>
      </c>
      <c r="AD58">
        <f>(AD35-AD37-AD31-AD32)*1000</f>
        <v>1741.4000000000015</v>
      </c>
      <c r="AE58" t="s">
        <v>2</v>
      </c>
    </row>
    <row r="59" spans="8:31" ht="15.6">
      <c r="AC59" s="41" t="s">
        <v>104</v>
      </c>
      <c r="AD59" s="5">
        <f>60-AD58/1000</f>
        <v>58.258600000000001</v>
      </c>
      <c r="AE59" s="5" t="s">
        <v>2</v>
      </c>
    </row>
    <row r="74" spans="29:31">
      <c r="AC74" s="25"/>
      <c r="AD74" s="24"/>
      <c r="AE74"/>
    </row>
    <row r="75" spans="29:31">
      <c r="AC75" s="24"/>
      <c r="AD75"/>
      <c r="AE75"/>
    </row>
    <row r="76" spans="29:31">
      <c r="AC76" s="24"/>
      <c r="AD76" s="5"/>
      <c r="AE7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51018-4295-467C-97F6-1E31C746A1D2}">
  <dimension ref="B1:W50"/>
  <sheetViews>
    <sheetView zoomScaleNormal="100" workbookViewId="0">
      <selection activeCell="G13" sqref="G13"/>
    </sheetView>
  </sheetViews>
  <sheetFormatPr defaultColWidth="8.19921875" defaultRowHeight="14.4"/>
  <cols>
    <col min="1" max="1" width="3.5" style="7" customWidth="1"/>
    <col min="2" max="2" width="5.69921875" style="7" bestFit="1" customWidth="1"/>
    <col min="3" max="4" width="7.69921875" style="7" bestFit="1" customWidth="1"/>
    <col min="5" max="5" width="10" style="7" customWidth="1"/>
    <col min="6" max="6" width="9.796875" style="7" customWidth="1"/>
    <col min="7" max="7" width="8.19921875" style="7"/>
    <col min="8" max="8" width="4" style="7" customWidth="1"/>
    <col min="9" max="9" width="5.69921875" style="7" bestFit="1" customWidth="1"/>
    <col min="10" max="10" width="4.5" style="7" bestFit="1" customWidth="1"/>
    <col min="11" max="11" width="5.69921875" style="7" bestFit="1" customWidth="1"/>
    <col min="12" max="12" width="4.5" style="7" bestFit="1" customWidth="1"/>
    <col min="13" max="13" width="5.69921875" style="7" bestFit="1" customWidth="1"/>
    <col min="14" max="14" width="4.09765625" style="7" bestFit="1" customWidth="1"/>
    <col min="15" max="15" width="7.19921875" style="7" bestFit="1" customWidth="1"/>
    <col min="16" max="16" width="4.5" style="7" bestFit="1" customWidth="1"/>
    <col min="17" max="17" width="5.69921875" style="7" bestFit="1" customWidth="1"/>
    <col min="18" max="18" width="5.296875" style="7" customWidth="1"/>
    <col min="19" max="16384" width="8.19921875" style="7"/>
  </cols>
  <sheetData>
    <row r="1" spans="2:18">
      <c r="J1" s="8" t="s">
        <v>47</v>
      </c>
      <c r="O1" s="7" t="s">
        <v>66</v>
      </c>
    </row>
    <row r="2" spans="2:18">
      <c r="C2" s="7" t="s">
        <v>48</v>
      </c>
      <c r="D2" s="7" t="s">
        <v>48</v>
      </c>
      <c r="E2" s="7" t="s">
        <v>48</v>
      </c>
      <c r="F2" s="7" t="s">
        <v>48</v>
      </c>
      <c r="J2" s="8"/>
    </row>
    <row r="3" spans="2:18">
      <c r="C3" s="7">
        <v>570</v>
      </c>
      <c r="D3" s="7">
        <v>540</v>
      </c>
      <c r="E3" s="7" t="s">
        <v>49</v>
      </c>
      <c r="F3" s="7" t="s">
        <v>50</v>
      </c>
    </row>
    <row r="4" spans="2:18">
      <c r="B4" s="9" t="s">
        <v>4</v>
      </c>
      <c r="C4" s="9" t="s">
        <v>1</v>
      </c>
      <c r="D4" s="9" t="s">
        <v>1</v>
      </c>
      <c r="E4" s="9" t="s">
        <v>1</v>
      </c>
      <c r="F4" s="10" t="s">
        <v>1</v>
      </c>
      <c r="G4" s="9" t="s">
        <v>51</v>
      </c>
      <c r="I4" s="9" t="s">
        <v>52</v>
      </c>
      <c r="J4" s="9">
        <v>75</v>
      </c>
      <c r="K4" s="9" t="s">
        <v>52</v>
      </c>
      <c r="L4" s="9">
        <v>80</v>
      </c>
      <c r="M4" s="9" t="s">
        <v>52</v>
      </c>
      <c r="N4" s="9">
        <v>82</v>
      </c>
      <c r="O4" s="9" t="s">
        <v>52</v>
      </c>
      <c r="P4" s="9">
        <v>84</v>
      </c>
      <c r="Q4" s="9" t="s">
        <v>52</v>
      </c>
      <c r="R4" s="9">
        <v>86</v>
      </c>
    </row>
    <row r="5" spans="2:18" ht="16.2">
      <c r="B5" s="9" t="s">
        <v>53</v>
      </c>
      <c r="C5" s="9" t="s">
        <v>2</v>
      </c>
      <c r="D5" s="9" t="s">
        <v>2</v>
      </c>
      <c r="E5" s="9" t="s">
        <v>2</v>
      </c>
      <c r="F5" s="10" t="s">
        <v>2</v>
      </c>
      <c r="G5" s="9" t="s">
        <v>2</v>
      </c>
      <c r="I5" s="9" t="s">
        <v>4</v>
      </c>
      <c r="J5" s="9" t="s">
        <v>1</v>
      </c>
      <c r="K5" s="9" t="s">
        <v>4</v>
      </c>
      <c r="L5" s="9" t="s">
        <v>1</v>
      </c>
      <c r="M5" s="9" t="s">
        <v>4</v>
      </c>
      <c r="N5" s="9" t="s">
        <v>1</v>
      </c>
      <c r="O5" s="9" t="s">
        <v>4</v>
      </c>
      <c r="P5" s="9" t="s">
        <v>1</v>
      </c>
      <c r="Q5" s="9" t="s">
        <v>4</v>
      </c>
      <c r="R5" s="9" t="s">
        <v>1</v>
      </c>
    </row>
    <row r="6" spans="2:18" ht="16.2">
      <c r="B6" s="9">
        <v>0</v>
      </c>
      <c r="C6" s="11">
        <v>62</v>
      </c>
      <c r="D6" s="11">
        <v>56</v>
      </c>
      <c r="E6" s="11">
        <v>48</v>
      </c>
      <c r="F6" s="12">
        <v>42</v>
      </c>
      <c r="G6" s="11"/>
      <c r="I6" s="9" t="s">
        <v>53</v>
      </c>
      <c r="J6" s="9" t="s">
        <v>2</v>
      </c>
      <c r="K6" s="9" t="s">
        <v>53</v>
      </c>
      <c r="L6" s="9" t="s">
        <v>2</v>
      </c>
      <c r="M6" s="9" t="s">
        <v>53</v>
      </c>
      <c r="N6" s="9" t="s">
        <v>2</v>
      </c>
      <c r="O6" s="9" t="s">
        <v>53</v>
      </c>
      <c r="P6" s="9" t="s">
        <v>2</v>
      </c>
      <c r="Q6" s="9" t="s">
        <v>53</v>
      </c>
      <c r="R6" s="9" t="s">
        <v>2</v>
      </c>
    </row>
    <row r="7" spans="2:18">
      <c r="B7" s="9">
        <v>200</v>
      </c>
      <c r="C7" s="11">
        <v>60</v>
      </c>
      <c r="D7" s="11">
        <v>54</v>
      </c>
      <c r="E7" s="11">
        <v>45.8</v>
      </c>
      <c r="F7" s="12">
        <v>40</v>
      </c>
      <c r="G7" s="11"/>
      <c r="I7" s="9">
        <v>1060</v>
      </c>
      <c r="J7" s="11">
        <v>47</v>
      </c>
      <c r="K7" s="9">
        <v>1200</v>
      </c>
      <c r="L7" s="11">
        <v>44</v>
      </c>
      <c r="M7" s="9">
        <v>1270</v>
      </c>
      <c r="N7" s="11">
        <v>42.5</v>
      </c>
      <c r="O7" s="9">
        <v>1400</v>
      </c>
      <c r="P7" s="9">
        <v>40</v>
      </c>
      <c r="Q7" s="9">
        <v>1610</v>
      </c>
      <c r="R7" s="9">
        <v>36.5</v>
      </c>
    </row>
    <row r="8" spans="2:18">
      <c r="B8" s="9">
        <v>400</v>
      </c>
      <c r="C8" s="11">
        <v>57.3</v>
      </c>
      <c r="D8" s="11">
        <v>51.5</v>
      </c>
      <c r="E8" s="11">
        <v>43.1</v>
      </c>
      <c r="F8" s="12">
        <v>37.299999999999997</v>
      </c>
      <c r="G8" s="11"/>
      <c r="I8" s="9">
        <v>1025</v>
      </c>
      <c r="J8" s="11">
        <v>41.8</v>
      </c>
      <c r="K8" s="9">
        <v>1175</v>
      </c>
      <c r="L8" s="11">
        <v>38.5</v>
      </c>
      <c r="M8" s="9">
        <v>1260</v>
      </c>
      <c r="N8" s="11">
        <v>37</v>
      </c>
      <c r="O8" s="9">
        <v>1395</v>
      </c>
      <c r="P8" s="9">
        <v>34</v>
      </c>
      <c r="Q8" s="9">
        <v>1570</v>
      </c>
      <c r="R8" s="9">
        <v>35</v>
      </c>
    </row>
    <row r="9" spans="2:18">
      <c r="B9" s="9">
        <v>600</v>
      </c>
      <c r="C9" s="11">
        <v>54.5</v>
      </c>
      <c r="D9" s="11">
        <v>48.8</v>
      </c>
      <c r="E9" s="11">
        <v>40.200000000000003</v>
      </c>
      <c r="F9" s="12">
        <v>34.299999999999997</v>
      </c>
      <c r="G9" s="11"/>
      <c r="I9" s="9">
        <v>975</v>
      </c>
      <c r="J9" s="11">
        <v>34.200000000000003</v>
      </c>
      <c r="K9" s="9">
        <v>1170</v>
      </c>
      <c r="L9" s="11">
        <v>30.5</v>
      </c>
      <c r="M9" s="9">
        <v>1300</v>
      </c>
      <c r="N9" s="11">
        <v>28</v>
      </c>
      <c r="O9" s="9">
        <v>1450</v>
      </c>
      <c r="P9" s="9">
        <v>30.8</v>
      </c>
    </row>
    <row r="10" spans="2:18">
      <c r="B10" s="9">
        <v>800</v>
      </c>
      <c r="C10" s="11">
        <v>51.3</v>
      </c>
      <c r="D10" s="11">
        <v>45.5</v>
      </c>
      <c r="E10" s="11">
        <v>37</v>
      </c>
      <c r="F10" s="12">
        <v>31.3</v>
      </c>
      <c r="G10" s="11">
        <v>6</v>
      </c>
      <c r="I10" s="9">
        <v>950</v>
      </c>
      <c r="J10" s="11">
        <v>29</v>
      </c>
      <c r="K10" s="9">
        <v>1180</v>
      </c>
      <c r="L10" s="11">
        <v>25</v>
      </c>
      <c r="M10" s="9">
        <v>1450</v>
      </c>
      <c r="N10" s="11">
        <v>25</v>
      </c>
      <c r="O10" s="9">
        <v>1550</v>
      </c>
      <c r="P10" s="9">
        <v>30</v>
      </c>
    </row>
    <row r="11" spans="2:18">
      <c r="B11" s="9">
        <v>1000</v>
      </c>
      <c r="C11" s="11">
        <v>48.2</v>
      </c>
      <c r="D11" s="11">
        <v>42</v>
      </c>
      <c r="E11" s="11">
        <v>33.700000000000003</v>
      </c>
      <c r="F11" s="12">
        <v>28.2</v>
      </c>
      <c r="G11" s="11">
        <v>6</v>
      </c>
      <c r="I11" s="9"/>
      <c r="J11" s="11"/>
      <c r="K11" s="9"/>
      <c r="L11" s="11"/>
      <c r="M11" s="9">
        <v>1700</v>
      </c>
      <c r="N11" s="11">
        <v>26</v>
      </c>
      <c r="O11" s="9">
        <v>1750</v>
      </c>
      <c r="P11" s="9">
        <v>31.8</v>
      </c>
    </row>
    <row r="12" spans="2:18">
      <c r="B12" s="9">
        <v>1200</v>
      </c>
      <c r="C12" s="11">
        <v>44.2</v>
      </c>
      <c r="D12" s="11">
        <v>38</v>
      </c>
      <c r="E12" s="11">
        <v>30</v>
      </c>
      <c r="F12" s="12">
        <v>24.6</v>
      </c>
      <c r="G12" s="11">
        <v>6.4</v>
      </c>
      <c r="I12" s="9">
        <v>2030</v>
      </c>
      <c r="J12" s="11">
        <v>22.2</v>
      </c>
      <c r="K12" s="9">
        <v>1900</v>
      </c>
      <c r="L12" s="11">
        <v>26.2</v>
      </c>
      <c r="M12" s="9">
        <v>1850</v>
      </c>
      <c r="N12" s="11">
        <v>28.5</v>
      </c>
    </row>
    <row r="13" spans="2:18">
      <c r="B13" s="9">
        <v>1400</v>
      </c>
      <c r="C13" s="11">
        <v>40.200000000000003</v>
      </c>
      <c r="D13" s="11">
        <v>34</v>
      </c>
      <c r="E13" s="11">
        <v>26</v>
      </c>
      <c r="F13" s="12">
        <v>20.5</v>
      </c>
      <c r="G13" s="11">
        <v>7.2</v>
      </c>
      <c r="I13" s="9">
        <v>1920</v>
      </c>
      <c r="J13" s="11">
        <v>20</v>
      </c>
      <c r="K13" s="9">
        <v>1780</v>
      </c>
      <c r="L13" s="11">
        <v>24</v>
      </c>
    </row>
    <row r="14" spans="2:18">
      <c r="B14" s="9">
        <v>1600</v>
      </c>
      <c r="C14" s="11">
        <v>35.6</v>
      </c>
      <c r="D14" s="11">
        <v>29</v>
      </c>
      <c r="E14" s="11">
        <v>21</v>
      </c>
      <c r="F14" s="12">
        <v>16</v>
      </c>
      <c r="G14" s="11">
        <v>9</v>
      </c>
      <c r="I14" s="9">
        <v>1725</v>
      </c>
      <c r="J14" s="11">
        <v>17.5</v>
      </c>
      <c r="K14" s="9">
        <v>1600</v>
      </c>
      <c r="L14" s="11">
        <v>21.8</v>
      </c>
    </row>
    <row r="15" spans="2:18">
      <c r="B15" s="9">
        <v>1650</v>
      </c>
      <c r="C15" s="11">
        <v>34.4</v>
      </c>
      <c r="D15" s="11">
        <v>27.8</v>
      </c>
      <c r="E15" s="11">
        <v>19.5</v>
      </c>
      <c r="F15" s="12">
        <v>14.8</v>
      </c>
      <c r="G15" s="11">
        <v>9.6</v>
      </c>
      <c r="I15" s="9">
        <v>1575</v>
      </c>
      <c r="J15" s="11">
        <v>16.399999999999999</v>
      </c>
      <c r="K15" s="9">
        <v>1400</v>
      </c>
      <c r="L15" s="11">
        <v>20</v>
      </c>
    </row>
    <row r="16" spans="2:18">
      <c r="B16" s="9">
        <v>1750</v>
      </c>
      <c r="C16" s="11">
        <v>31.5</v>
      </c>
      <c r="D16" s="11">
        <v>24.9</v>
      </c>
      <c r="E16" s="11">
        <v>16.5</v>
      </c>
      <c r="F16" s="13"/>
      <c r="G16" s="11">
        <v>11.3</v>
      </c>
    </row>
    <row r="17" spans="2:7">
      <c r="B17" s="9">
        <v>1800</v>
      </c>
      <c r="C17" s="11">
        <v>30</v>
      </c>
      <c r="D17" s="11">
        <v>23.5</v>
      </c>
      <c r="E17" s="13"/>
      <c r="F17" s="13"/>
      <c r="G17" s="11">
        <v>12.3</v>
      </c>
    </row>
    <row r="18" spans="2:7">
      <c r="B18" s="9">
        <v>1950</v>
      </c>
      <c r="C18" s="11">
        <v>25</v>
      </c>
      <c r="D18" s="11">
        <v>19</v>
      </c>
      <c r="E18" s="13"/>
      <c r="F18" s="13"/>
      <c r="G18" s="11">
        <v>16.600000000000001</v>
      </c>
    </row>
    <row r="19" spans="2:7">
      <c r="B19" s="9">
        <v>2050</v>
      </c>
      <c r="C19" s="11">
        <v>21.5</v>
      </c>
      <c r="D19" s="13"/>
      <c r="E19" s="13"/>
      <c r="F19" s="13"/>
      <c r="G19" s="11">
        <v>20</v>
      </c>
    </row>
    <row r="50" spans="23:23">
      <c r="W50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Questão 1</vt:lpstr>
      <vt:lpstr>Questão 2</vt:lpstr>
      <vt:lpstr>Dados para o gráfico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Gissoni, Humberto</dc:creator>
  <cp:lastModifiedBy>Humberto Gissoni</cp:lastModifiedBy>
  <dcterms:created xsi:type="dcterms:W3CDTF">2023-06-04T15:39:57Z</dcterms:created>
  <dcterms:modified xsi:type="dcterms:W3CDTF">2023-07-09T23:26:19Z</dcterms:modified>
</cp:coreProperties>
</file>